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FC7B036F-C811-4383-9284-508AC0B6CBCF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հավելված 1" sheetId="9" state="hidden" r:id="rId1"/>
    <sheet name="հավելված 2" sheetId="10" r:id="rId2"/>
    <sheet name="հավելված 3" sheetId="11" state="hidden" r:id="rId3"/>
  </sheets>
  <externalReferences>
    <externalReference r:id="rId4"/>
    <externalReference r:id="rId5"/>
    <externalReference r:id="rId6"/>
  </externalReferences>
  <definedNames>
    <definedName name="_xlnm.Print_Area" localSheetId="0">'հավելված 1'!$A$1:$G$141</definedName>
    <definedName name="_xlnm.Print_Area" localSheetId="1">'հավելված 2'!$A$1:$K$311</definedName>
    <definedName name="_xlnm.Print_Area" localSheetId="2">'հավելված 3'!$A$1:$H$237</definedName>
  </definedNames>
  <calcPr calcId="191029"/>
</workbook>
</file>

<file path=xl/calcChain.xml><?xml version="1.0" encoding="utf-8"?>
<calcChain xmlns="http://schemas.openxmlformats.org/spreadsheetml/2006/main">
  <c r="G145" i="11" l="1"/>
  <c r="G34" i="11"/>
  <c r="J298" i="10"/>
  <c r="H298" i="10" s="1"/>
  <c r="J100" i="10"/>
  <c r="H100" i="10" s="1"/>
  <c r="J16" i="10"/>
  <c r="H16" i="10" s="1"/>
  <c r="G136" i="9"/>
  <c r="F136" i="9"/>
  <c r="E141" i="9"/>
  <c r="E136" i="9" s="1"/>
  <c r="E90" i="9" l="1"/>
  <c r="G36" i="11" l="1"/>
  <c r="G35" i="11"/>
  <c r="J178" i="10"/>
  <c r="H178" i="10" s="1"/>
  <c r="G134" i="9"/>
  <c r="E134" i="9" s="1"/>
  <c r="H187" i="11"/>
  <c r="H197" i="11"/>
  <c r="H192" i="11" s="1"/>
  <c r="H186" i="11"/>
  <c r="H182" i="11" s="1"/>
  <c r="H180" i="11" s="1"/>
  <c r="H178" i="11" s="1"/>
  <c r="H11" i="11" s="1"/>
  <c r="K178" i="10"/>
  <c r="K176" i="10" s="1"/>
  <c r="K248" i="10"/>
  <c r="K246" i="10"/>
  <c r="K119" i="10"/>
  <c r="K117" i="10" s="1"/>
  <c r="K164" i="10"/>
  <c r="K162" i="10" s="1"/>
  <c r="K145" i="10" s="1"/>
  <c r="K309" i="10"/>
  <c r="K307" i="10"/>
  <c r="K298" i="10"/>
  <c r="K296" i="10"/>
  <c r="K275" i="10" s="1"/>
  <c r="K264" i="10"/>
  <c r="K262" i="10" s="1"/>
  <c r="K224" i="10"/>
  <c r="K223" i="10"/>
  <c r="K182" i="10"/>
  <c r="K173" i="10"/>
  <c r="K100" i="10"/>
  <c r="K98" i="10"/>
  <c r="K66" i="10"/>
  <c r="K34" i="10"/>
  <c r="K27" i="10"/>
  <c r="K23" i="10" s="1"/>
  <c r="K14" i="10"/>
  <c r="G126" i="9"/>
  <c r="G121" i="9"/>
  <c r="G116" i="9"/>
  <c r="G110" i="9"/>
  <c r="G103" i="9"/>
  <c r="G87" i="9"/>
  <c r="G75" i="9"/>
  <c r="G54" i="9"/>
  <c r="G51" i="9" s="1"/>
  <c r="G12" i="9" s="1"/>
  <c r="G46" i="9"/>
  <c r="G28" i="9"/>
  <c r="G25" i="9" s="1"/>
  <c r="G131" i="9" l="1"/>
  <c r="E131" i="9" s="1"/>
  <c r="K12" i="10"/>
  <c r="K92" i="10"/>
  <c r="K219" i="10"/>
  <c r="K214" i="10" s="1"/>
  <c r="G60" i="9"/>
  <c r="E87" i="9"/>
  <c r="G94" i="9"/>
  <c r="K244" i="10"/>
  <c r="K165" i="10"/>
  <c r="G10" i="9" l="1"/>
  <c r="K11" i="10"/>
  <c r="F229" i="11" l="1"/>
  <c r="E229" i="11"/>
  <c r="G224" i="11"/>
  <c r="G221" i="11" s="1"/>
  <c r="F224" i="11"/>
  <c r="F221" i="11" s="1"/>
  <c r="E224" i="11"/>
  <c r="E221" i="11"/>
  <c r="G216" i="11"/>
  <c r="F216" i="11"/>
  <c r="E216" i="11"/>
  <c r="G207" i="11"/>
  <c r="F207" i="11"/>
  <c r="E207" i="11"/>
  <c r="F204" i="11"/>
  <c r="E204" i="11"/>
  <c r="F198" i="11"/>
  <c r="E198" i="11"/>
  <c r="F194" i="11"/>
  <c r="E194" i="11"/>
  <c r="F189" i="11"/>
  <c r="F187" i="11" s="1"/>
  <c r="G187" i="11"/>
  <c r="E187" i="11"/>
  <c r="F182" i="11"/>
  <c r="E182" i="11"/>
  <c r="G171" i="11"/>
  <c r="F171" i="11"/>
  <c r="E171" i="11"/>
  <c r="G168" i="11"/>
  <c r="F168" i="11"/>
  <c r="E168" i="11"/>
  <c r="F164" i="11"/>
  <c r="G164" i="11" s="1"/>
  <c r="E164" i="11"/>
  <c r="F161" i="11"/>
  <c r="G161" i="11" s="1"/>
  <c r="E161" i="11"/>
  <c r="G159" i="11"/>
  <c r="F159" i="11" s="1"/>
  <c r="E159" i="11" s="1"/>
  <c r="G158" i="11"/>
  <c r="F158" i="11" s="1"/>
  <c r="G154" i="11"/>
  <c r="F154" i="11" s="1"/>
  <c r="F145" i="11"/>
  <c r="E145" i="11" s="1"/>
  <c r="G143" i="11"/>
  <c r="G140" i="11" s="1"/>
  <c r="G134" i="11" s="1"/>
  <c r="F128" i="11"/>
  <c r="G128" i="11" s="1"/>
  <c r="E128" i="11"/>
  <c r="F121" i="11"/>
  <c r="G121" i="11" s="1"/>
  <c r="E121" i="11"/>
  <c r="G115" i="11"/>
  <c r="F115" i="11"/>
  <c r="E115" i="11"/>
  <c r="F109" i="11"/>
  <c r="G109" i="11" s="1"/>
  <c r="E109" i="11"/>
  <c r="E99" i="11" s="1"/>
  <c r="F105" i="11"/>
  <c r="G105" i="11" s="1"/>
  <c r="E105" i="11"/>
  <c r="F95" i="11"/>
  <c r="G95" i="11" s="1"/>
  <c r="E95" i="11"/>
  <c r="G93" i="11"/>
  <c r="F93" i="11" s="1"/>
  <c r="F84" i="11"/>
  <c r="G84" i="11" s="1"/>
  <c r="E84" i="11"/>
  <c r="F80" i="11"/>
  <c r="G80" i="11" s="1"/>
  <c r="E80" i="11"/>
  <c r="E74" i="11" s="1"/>
  <c r="F76" i="11"/>
  <c r="G76" i="11" s="1"/>
  <c r="E76" i="11"/>
  <c r="G73" i="11"/>
  <c r="F73" i="11" s="1"/>
  <c r="E73" i="11" s="1"/>
  <c r="G72" i="11"/>
  <c r="F72" i="11" s="1"/>
  <c r="E72" i="11" s="1"/>
  <c r="G69" i="11"/>
  <c r="F69" i="11" s="1"/>
  <c r="E69" i="11" s="1"/>
  <c r="G66" i="11"/>
  <c r="F66" i="11" s="1"/>
  <c r="G62" i="11"/>
  <c r="F62" i="11" s="1"/>
  <c r="E62" i="11" s="1"/>
  <c r="G61" i="11"/>
  <c r="F61" i="11" s="1"/>
  <c r="E61" i="11" s="1"/>
  <c r="G58" i="11"/>
  <c r="F58" i="11" s="1"/>
  <c r="G54" i="11"/>
  <c r="F54" i="11" s="1"/>
  <c r="E54" i="11" s="1"/>
  <c r="G53" i="11"/>
  <c r="F53" i="11" s="1"/>
  <c r="E53" i="11" s="1"/>
  <c r="G52" i="11"/>
  <c r="F52" i="11" s="1"/>
  <c r="E52" i="11" s="1"/>
  <c r="G50" i="11"/>
  <c r="F50" i="11" s="1"/>
  <c r="E50" i="11" s="1"/>
  <c r="G48" i="11"/>
  <c r="F48" i="11" s="1"/>
  <c r="E48" i="11" s="1"/>
  <c r="G43" i="11"/>
  <c r="F43" i="11" s="1"/>
  <c r="E43" i="11" s="1"/>
  <c r="G42" i="11"/>
  <c r="F42" i="11" s="1"/>
  <c r="G38" i="11"/>
  <c r="F38" i="11" s="1"/>
  <c r="E38" i="11" s="1"/>
  <c r="G37" i="11"/>
  <c r="F37" i="11" s="1"/>
  <c r="E37" i="11" s="1"/>
  <c r="F36" i="11"/>
  <c r="E36" i="11" s="1"/>
  <c r="F35" i="11"/>
  <c r="E35" i="11" s="1"/>
  <c r="F34" i="11"/>
  <c r="E34" i="11" s="1"/>
  <c r="F26" i="11"/>
  <c r="G26" i="11" s="1"/>
  <c r="E26" i="11"/>
  <c r="G20" i="11"/>
  <c r="F20" i="11" s="1"/>
  <c r="J311" i="10"/>
  <c r="I311" i="10" s="1"/>
  <c r="J264" i="10"/>
  <c r="J248" i="10"/>
  <c r="I248" i="10" s="1"/>
  <c r="I246" i="10" s="1"/>
  <c r="J224" i="10"/>
  <c r="J223" i="10"/>
  <c r="J184" i="10"/>
  <c r="H184" i="10" s="1"/>
  <c r="H182" i="10" s="1"/>
  <c r="I178" i="10"/>
  <c r="I176" i="10" s="1"/>
  <c r="J175" i="10"/>
  <c r="J164" i="10"/>
  <c r="I164" i="10" s="1"/>
  <c r="I162" i="10" s="1"/>
  <c r="J147" i="10"/>
  <c r="I147" i="10" s="1"/>
  <c r="J119" i="10"/>
  <c r="H119" i="10" s="1"/>
  <c r="H117" i="10" s="1"/>
  <c r="H98" i="10"/>
  <c r="J66" i="10"/>
  <c r="I66" i="10"/>
  <c r="H66" i="10"/>
  <c r="J55" i="10"/>
  <c r="J53" i="10" s="1"/>
  <c r="J48" i="10" s="1"/>
  <c r="H55" i="10"/>
  <c r="H53" i="10" s="1"/>
  <c r="H48" i="10" s="1"/>
  <c r="J36" i="10"/>
  <c r="I36" i="10" s="1"/>
  <c r="I34" i="10" s="1"/>
  <c r="J27" i="10"/>
  <c r="I27" i="10" s="1"/>
  <c r="I23" i="10" s="1"/>
  <c r="J14" i="10"/>
  <c r="H14" i="10"/>
  <c r="D136" i="9"/>
  <c r="E129" i="9"/>
  <c r="F129" i="9" s="1"/>
  <c r="F126" i="9" s="1"/>
  <c r="D129" i="9"/>
  <c r="D126" i="9" s="1"/>
  <c r="E125" i="9"/>
  <c r="D125" i="9"/>
  <c r="E124" i="9"/>
  <c r="D124" i="9" s="1"/>
  <c r="E120" i="9"/>
  <c r="D120" i="9" s="1"/>
  <c r="E119" i="9"/>
  <c r="D119" i="9"/>
  <c r="F116" i="9"/>
  <c r="E115" i="9"/>
  <c r="E110" i="9" s="1"/>
  <c r="D115" i="9"/>
  <c r="F114" i="9"/>
  <c r="F110" i="9" s="1"/>
  <c r="D114" i="9"/>
  <c r="F103" i="9"/>
  <c r="E103" i="9"/>
  <c r="D103" i="9"/>
  <c r="F83" i="9"/>
  <c r="F75" i="9" s="1"/>
  <c r="F60" i="9" s="1"/>
  <c r="D83" i="9"/>
  <c r="E78" i="9"/>
  <c r="D78" i="9" s="1"/>
  <c r="D75" i="9" s="1"/>
  <c r="D60" i="9" s="1"/>
  <c r="E54" i="9"/>
  <c r="F54" i="9" s="1"/>
  <c r="F51" i="9" s="1"/>
  <c r="D54" i="9"/>
  <c r="D51" i="9" s="1"/>
  <c r="E50" i="9"/>
  <c r="D50" i="9" s="1"/>
  <c r="D46" i="9" s="1"/>
  <c r="D44" i="9" s="1"/>
  <c r="F49" i="9"/>
  <c r="F46" i="9"/>
  <c r="F44" i="9" s="1"/>
  <c r="F43" i="9"/>
  <c r="F42" i="9"/>
  <c r="F41" i="9"/>
  <c r="F40" i="9"/>
  <c r="F37" i="9"/>
  <c r="F35" i="9"/>
  <c r="E34" i="9"/>
  <c r="D34" i="9" s="1"/>
  <c r="E28" i="9"/>
  <c r="E25" i="9" s="1"/>
  <c r="E23" i="9" s="1"/>
  <c r="E22" i="9"/>
  <c r="E20" i="9" s="1"/>
  <c r="F20" i="9"/>
  <c r="E19" i="9"/>
  <c r="D19" i="9" s="1"/>
  <c r="E18" i="9"/>
  <c r="D18" i="9" s="1"/>
  <c r="E17" i="9"/>
  <c r="D17" i="9" s="1"/>
  <c r="F15" i="9"/>
  <c r="E180" i="11" l="1"/>
  <c r="E178" i="11" s="1"/>
  <c r="F25" i="9"/>
  <c r="F23" i="9" s="1"/>
  <c r="F180" i="11"/>
  <c r="F178" i="11" s="1"/>
  <c r="D15" i="9"/>
  <c r="F143" i="11"/>
  <c r="F140" i="11" s="1"/>
  <c r="F134" i="11" s="1"/>
  <c r="D110" i="9"/>
  <c r="E15" i="9"/>
  <c r="E46" i="9"/>
  <c r="E44" i="9" s="1"/>
  <c r="E75" i="9"/>
  <c r="E60" i="9" s="1"/>
  <c r="D116" i="9"/>
  <c r="E121" i="9"/>
  <c r="F125" i="9"/>
  <c r="F121" i="9" s="1"/>
  <c r="F94" i="9" s="1"/>
  <c r="J34" i="10"/>
  <c r="H36" i="10"/>
  <c r="H34" i="10" s="1"/>
  <c r="J117" i="10"/>
  <c r="J98" i="10"/>
  <c r="I119" i="10"/>
  <c r="I117" i="10" s="1"/>
  <c r="J23" i="10"/>
  <c r="J162" i="10"/>
  <c r="J145" i="10" s="1"/>
  <c r="H27" i="10"/>
  <c r="H23" i="10" s="1"/>
  <c r="I100" i="10"/>
  <c r="I98" i="10" s="1"/>
  <c r="I92" i="10" s="1"/>
  <c r="H164" i="10"/>
  <c r="H162" i="10" s="1"/>
  <c r="E59" i="11"/>
  <c r="I145" i="10"/>
  <c r="I223" i="10"/>
  <c r="I298" i="10"/>
  <c r="I296" i="10" s="1"/>
  <c r="I275" i="10" s="1"/>
  <c r="D121" i="9"/>
  <c r="E126" i="9"/>
  <c r="I175" i="10"/>
  <c r="I173" i="10" s="1"/>
  <c r="I224" i="10"/>
  <c r="I264" i="10"/>
  <c r="I262" i="10" s="1"/>
  <c r="I244" i="10" s="1"/>
  <c r="F151" i="11"/>
  <c r="G151" i="11" s="1"/>
  <c r="E154" i="11"/>
  <c r="E151" i="11" s="1"/>
  <c r="F63" i="11"/>
  <c r="G63" i="11" s="1"/>
  <c r="E66" i="11"/>
  <c r="E63" i="11" s="1"/>
  <c r="I16" i="10"/>
  <c r="I14" i="10" s="1"/>
  <c r="I12" i="10" s="1"/>
  <c r="I55" i="10"/>
  <c r="I53" i="10" s="1"/>
  <c r="I48" i="10" s="1"/>
  <c r="I184" i="10"/>
  <c r="I182" i="10" s="1"/>
  <c r="I165" i="10" s="1"/>
  <c r="J176" i="10"/>
  <c r="H176" i="10"/>
  <c r="J262" i="10"/>
  <c r="J296" i="10"/>
  <c r="J275" i="10" s="1"/>
  <c r="J309" i="10"/>
  <c r="J307" i="10" s="1"/>
  <c r="F91" i="11"/>
  <c r="E93" i="11"/>
  <c r="E91" i="11" s="1"/>
  <c r="E89" i="11" s="1"/>
  <c r="I309" i="10"/>
  <c r="I307" i="10" s="1"/>
  <c r="H311" i="10"/>
  <c r="H309" i="10" s="1"/>
  <c r="H307" i="10" s="1"/>
  <c r="E31" i="11"/>
  <c r="F31" i="11"/>
  <c r="E42" i="11"/>
  <c r="E40" i="11" s="1"/>
  <c r="F40" i="11"/>
  <c r="G40" i="11" s="1"/>
  <c r="F12" i="9"/>
  <c r="E20" i="11"/>
  <c r="E18" i="11" s="1"/>
  <c r="E16" i="11" s="1"/>
  <c r="F18" i="11"/>
  <c r="F55" i="11"/>
  <c r="G55" i="11" s="1"/>
  <c r="E58" i="11"/>
  <c r="E55" i="11" s="1"/>
  <c r="H92" i="10"/>
  <c r="E45" i="11"/>
  <c r="F155" i="11"/>
  <c r="G155" i="11" s="1"/>
  <c r="E158" i="11"/>
  <c r="E155" i="11" s="1"/>
  <c r="J173" i="10"/>
  <c r="J219" i="10"/>
  <c r="J214" i="10" s="1"/>
  <c r="D22" i="9"/>
  <c r="D20" i="9" s="1"/>
  <c r="D28" i="9"/>
  <c r="D25" i="9" s="1"/>
  <c r="D23" i="9" s="1"/>
  <c r="E51" i="9"/>
  <c r="H264" i="10"/>
  <c r="H262" i="10" s="1"/>
  <c r="H296" i="10"/>
  <c r="H275" i="10" s="1"/>
  <c r="F45" i="11"/>
  <c r="G45" i="11" s="1"/>
  <c r="F59" i="11"/>
  <c r="G59" i="11" s="1"/>
  <c r="F74" i="11"/>
  <c r="G74" i="11" s="1"/>
  <c r="F99" i="11"/>
  <c r="G99" i="11" s="1"/>
  <c r="G176" i="11"/>
  <c r="J246" i="10"/>
  <c r="H147" i="10"/>
  <c r="H175" i="10"/>
  <c r="H173" i="10" s="1"/>
  <c r="J182" i="10"/>
  <c r="H223" i="10"/>
  <c r="H224" i="10"/>
  <c r="H248" i="10"/>
  <c r="H246" i="10" s="1"/>
  <c r="E116" i="9"/>
  <c r="H165" i="10" l="1"/>
  <c r="E143" i="11"/>
  <c r="E140" i="11" s="1"/>
  <c r="E134" i="11" s="1"/>
  <c r="J12" i="10"/>
  <c r="H145" i="10"/>
  <c r="J244" i="10"/>
  <c r="H12" i="10"/>
  <c r="J92" i="10"/>
  <c r="D94" i="9"/>
  <c r="E94" i="9"/>
  <c r="E10" i="9" s="1"/>
  <c r="E12" i="9"/>
  <c r="F10" i="9"/>
  <c r="D12" i="9"/>
  <c r="H219" i="10"/>
  <c r="H214" i="10" s="1"/>
  <c r="H244" i="10"/>
  <c r="J165" i="10"/>
  <c r="I219" i="10"/>
  <c r="I214" i="10" s="1"/>
  <c r="I11" i="10" s="1"/>
  <c r="G31" i="11"/>
  <c r="F29" i="11"/>
  <c r="G29" i="11" s="1"/>
  <c r="E29" i="11"/>
  <c r="F176" i="11"/>
  <c r="G174" i="11"/>
  <c r="G18" i="11"/>
  <c r="F16" i="11"/>
  <c r="G91" i="11"/>
  <c r="F89" i="11"/>
  <c r="G89" i="11" s="1"/>
  <c r="D10" i="9" l="1"/>
  <c r="J11" i="10"/>
  <c r="H11" i="10"/>
  <c r="G16" i="11"/>
  <c r="E176" i="11"/>
  <c r="E174" i="11" s="1"/>
  <c r="E149" i="11" s="1"/>
  <c r="E14" i="11" s="1"/>
  <c r="E11" i="11" s="1"/>
  <c r="F174" i="11"/>
  <c r="F149" i="11" s="1"/>
  <c r="G149" i="11" s="1"/>
  <c r="G14" i="11" l="1"/>
  <c r="G11" i="11" s="1"/>
  <c r="F11" i="11" s="1"/>
  <c r="F14" i="11"/>
</calcChain>
</file>

<file path=xl/sharedStrings.xml><?xml version="1.0" encoding="utf-8"?>
<sst xmlns="http://schemas.openxmlformats.org/spreadsheetml/2006/main" count="1261" uniqueCount="781">
  <si>
    <t>(Ñ³½³ñ ¹ñ³Ùáí)</t>
  </si>
  <si>
    <t>îáÕÇ NN</t>
  </si>
  <si>
    <t>ºÏ³Ùï³ï»ë³ÏÝ»ñÁ</t>
  </si>
  <si>
    <t>Ðá¹í³ÍÇ NN</t>
  </si>
  <si>
    <t>Ü³Ë³-ï»ëí³Í</t>
  </si>
  <si>
    <t>Ößïí³Í</t>
  </si>
  <si>
    <t>³Û¹ ÃíáõÙ`</t>
  </si>
  <si>
    <t>í³ñã³Ï³Ý Ù³ë</t>
  </si>
  <si>
    <t>ýáÝ¹³ÛÇÝ Ù³ë</t>
  </si>
  <si>
    <t>1000</t>
  </si>
  <si>
    <t xml:space="preserve">³Û¹ ÃíáõÙª </t>
  </si>
  <si>
    <t>1100</t>
  </si>
  <si>
    <t>1. Ð²ðÎºð ºì îàôðøºð</t>
  </si>
  <si>
    <t>X</t>
  </si>
  <si>
    <t>(ïáÕ 1110 + ïáÕ 1120 + ïáÕ 1130 + ïáÕ 1150 + ïáÕ 1160)</t>
  </si>
  <si>
    <t xml:space="preserve">  </t>
  </si>
  <si>
    <t>1110</t>
  </si>
  <si>
    <t>1.1 ¶áõÛù³ÛÇÝ Ñ³ñÏ»ñ ³Ýß³ñÅ ·áõÛùÇó</t>
  </si>
  <si>
    <t xml:space="preserve">³Û¹ ÃíáõÙ`  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</si>
  <si>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</si>
  <si>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</si>
  <si>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</si>
  <si>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</si>
  <si>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</si>
  <si>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</si>
  <si>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</si>
  <si>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</si>
  <si>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</si>
  <si>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</si>
  <si>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</si>
  <si>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</si>
  <si>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</si>
  <si>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</si>
  <si>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</si>
  <si>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áñÇó`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</si>
  <si>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</si>
  <si>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</si>
  <si>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</si>
  <si>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</si>
  <si>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</si>
  <si>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</si>
  <si>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</si>
  <si>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</si>
  <si>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</si>
  <si>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</si>
  <si>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</si>
  <si>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</si>
  <si>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</si>
  <si>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</si>
  <si>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</si>
  <si>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</si>
  <si>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</si>
  <si>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</si>
  <si>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</si>
  <si>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</si>
  <si>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</si>
  <si>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</si>
  <si>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</si>
  <si>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</si>
  <si>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1145</t>
  </si>
  <si>
    <t>Åµ) Â³ÝÏ³ñÅ»ù Ù»ï³ÕÝ»ñÇó å³ïñ³ëïí³Í Çñ»ñÇ Ù³Ýñ³Í³Ë ³éáõí³×³éùÇ ÃáõÛÉïíáõÃÛ³Ý Ñ³Ù³ñ</t>
  </si>
  <si>
    <t>1146</t>
  </si>
  <si>
    <t>Å·) ²ÛÉ ï»Õ³Ï³Ý ïáõñù»ñ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</si>
  <si>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</si>
  <si>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</si>
  <si>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</si>
  <si>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</si>
  <si>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</si>
  <si>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</si>
  <si>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</si>
  <si>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</si>
  <si>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</si>
  <si>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</si>
  <si>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</si>
  <si>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</si>
  <si>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</si>
  <si>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</t>
  </si>
  <si>
    <t>(ïáÕ 1162 + ïáÕ 1163 + ïáÕ 1164)</t>
  </si>
  <si>
    <t>1162</t>
  </si>
  <si>
    <t>³) ºÏ³Ùï³Ñ³ñÏ</t>
  </si>
  <si>
    <t>1163</t>
  </si>
  <si>
    <t>µ) Þ³ÑáõÃ³Ñ³ñÏ</t>
  </si>
  <si>
    <t>1164</t>
  </si>
  <si>
    <t>·) úñ»Ýùáí å»ï³Ï³Ý µÛáõç»ÇÝ ³Ùñ³·ñíáÕ ³ÛÉ Ñ³ñÏ»ñÇó ¨ å³ñï³¹Çñ í×³ñÝ»ñÇó Ï³ï³ñíáÕ Ù³ëÑ³ÝáõÙÝ»ñÁ` Ûáõñ³ù³ÝãÛáõñ ï³ñí³ å»ï³Ï³Ý µÛáõç»Ç Ù³ëÇÝ ûñ»Ýùáí ë³ÑÙ³ÝíáÕ ã³÷»ñáí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</si>
  <si>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</si>
  <si>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</si>
  <si>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</si>
  <si>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</si>
  <si>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</si>
  <si>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</si>
  <si>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</si>
  <si>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</si>
  <si>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</si>
  <si>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</si>
  <si>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</si>
  <si>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</si>
  <si>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</si>
  <si>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</si>
  <si>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</si>
  <si>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</si>
  <si>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</si>
  <si>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</si>
  <si>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</si>
  <si>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</si>
  <si>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</si>
  <si>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</si>
  <si>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</si>
  <si>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</si>
  <si>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</si>
  <si>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</si>
  <si>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</si>
  <si>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Ñ³Ù³ÛÝùÇ í³ñã³Ï³Ý µÛáõç»ÇÝ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</si>
  <si>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</si>
  <si>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</si>
  <si>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</si>
  <si>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ä»ï³Ï³Ý µÛáõç»Çó Ñ³Ù³ÛÝùÇ í³ñã³Ï³Ý µÛáõç»ÇÝ ïñ³Ù³¹ñíáÕ ³ÛÉ ¹áï³óÇ³Ý»ñ</t>
  </si>
  <si>
    <t>1257</t>
  </si>
  <si>
    <t>·) ä»ï³Ï³Ý µÛáõç»Çó Ñ³Ù³ÛÝùÇ í³ñã³Ï³Ý µÛáõç»ÇÝ ïñ³Ù³¹ñíáÕ Ýå³ï³Ï³ÛÇÝ Ñ³ïÏ³óáõÙÝ»ñ (ëáõµí»ÝóÇ³Ý»ñ)</t>
  </si>
  <si>
    <t>1258</t>
  </si>
  <si>
    <t>¹) ²ÛÉ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</si>
  <si>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</si>
  <si>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</si>
  <si>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</si>
  <si>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</si>
  <si>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</si>
  <si>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</si>
  <si>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</si>
  <si>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</si>
  <si>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²ÛÉ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</si>
  <si>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</si>
  <si>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</si>
  <si>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</si>
  <si>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1380+ ïáÕ 1390)</t>
  </si>
  <si>
    <t>1310</t>
  </si>
  <si>
    <t>3.1 îáÏáëÝ»ñ</t>
  </si>
  <si>
    <t>1311</t>
  </si>
  <si>
    <t>´³ÝÏ»ñáõÙ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</si>
  <si>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</si>
  <si>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</si>
  <si>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</si>
  <si>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Ùáõïù³·ñíáÕ ß³Ñ³µ³ÅÇÝÝ»ñ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</si>
  <si>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</si>
  <si>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</si>
  <si>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</si>
  <si>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</si>
  <si>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í³ñÓ³í×³ñÝ»ñ </t>
  </si>
  <si>
    <t>1332</t>
  </si>
  <si>
    <t xml:space="preserve">Ð³Ù³ÛÝùÇ í³ñã³Ï³Ý ï³ñ³ÍùáõÙ ·ïÝíáÕ å»ï³Ï³Ý ë»÷³Ï³ÝáõÃÛáõÝ Ñ³Ù³ñíáÕ ÑáÕ»ñÇ í³ñÓ³í×³ñÝ»ñ </t>
  </si>
  <si>
    <t>1333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</si>
  <si>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</si>
  <si>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</si>
  <si>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</si>
  <si>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</si>
  <si>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1342+ ïáÕ 1343)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</si>
  <si>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</si>
  <si>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</si>
  <si>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</si>
  <si>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</si>
  <si>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1343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</si>
  <si>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</si>
  <si>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1350</t>
  </si>
  <si>
    <t>3.5 ì³ñã³Ï³Ý ·³ÝÓáõÙÝ»ñ</t>
  </si>
  <si>
    <t>(ïáÕ 1351 + ïáÕ 1352)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</si>
  <si>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</si>
  <si>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</si>
  <si>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</si>
  <si>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</si>
  <si>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</si>
  <si>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</si>
  <si>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</si>
  <si>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</si>
  <si>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</si>
  <si>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</si>
  <si>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·Íáí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</si>
  <si>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</si>
  <si>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</si>
  <si>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</si>
  <si>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</si>
  <si>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</si>
  <si>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1372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</si>
  <si>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</si>
  <si>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</si>
  <si>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</si>
  <si>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</si>
  <si>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</si>
  <si>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</si>
  <si>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</si>
  <si>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</si>
  <si>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</si>
  <si>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</si>
  <si>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</si>
  <si>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</si>
  <si>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</si>
  <si>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</si>
  <si>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</si>
  <si>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</si>
  <si>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 Ùáõïù³·ñÙ³Ý »ÝÃ³Ï³ ³ÛÉ »Ï³ÙáõïÝ»ñ</t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</si>
  <si>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¶àðÌ²è²Î²Ü ¸²ê²Î²ð¶Ø²Ü</t>
    </r>
  </si>
  <si>
    <t xml:space="preserve"> </t>
  </si>
  <si>
    <r>
      <t xml:space="preserve">         </t>
    </r>
    <r>
      <rPr>
        <b/>
        <sz val="10"/>
        <rFont val="Arial Armenian"/>
        <family val="2"/>
      </rPr>
      <t xml:space="preserve">                                </t>
    </r>
  </si>
  <si>
    <t>(Ñ³½³ñ ¹ñ³ÙÝ»ñáí)</t>
  </si>
  <si>
    <t xml:space="preserve">  îáÕÇ NN</t>
  </si>
  <si>
    <t>´³-ÅÇÝ</t>
  </si>
  <si>
    <t>ÊáõÙµ</t>
  </si>
  <si>
    <t>¸³ë</t>
  </si>
  <si>
    <t>´Ûáõç»ï³ÛÇÝ Í³Ëë»ñÇ ·áñÍ³é³Ï³Ý ¹³ë³Ï³ñ·Ù³Ý µ³ÅÇÝÝ»ñÇ, ËÙµ»ñÇ ¨ ¹³ë»ñÇ ³Ýí³ÝáõÙÝ»ñÁ</t>
  </si>
  <si>
    <t>Description</t>
  </si>
  <si>
    <t>Ü³Ë³ï»ë-í³Í</t>
  </si>
  <si>
    <t xml:space="preserve">     ³Û¹ ÃíáõÙ`</t>
  </si>
  <si>
    <t>í³ñã³Ï³Ý µÛáõç»</t>
  </si>
  <si>
    <t>ýáÝ¹³ÛÇÝ µÛáõç»</t>
  </si>
  <si>
    <t>6</t>
  </si>
  <si>
    <t>7</t>
  </si>
  <si>
    <t>8</t>
  </si>
  <si>
    <t>9</t>
  </si>
  <si>
    <t xml:space="preserve"> X</t>
  </si>
  <si>
    <r>
      <t xml:space="preserve">ÀÜ¸²ØºÜÀ Ì²Êêºð </t>
    </r>
    <r>
      <rPr>
        <sz val="10"/>
        <rFont val="Arial Armenian"/>
        <family val="2"/>
      </rPr>
      <t>(ïáÕ2100+ïáÕ2200+ïáÕ2300+ïáÕ2400+ïáÕ2500+ïáÕ2600+ ïáÕ2700+ïáÕ2800+ïáÕ2900+ïáÕ3000+ïáÕ3100)</t>
    </r>
  </si>
  <si>
    <t>01</t>
  </si>
  <si>
    <t>0</t>
  </si>
  <si>
    <r>
      <t>ÀÜ¸Ð²Üàôð ´ÜàôÚÂÆ Ð²Üð²ÚÆÜ Ì²è²ÚàôÂÚàôÜÜºð</t>
    </r>
    <r>
      <rPr>
        <sz val="10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</si>
  <si>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t>GENERAL PUBLIC SERVICES</t>
  </si>
  <si>
    <t>1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</si>
  <si>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</si>
  <si>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>Executive and Legislative Organs, Financial and Fiscal Affairs, External Affairs</t>
  </si>
  <si>
    <t xml:space="preserve">úñ»Ýë¹Çñ ¨ ·áñÍ³¹Çñ Ù³ñÙÇÝÝ»ñ,å»ï³Ï³Ý Ï³é³í³ñáõÙ </t>
  </si>
  <si>
    <t>Executive and legislative organs</t>
  </si>
  <si>
    <t>2</t>
  </si>
  <si>
    <t xml:space="preserve">üÇÝ³Ýë³Ï³Ý ¨ Ñ³ñÏ³µÛáõç»ï³ÛÇÝ Ñ³ñ³µ»ñáõÃÛáõÝÝ»ñ </t>
  </si>
  <si>
    <t>Financial and fiscal affairs</t>
  </si>
  <si>
    <t>3</t>
  </si>
  <si>
    <t xml:space="preserve">²ñï³ùÇÝ Ñ³ñ³µ»ñáõÃÛáõÝÝ»ñ </t>
  </si>
  <si>
    <t>External affairs</t>
  </si>
  <si>
    <t>²ñï³ùÇÝ ïÝï»ë³Ï³Ý û·ÝáõÃÛáõÝ</t>
  </si>
  <si>
    <t>Foreign Economic Aid</t>
  </si>
  <si>
    <t>²ñï³ùÇÝ ïÝï»ë³Ï³Ý ³ç³ÏóáõÃÛáõÝ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</si>
  <si>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</si>
  <si>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</si>
  <si>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</si>
  <si>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ÀÝ¹Ñ³Ýáõñ µÝáõÛÃÇ Í³é³ÛáõÃÛáõÝÝ»ñ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</si>
  <si>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</si>
  <si>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</si>
  <si>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</si>
  <si>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</si>
  <si>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</si>
  <si>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</si>
  <si>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</si>
  <si>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</si>
  <si>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</si>
  <si>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</si>
  <si>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</si>
  <si>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</si>
  <si>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</si>
  <si>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</si>
  <si>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</si>
  <si>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</si>
  <si>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</si>
  <si>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</si>
  <si>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</si>
  <si>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ä»ï³Ï³Ý å³ñïùÇ ·Íáí ·áñÍ³éÝáõÃÛáõÝÝ»ñ </t>
  </si>
  <si>
    <t>Î³é³í³ñáõÃÛ³Ý ï³ñµ»ñ Ù³Ï³ñ¹³ÏÝ»ñÇ ÙÇç¨ Çñ³Ï³Ý³óíáÕ ÁÝ¹Ñ³Ýáõñ µÝáõÛÃÇ ïñ³Ýëý»ñïÝ»ñ</t>
  </si>
  <si>
    <t>Transfers of a General Character Between Different Levels of Government</t>
  </si>
  <si>
    <t>Transfers of a general character between different levels of government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</si>
  <si>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</si>
  <si>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</si>
  <si>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</si>
  <si>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>02</t>
  </si>
  <si>
    <r>
      <t xml:space="preserve">ä²Þîä²ÜàôÂÚàôÜ </t>
    </r>
    <r>
      <rPr>
        <sz val="10"/>
        <rFont val="Arial Armenian"/>
        <family val="2"/>
      </rPr>
      <t>(ïáÕ2210+2220+ïáÕ2230+ïáÕ2240+ïáÕ2250)</t>
    </r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</si>
  <si>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</si>
  <si>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</si>
  <si>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</si>
  <si>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</si>
  <si>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</si>
  <si>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</si>
  <si>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</si>
  <si>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</si>
  <si>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</si>
  <si>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</si>
  <si>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</si>
  <si>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</si>
  <si>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</si>
  <si>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</si>
  <si>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</si>
  <si>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</si>
  <si>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</si>
  <si>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</si>
  <si>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03</t>
  </si>
  <si>
    <r>
      <t xml:space="preserve">Ð²ê²ð²Î²Î²Ü Î²ð¶, ²Üìî²Ü¶àôÂÚàôÜ ¨ ¸²î²Î²Ü ¶àðÌàôÜºàôÂÚàôÜ </t>
    </r>
    <r>
      <rPr>
        <sz val="10"/>
        <rFont val="Arial Armenian"/>
        <family val="2"/>
      </rPr>
      <t>(ïáÕ2310+ïáÕ2320+ïáÕ2330+ïáÕ2340+ïáÕ2350+ïáÕ2360+ïáÕ2370)</t>
    </r>
  </si>
  <si>
    <t>PUBLIC ORDER AND SAFETY</t>
  </si>
  <si>
    <t>Ð³ë³ñ³Ï³Ï³Ý Ï³ñ· ¨ ³Ýíï³Ý·áõÃÛáõÝ</t>
  </si>
  <si>
    <t>Police Services</t>
  </si>
  <si>
    <t>àëïÇÏ³ÝáõÃÛáõÝ</t>
  </si>
  <si>
    <t>Police services</t>
  </si>
  <si>
    <t>²½·³ÛÇÝ ³Ýíï³Ý·áõÃÛáõÝ</t>
  </si>
  <si>
    <t>ä»ï³Ï³Ý å³Ñå³ÝáõÃÛáõÝ</t>
  </si>
  <si>
    <t>öñÏ³ñ³ñ Í³é³ÛáõÃÛáõÝ</t>
  </si>
  <si>
    <t>Fire Protection Services</t>
  </si>
  <si>
    <t xml:space="preserve">öñÏ³ñ³ñ Í³é³ÛáõÃÛáõÝ </t>
  </si>
  <si>
    <t>Fire protection services</t>
  </si>
  <si>
    <t>¸³ï³Ï³Ý ·áñÍáõÝ»áõÃÛáõÝ ¨ Çñ³í³Ï³Ý å³ßïå³ÝáõÃÛáõÝ</t>
  </si>
  <si>
    <t>Law Courts</t>
  </si>
  <si>
    <t xml:space="preserve">¸³ï³ñ³ÝÝ»ñ </t>
  </si>
  <si>
    <t>Law courts</t>
  </si>
  <si>
    <t>Æñ³í³Ï³Ý å³ßïå³ÝáõÃÛáõÝ</t>
  </si>
  <si>
    <t>¸³ï³Ë³½áõÃÛáõÝ</t>
  </si>
  <si>
    <t>Î³É³Ý³í³Ûñ»ñ</t>
  </si>
  <si>
    <t>Prisons</t>
  </si>
  <si>
    <t xml:space="preserve">Î³É³Ý³í³Ûñ»ñ </t>
  </si>
  <si>
    <t xml:space="preserve">Ð»ï³½áï³Ï³Ý áõ Ý³Ë³·Í³ÛÇÝ ³ßË³ï³ÝùÝ»ñ Ñ³ë³ñ³Ï³Ï³Ý Ï³ñ·Ç ¨ ³Ýíï³Ý·áõÃÛ³Ý áÉáñïáõÙ </t>
  </si>
  <si>
    <t>R&amp;D Public Order and Safety</t>
  </si>
  <si>
    <t>R&amp;D Public order and safety</t>
  </si>
  <si>
    <t>Ð³ë³ñ³Ï³Ï³Ý Ï³ñ· ¨ ³Ýíï³Ý·áõÃÛáõÝ  (³ÛÉ ¹³ë»ñÇÝ ãå³ïÏ³ÝáÕ)</t>
  </si>
  <si>
    <t>Public Order and Safety Not Elsewhere Classified</t>
  </si>
  <si>
    <t>Ð³ë³ñ³Ï³Ï³Ý Ï³ñ· ¨ ³Ýíï³Ý·áõÃÛáõÝ (³ÛÉ ¹³ë»ñÇÝ ãå³ïÏ³ÝáÕ)</t>
  </si>
  <si>
    <t>Public order and safety not elsewhere classified</t>
  </si>
  <si>
    <t>04</t>
  </si>
  <si>
    <r>
      <t>îÜîºê²Î²Ü Ð²ð²´ºðàôÂÚàôÜÜºð (</t>
    </r>
    <r>
      <rPr>
        <sz val="10"/>
        <rFont val="Arial Armenian"/>
        <family val="2"/>
      </rPr>
      <t>ïáÕ2410+ïáÕ2420+ïáÕ2430+ïáÕ2440+ïáÕ2450+ïáÕ2460+ïáÕ2470+ïáÕ2480+ïáÕ2490</t>
    </r>
    <r>
      <rPr>
        <b/>
        <sz val="10"/>
        <rFont val="Arial Armenian"/>
        <family val="2"/>
      </rPr>
      <t>)</t>
    </r>
  </si>
  <si>
    <t>ECONOMIC AFFAIRS</t>
  </si>
  <si>
    <t>ÀÝ¹Ñ³Ýáõñ µÝáõÛÃÇ ïÝï»ë³Ï³Ý, ³é¨ïñ³ÛÇÝ ¨ ³ßË³ï³ÝùÇ ·Íáí Ñ³ñ³µ»ñáõÃÛáõÝÝ»ñ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</si>
  <si>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</si>
  <si>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</si>
  <si>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</si>
  <si>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</si>
  <si>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</si>
  <si>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</si>
  <si>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</si>
  <si>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</si>
  <si>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</si>
  <si>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</si>
  <si>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</si>
  <si>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</si>
  <si>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</si>
  <si>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àéá·áõÙ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</si>
  <si>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</si>
  <si>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</si>
  <si>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</si>
  <si>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</si>
  <si>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</si>
  <si>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</si>
  <si>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</si>
  <si>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</si>
  <si>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</si>
  <si>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</si>
  <si>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</si>
  <si>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</si>
  <si>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</si>
  <si>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</si>
  <si>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È»éÝ³³ñ¹ÛáõÝ³Ñ³ÝáõÙ, ³ñ¹ÛáõÝ³µ»ñáõÃÛáõÝ ¨ ßÇÝ³ñ³ñáõÃÛáõÝ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</si>
  <si>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</si>
  <si>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</si>
  <si>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</si>
  <si>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</si>
  <si>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</si>
  <si>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</si>
  <si>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</si>
  <si>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</si>
  <si>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</si>
  <si>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</si>
  <si>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</si>
  <si>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</si>
  <si>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</si>
  <si>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</si>
  <si>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</si>
  <si>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</si>
  <si>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</si>
  <si>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</si>
  <si>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</si>
  <si>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</si>
  <si>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</si>
  <si>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</si>
  <si>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</si>
  <si>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</si>
  <si>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</si>
  <si>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</si>
  <si>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</si>
  <si>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</si>
  <si>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</si>
  <si>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</si>
  <si>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</si>
  <si>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</si>
  <si>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</si>
  <si>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</si>
  <si>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</si>
  <si>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</si>
  <si>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</si>
  <si>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</si>
  <si>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</si>
  <si>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</si>
  <si>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</si>
  <si>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</si>
  <si>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</si>
  <si>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</si>
  <si>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</si>
  <si>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</si>
  <si>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</si>
  <si>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</si>
  <si>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</si>
  <si>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</si>
  <si>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</si>
  <si>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05</t>
  </si>
  <si>
    <r>
      <t xml:space="preserve">Þðæ²Î² ØÆæ²ì²ÚðÆ ä²Þîä²ÜàôÂÚàôÜ </t>
    </r>
    <r>
      <rPr>
        <sz val="10"/>
        <rFont val="Arial Armenian"/>
        <family val="2"/>
      </rPr>
      <t>(ïáÕ2510+ïáÕ2520+ïáÕ2530+ïáÕ2540+ïáÕ2550+ïáÕ2560)</t>
    </r>
  </si>
  <si>
    <t>ENVIRONMENTAL PROTECTION</t>
  </si>
  <si>
    <t>²Õµ³Ñ³ÝáõÙ</t>
  </si>
  <si>
    <t>Waste Management</t>
  </si>
  <si>
    <t>Waste management</t>
  </si>
  <si>
    <t>Î»Õï³çñ»ñÇ Ñ»é³óáõÙ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</si>
  <si>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</si>
  <si>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</si>
  <si>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</si>
  <si>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</si>
  <si>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</si>
  <si>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</si>
  <si>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</si>
  <si>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</si>
  <si>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</si>
  <si>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</si>
  <si>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</si>
  <si>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</si>
  <si>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</si>
  <si>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</si>
  <si>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</si>
  <si>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06</t>
  </si>
  <si>
    <r>
      <t xml:space="preserve">´Ü²Î²ð²Ü²ÚÆÜ ÞÆÜ²ð²ðàôÂÚàôÜ ºì ÎàØàôÜ²È Ì²è²ÚàôÂÚàôÜ </t>
    </r>
    <r>
      <rPr>
        <sz val="10"/>
        <rFont val="Arial Armenian"/>
        <family val="2"/>
      </rPr>
      <t>(ïáÕ3610+ïáÕ3620+ïáÕ3630+ïáÕ3640+ïáÕ3650+ïáÕ3660)</t>
    </r>
  </si>
  <si>
    <t>HOUSING AND COMMUNITY AMENITIES</t>
  </si>
  <si>
    <t>´Ý³Ï³ñ³Ý³ÛÇÝ ßÇÝ³ñ³ñáõÃÛáõÝ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</si>
  <si>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</si>
  <si>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</si>
  <si>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</si>
  <si>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</si>
  <si>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</si>
  <si>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</si>
  <si>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æñ³Ù³ï³Ï³ñ³ñáõÙ</t>
  </si>
  <si>
    <t>Water Supply</t>
  </si>
  <si>
    <t xml:space="preserve">æñ³Ù³ï³Ï³ñ³ñáõÙ </t>
  </si>
  <si>
    <t>Water supply</t>
  </si>
  <si>
    <t>öáÕáóÝ»ñÇ Éáõë³íáñáõÙ</t>
  </si>
  <si>
    <t>Street Lighting</t>
  </si>
  <si>
    <t xml:space="preserve">öáÕáóÝ»ñÇ Éáõë³íáñáõÙ </t>
  </si>
  <si>
    <t>Street lighting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</si>
  <si>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</si>
  <si>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</si>
  <si>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</si>
  <si>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</si>
  <si>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>Housing and Community Amenities Not Elsewhere Classified</t>
  </si>
  <si>
    <t>Housing and community amenities not elsewhere classified</t>
  </si>
  <si>
    <t>07</t>
  </si>
  <si>
    <r>
      <t>²èàÔæ²ä²ÐàôÂÚàôÜ (</t>
    </r>
    <r>
      <rPr>
        <sz val="10"/>
        <rFont val="Arial Armenian"/>
        <family val="2"/>
      </rPr>
      <t>ïáÕ2710+ïáÕ2720+ïáÕ2730+ïáÕ2740+ïáÕ2750+ïáÕ2760</t>
    </r>
    <r>
      <rPr>
        <b/>
        <sz val="10"/>
        <rFont val="Arial Armenian"/>
        <family val="2"/>
      </rPr>
      <t>)</t>
    </r>
  </si>
  <si>
    <t>HEALTH</t>
  </si>
  <si>
    <t>´ÅßÏ³Ï³Ý ³åñ³ÝùÝ»ñ, ë³ñù»ñ ¨ ë³ñù³íáñáõÙÝ»ñ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</si>
  <si>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</si>
  <si>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</si>
  <si>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</si>
  <si>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</si>
  <si>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</si>
  <si>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´ÅßÏ³Ï³Ý ë³ñù»ñ ¨ ë³ñù³íáñáõÙÝ»ñ</t>
  </si>
  <si>
    <t>Therapeutic appliances and equipment</t>
  </si>
  <si>
    <t>²ñï³ÑÇí³Ý¹³Ýáó³ÛÇÝ Í³é³ÛáõÃÛáõÝÝ»ñ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</si>
  <si>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</si>
  <si>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</si>
  <si>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</si>
  <si>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</si>
  <si>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</si>
  <si>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 xml:space="preserve">êïáÙ³ïáÉá·Ç³Ï³Ý Í³é³ÛáõÃÛáõÝÝ»ñ </t>
  </si>
  <si>
    <t>Dental services</t>
  </si>
  <si>
    <t>ä³ñ³µÅßÏ³Ï³Ý Í³é³ÛáõÃÛáõÝÝ»ñ</t>
  </si>
  <si>
    <t>Paramedical services</t>
  </si>
  <si>
    <t>ÐÇí³Ý¹³Ýáó³ÛÇÝ Í³é³ÛáõÃÛáõÝÝ»ñ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</si>
  <si>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</si>
  <si>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</si>
  <si>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</si>
  <si>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</si>
  <si>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</si>
  <si>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</si>
  <si>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</si>
  <si>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</si>
  <si>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</si>
  <si>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</si>
  <si>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</si>
  <si>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</si>
  <si>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</si>
  <si>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</si>
  <si>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</si>
  <si>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</si>
  <si>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²éáÕç³å³Ñ³Ï³Ý Ñ³ñ³ÏÇó Í³é³ÛáõÃÛáõÝÝ»ñ ¨ Íñ³·ñ»ñ</t>
  </si>
  <si>
    <t>Health not elsewhere classified</t>
  </si>
  <si>
    <t>08</t>
  </si>
  <si>
    <r>
      <t xml:space="preserve">Ð²Ü¶Æêî, ØÞ²ÎàôÚÂ ºì ÎðàÜ </t>
    </r>
    <r>
      <rPr>
        <sz val="10"/>
        <rFont val="Arial Armenian"/>
        <family val="2"/>
      </rPr>
      <t>(ïáÕ2810+ïáÕ2820+ïáÕ2830+ïáÕ2840+ïáÕ2850+ïáÕ2860)</t>
    </r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</si>
  <si>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</si>
  <si>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</si>
  <si>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</si>
  <si>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</si>
  <si>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Øß³ÏáõÃ³ÛÇÝ Í³é³ÛáõÃÛáõÝÝ»ñ</t>
  </si>
  <si>
    <t>Cultural Services</t>
  </si>
  <si>
    <t>¶ñ³¹³ñ³ÝÝ»ñ</t>
  </si>
  <si>
    <t>Â³Ý·³ñ³ÝÝ»ñ ¨ óáõó³ëñ³ÑÝ»ñ</t>
  </si>
  <si>
    <t>Øß³ÏáõÛÃÇ ïÝ»ñ, ³ÏáõÙµÝ»ñ, Ï»ÝïñáÝÝ»ñ</t>
  </si>
  <si>
    <t>Cultural services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</si>
  <si>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</si>
  <si>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</si>
  <si>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</si>
  <si>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</si>
  <si>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è³¹Çá ¨ Ñ»éáõëï³Ñ³Õáñ¹áõÙÝ»ñÇ Ñ»é³ñÓ³ÏÙ³Ý ¨ Ññ³ï³ñ³Ïã³Ï³Ý Í³é³ÛáõÃÛáõÝÝ»ñ</t>
  </si>
  <si>
    <t>Broadcasting and Publishing Services</t>
  </si>
  <si>
    <t>Ð»éáõëï³é³¹ÇáÑ³Õáñ¹áõÙÝ»ñ</t>
  </si>
  <si>
    <t>Ðñ³ï³ñ³ÏãáõÃÛáõÝÝ»ñ, ËÙµ³·ñáõÃÛáõÝÝ»ñ</t>
  </si>
  <si>
    <t>î»Õ»Ï³ïíáõÃÛ³Ý Ó»éùµ»ñáõÙ</t>
  </si>
  <si>
    <t>Broadcasting and publishing services</t>
  </si>
  <si>
    <t>ÎñáÝ³Ï³Ý ¨ Ñ³ë³ñ³Ï³Ï³Ý ³ÛÉ Í³é³ÛáõÃÛáõÝÝ»ñ</t>
  </si>
  <si>
    <t>Religious and Other Community Services</t>
  </si>
  <si>
    <t>ºñÇï³ë³ñ¹³Ï³Ý Íñ³·ñ»ñ</t>
  </si>
  <si>
    <t>ø³Õ³ù³Ï³Ý Ïáõë³ÏóáõÃÛáõÝÝ»ñ, Ñ³ë³ñ³Ï³Ï³Ý Ï³½Ù³Ï»ñåáõÃÛáõÝÝ»ñ, ³ñÑÙÇáõÃÛáõÝÝ»ñ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</si>
  <si>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</si>
  <si>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</si>
  <si>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</si>
  <si>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</si>
  <si>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</si>
  <si>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Recreation, Culture and Religion Not Elsewhere Classified</t>
  </si>
  <si>
    <t>Recreation, culture and religion not elsewhere classified</t>
  </si>
  <si>
    <t>09</t>
  </si>
  <si>
    <r>
      <t xml:space="preserve">ÎðÂàôÂÚàôÜ </t>
    </r>
    <r>
      <rPr>
        <sz val="10"/>
        <rFont val="Arial Armenian"/>
        <family val="2"/>
      </rPr>
      <t>(ïáÕ2910+ïáÕ2920+ïáÕ2930+ïáÕ2940+ïáÕ2950+ïáÕ2960+ïáÕ2970+ïáÕ2980)</t>
    </r>
  </si>
  <si>
    <t>EDUCATION</t>
  </si>
  <si>
    <t>Ü³Ë³¹åñáó³Ï³Ý ¨ ï³ññ³Ï³Ý ÁÝ¹Ñ³Ýáõñ ÏñÃáõÃÛáõÝ</t>
  </si>
  <si>
    <t>Pre-primary and Primary Education</t>
  </si>
  <si>
    <t xml:space="preserve">Ü³Ë³¹åñáó³Ï³Ý ÏñÃáõÃÛáõÝ </t>
  </si>
  <si>
    <t>Pre-primary education</t>
  </si>
  <si>
    <t xml:space="preserve">î³ññ³Ï³Ý ÁÝ¹Ñ³Ýáõñ ÏñÃáõÃÛáõÝ </t>
  </si>
  <si>
    <t>Primary education</t>
  </si>
  <si>
    <t>ØÇçÝ³Ï³ñ· ÁÝ¹Ñ³Ýáõñ ÏñÃáõÃÛáõÝ</t>
  </si>
  <si>
    <t>Secondary Education</t>
  </si>
  <si>
    <t>ÐÇÙÝ³Ï³Ý ÁÝ¹Ñ³Ýáõñ ÏñÃáõÃÛáõÝ</t>
  </si>
  <si>
    <t>Lower-secondary education</t>
  </si>
  <si>
    <t>ØÇçÝ³Ï³ñ·(ÉñÇí) ÁÝ¹Ñ³Ýáõñ ÏñÃáõÃÛáõÝ</t>
  </si>
  <si>
    <t>Upper-secondary education</t>
  </si>
  <si>
    <t>Ü³ËÝ³Ï³Ý Ù³ëÝ³·Çï³Ï³Ý (³ñÑ»ëï³·áñÍ³Ï³Ý) ¨ ÙÇçÇÝ Ù³ëÝ³·Çï³Ï³Ý ÏñÃáõÃÛáõÝ</t>
  </si>
  <si>
    <t>Post-secondary Non-tertiary Education</t>
  </si>
  <si>
    <t>Ü³ËÝ³Ï³Ý Ù³ëÝ³·Çï³Ï³Ý (³ñÑ»ëï³·áñÍ³Ï³Ý) ÏñÃáõÃÛáõÝ</t>
  </si>
  <si>
    <t>Post-secondary non-tertiary education</t>
  </si>
  <si>
    <t>ØÇçÇÝ Ù³ëÝ³·Çï³Ï³Ý ÏñÃáõÃÛáõÝ</t>
  </si>
  <si>
    <t>´³ñÓñ³·áõÛÝ ÏñÃáõÃÛáõÝ</t>
  </si>
  <si>
    <t>Tertiary Education</t>
  </si>
  <si>
    <t>´³ñÓñ³·áõÛÝ Ù³ëÝ³·Çï³Ï³Ý ÏñÃáõÃÛáõÝ</t>
  </si>
  <si>
    <t>First stage of tertiary education</t>
  </si>
  <si>
    <t>Ð»ïµáõÑ³Ï³Ý Ù³ëÝ³·Çï³Ï³Ý ÏñÃáõÃÛáõÝ</t>
  </si>
  <si>
    <t>Second stage of tertiary education</t>
  </si>
  <si>
    <t xml:space="preserve">Àëï Ù³Ï³ñ¹³ÏÝ»ñÇ ã¹³ë³Ï³ñ·íáÕ ÏñÃáõÃÛáõÝ </t>
  </si>
  <si>
    <t>Education Not Definable By Level</t>
  </si>
  <si>
    <t>²ñï³¹åñáó³Ï³Ý ¹³ëïÇ³ñ³ÏáõÃÛáõÝ</t>
  </si>
  <si>
    <t>Èñ³óáõóÇã ÏñÃáõÃÛáõÝ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</si>
  <si>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</si>
  <si>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</si>
  <si>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</si>
  <si>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</si>
  <si>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</si>
  <si>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</si>
  <si>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</si>
  <si>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</si>
  <si>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</si>
  <si>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10</t>
  </si>
  <si>
    <r>
      <t xml:space="preserve">êàòÆ²È²Î²Ü ä²Þîä²ÜàôÂÚàôÜ </t>
    </r>
    <r>
      <rPr>
        <sz val="10"/>
        <rFont val="Arial Armenian"/>
        <family val="2"/>
      </rPr>
      <t xml:space="preserve">(ïáÕ3010+ïáÕ3020+ïáÕ3030+ïáÕ3040+ïáÕ3050+ïáÕ3060+ïáÕ3070+ïáÕ3080+ïáÕ3090) </t>
    </r>
  </si>
  <si>
    <t>SOCIAL PROTECTION</t>
  </si>
  <si>
    <t>ì³ï³éáÕçáõÃÛáõÝ ¨ ³Ý³ßË³ïáõÝ³ÏáõÃÛáõÝ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</si>
  <si>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</si>
  <si>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</si>
  <si>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</si>
  <si>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</si>
  <si>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</si>
  <si>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</si>
  <si>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</si>
  <si>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</si>
  <si>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</si>
  <si>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</si>
  <si>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</si>
  <si>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</si>
  <si>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</si>
  <si>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</si>
  <si>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</si>
  <si>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</si>
  <si>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</si>
  <si>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</si>
  <si>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</si>
  <si>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Social exclusion not elsewhere classified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</si>
  <si>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</si>
  <si>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</si>
  <si>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</si>
  <si>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</si>
  <si>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</si>
  <si>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</si>
  <si>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êáóÇ³É³Ï³Ý å³ßïå³ÝáõÃÛ³ÝÁ ïñ³Ù³¹ñíáÕ ûÅ³¹³Ï Í³é³ÛáõÃÛáõÝÝ»ñ (³ÛÉ ¹³ë»ñÇÝ ãå³ïÏ³ÝáÕ)</t>
  </si>
  <si>
    <t>11</t>
  </si>
  <si>
    <r>
      <t xml:space="preserve">ÐÆØÜ²Î²Ü ´²ÄÆÜÜºðÆÜ â¸²êìàÔ ä²Ðàôêî²ÚÆÜ üàÜ¸ºð </t>
    </r>
    <r>
      <rPr>
        <sz val="10"/>
        <rFont val="Arial Armenian"/>
        <family val="2"/>
      </rPr>
      <t>(ïáÕ3110)</t>
    </r>
  </si>
  <si>
    <t xml:space="preserve">ÐÐ Ï³é³í³ñáõÃÛ³Ý ¨ Ñ³Ù³ÛÝùÝ»ñÇ å³Ñáõëï³ÛÇÝ ýáÝ¹ </t>
  </si>
  <si>
    <t>ÐÐ Ñ³Ù³ÛÝùÝ»ñÇ å³Ñáõëï³ÛÇÝ ýáÝ¹</t>
  </si>
  <si>
    <t>ՀԱՄԱՅՆՔԻ ԲՅՈՒՋԵԻ ԾԱԽՍԵՐԸ` ԸՍՏ ԲՅՈՒՋԵՏԱՅԻՆ ԾԱԽՍԵՐԻ ՏՆՏԵՍԱԳԻՏԱԿԱՆ ԴԱՍԱԿԱՐԳՄԱՆ</t>
  </si>
  <si>
    <t>հազար  դրամով</t>
  </si>
  <si>
    <t> Տողի NN</t>
  </si>
  <si>
    <t>Բյուջետային ծախսերի տնտեսագիտական դասակարգման հոդվածների</t>
  </si>
  <si>
    <t>Նախ.</t>
  </si>
  <si>
    <t>ճշտ.</t>
  </si>
  <si>
    <t>ֆոնդային մաս</t>
  </si>
  <si>
    <t>անվանումները</t>
  </si>
  <si>
    <t> NN</t>
  </si>
  <si>
    <t>ԸՆԴԱՄԵՆԸ ԾԱԽՍԵՐ </t>
  </si>
  <si>
    <t>(տող 4050 + տող 5000 + տող 6000)</t>
  </si>
  <si>
    <t>այդ թվում`</t>
  </si>
  <si>
    <t>Ա. ԸՆԹԱՑԻԿ ԾԱԽՍԵՐ՝ (տող 4100 + տող 4200 + տող 4300 + տող 4400 + տող 4500+ տող 4600 + տող 4700)</t>
  </si>
  <si>
    <t>x</t>
  </si>
  <si>
    <t>1.1 ԱՇԽԱՏԱՆՔԻ ՎԱՐՁԱՏՐՈՒԹՅՈՒՆ (տող 4110 + տող 4120 + տող 4130)</t>
  </si>
  <si>
    <r>
      <t>ԴՐԱՄՈՎ ՎՃԱՐՎՈՂ ԱՇԽԱՏԱՎԱՐՁԵՐ ԵՎ ՀԱՎԵԼԱՎՃԱՐՆԵՐ </t>
    </r>
    <r>
      <rPr>
        <sz val="11"/>
        <color theme="1"/>
        <rFont val="Times New Roman"/>
        <family val="1"/>
        <charset val="204"/>
      </rPr>
      <t>(տող 4111 + տող 4112 + տող 4114)</t>
    </r>
  </si>
  <si>
    <t>որից`</t>
  </si>
  <si>
    <t> -Աշխատողների աշխատավարձեր և հավելավճարներ</t>
  </si>
  <si>
    <t> - Պարգևատրումներ, դրամական խրախուսումներ և հատուկ վճարներ</t>
  </si>
  <si>
    <t> -Այլ վարձատրություններ</t>
  </si>
  <si>
    <r>
      <t>ԲՆԵՂԵՆ ԱՇԽԱՏԱՎԱՐՁԵՐ ԵՎ ՀԱՎԵԼԱՎՃԱՐՆԵՐ </t>
    </r>
    <r>
      <rPr>
        <sz val="11"/>
        <color theme="1"/>
        <rFont val="Times New Roman"/>
        <family val="1"/>
        <charset val="204"/>
      </rPr>
      <t>(տող 4121)</t>
    </r>
  </si>
  <si>
    <t> -Բնեղեն աշխատավարձեր և հավելավճարներ</t>
  </si>
  <si>
    <r>
      <t>ՓԱՍՏԱՑԻ ՍՈՑԻԱԼԱԿԱՆ ԱՊԱՀՈՎՈՒԹՅԱՆ ՎՃԱՐՆԵՐ</t>
    </r>
    <r>
      <rPr>
        <sz val="11"/>
        <color theme="1"/>
        <rFont val="Times New Roman"/>
        <family val="1"/>
        <charset val="204"/>
      </rPr>
      <t>(տող 4131)</t>
    </r>
  </si>
  <si>
    <t> -Սոցիալական ապահովության վճարներ</t>
  </si>
  <si>
    <t>1.2 ԾԱՌԱՅՈՒԹՅՈՒՆՆԵՐԻ ԵՎ ԱՊՐԱՆՔՆԵՐԻ ՁԵՌՔԲԵՐՈՒՄ (տող 4210 + տող 4220 + տող 4230 + տող 4240 + տող 4250 + տող 4260)</t>
  </si>
  <si>
    <r>
      <t>ՇԱՐՈՒՆԱԿԱԿԱՆ ԾԱԽՍԵՐ</t>
    </r>
    <r>
      <rPr>
        <sz val="11"/>
        <color theme="1"/>
        <rFont val="Times New Roman"/>
        <family val="1"/>
        <charset val="204"/>
      </rPr>
      <t>(տող 4211 + տող 4212 + տող 4213 + տող 4214 + տող 4215 + տող 4216 + տող 4217)</t>
    </r>
  </si>
  <si>
    <t> -Գործառնական և բանկային ծառայությունների ծախսեր</t>
  </si>
  <si>
    <r>
      <t> -</t>
    </r>
    <r>
      <rPr>
        <sz val="11"/>
        <color theme="1"/>
        <rFont val="Times New Roman"/>
        <family val="1"/>
        <charset val="204"/>
      </rPr>
      <t>Էներգետիկ ծառայություններ</t>
    </r>
  </si>
  <si>
    <t> -Կոմունալ ծառայություններ</t>
  </si>
  <si>
    <t> -Կապի ծառայություններ</t>
  </si>
  <si>
    <t> -Ապահովագրական ծախսեր</t>
  </si>
  <si>
    <t> -Գույքի և սարքավորումների վարձակալություն</t>
  </si>
  <si>
    <t> -Արտագերատեսչական ծախսեր</t>
  </si>
  <si>
    <r>
      <t> ԳՈՐԾՈՒՂՈՒՄՆԵՐԻ ԵՎ ՇՐՋԱԳԱՅՈՒԹՅՈՒՆՆԵՐԻ ԾԱԽՍԵՐ </t>
    </r>
    <r>
      <rPr>
        <sz val="11"/>
        <color theme="1"/>
        <rFont val="Times New Roman"/>
        <family val="1"/>
        <charset val="204"/>
      </rPr>
      <t>(տող 4221 + տող 4222 + տող 4223)</t>
    </r>
  </si>
  <si>
    <t> -Ներքին գործուղումներ</t>
  </si>
  <si>
    <t> -Արտասահմանյան գործուղումների գծով ծախսեր</t>
  </si>
  <si>
    <t> -Այլ տրանսպորտային ծախսեր</t>
  </si>
  <si>
    <r>
      <t>ՊԱՅՄԱՆԱԳՐԱՅԻՆ ԱՅԼ ԾԱՌԱՅՈՒԹՅՈՒՆՆԵՐԻ ՁԵՌՔԲԵՐՈՒՄ </t>
    </r>
    <r>
      <rPr>
        <sz val="11"/>
        <color theme="1"/>
        <rFont val="Times New Roman"/>
        <family val="1"/>
        <charset val="204"/>
      </rPr>
      <t>(տող 4231 + տող 4232 + տող 4233 + տող 4234 + տող 4235 + տող 4236 + տող 4237 + տող 4238)</t>
    </r>
  </si>
  <si>
    <t> -Վարչական ծառայություններ</t>
  </si>
  <si>
    <t> -Համակարգչային ծառայություններ</t>
  </si>
  <si>
    <t> -Աշխատակազմի մասնագիտական զարգացման ծառայություններ</t>
  </si>
  <si>
    <t> -Տեղակատվական ծառայություններ</t>
  </si>
  <si>
    <t> -Կառավարչական ծառայություններ</t>
  </si>
  <si>
    <t> - Կենցաղային և հանրային սննդի ծառայություններ</t>
  </si>
  <si>
    <t> -Ներկայացուցչական ծախսեր</t>
  </si>
  <si>
    <t> -Ընդհանուր բնույթի այլ ծառայություններ</t>
  </si>
  <si>
    <t> ԱՅԼ ՄԱՍՆԱԳԻՏԱԿԱՆ ԾԱՌԱՅՈՒԹՅՈՒՆՆԵՐԻ ՁԵՌՔԲԵՐՈՒՄ </t>
  </si>
  <si>
    <t>(տող 4241)</t>
  </si>
  <si>
    <t> -Մասնագիտական ծառայություններ</t>
  </si>
  <si>
    <r>
      <t>ԸՆԹԱՑԻԿ ՆՈՐՈԳՈՒՄ ԵՎ ՊԱՀՊԱՆՈՒՄ (ծառայություններ և նյութեր) </t>
    </r>
    <r>
      <rPr>
        <sz val="11"/>
        <color theme="1"/>
        <rFont val="Times New Roman"/>
        <family val="1"/>
        <charset val="204"/>
      </rPr>
      <t>(տող 4251 + տող 4252)</t>
    </r>
  </si>
  <si>
    <t> -Շենքերի և կառույցների ընթացիկ նորոգում և պահպանում</t>
  </si>
  <si>
    <t> -Մեքենաների և սարքավորումների ընթացիկ նորոգում և պահպանում</t>
  </si>
  <si>
    <r>
      <t> ՆՅՈՒԹԵՐ </t>
    </r>
    <r>
      <rPr>
        <sz val="11"/>
        <color theme="1"/>
        <rFont val="Times New Roman"/>
        <family val="1"/>
        <charset val="204"/>
      </rPr>
      <t>(տող 4261 + տող 4262 + տող 4263 + տող 4264 + տող 4265 + տող 4266 +</t>
    </r>
  </si>
  <si>
    <t>տող 4267 + տող 4268)</t>
  </si>
  <si>
    <t> -Գրասենյակային նյութեր և հագուստ</t>
  </si>
  <si>
    <t> -Գյուղատնտեսական ապրանքներ</t>
  </si>
  <si>
    <t> -Վերապատրաստման և ուսուցման նյութեր (աշխատողների վերապատրաստում)</t>
  </si>
  <si>
    <t> -Տրանսպորտային նյութեր</t>
  </si>
  <si>
    <t> -Շրջակա միջավայրի պաշտպանության և գիտական նյութեր</t>
  </si>
  <si>
    <t> -Առողջապահական և լաբորատոր նյութեր</t>
  </si>
  <si>
    <t> -Կենցաղային և հանրային սննդի նյութեր</t>
  </si>
  <si>
    <t> -Հատուկ նպատակային այլ նյութեր</t>
  </si>
  <si>
    <t>1.3 ՏՈԿՈՍԱՎՃԱՐՆԵՐ (տող 4310 + տող 4320 + տող 4330)</t>
  </si>
  <si>
    <r>
      <t>ՆԵՐՔԻՆ ՏՈԿՈՍԱՎՃԱՐՆԵՐ</t>
    </r>
    <r>
      <rPr>
        <sz val="11"/>
        <color theme="1"/>
        <rFont val="Times New Roman"/>
        <family val="1"/>
        <charset val="204"/>
      </rPr>
      <t>(տող 4311 + տող 4312)</t>
    </r>
  </si>
  <si>
    <t> -Ներքին արժեթղթերի տոկոսավճարներ</t>
  </si>
  <si>
    <t> -Ներքին վարկերի տոկոսավճարներ</t>
  </si>
  <si>
    <r>
      <t>ԱՐՏԱՔԻՆ ՏՈԿՈՍԱՎՃԱՐՆԵՐ </t>
    </r>
    <r>
      <rPr>
        <sz val="11"/>
        <color theme="1"/>
        <rFont val="Times New Roman"/>
        <family val="1"/>
        <charset val="204"/>
      </rPr>
      <t>(տող 4321 + տող 4322)</t>
    </r>
  </si>
  <si>
    <t> -Արտաքին արժեթղթերի գծով տոկոսավճարներ</t>
  </si>
  <si>
    <t> -Արտաքին վարկերի գծով տոկոսավճարներ</t>
  </si>
  <si>
    <r>
      <t>ՓՈԽԱՌՈՒԹՅՈՒՆՆԵՐԻ ՀԵՏ ԿԱՊՎԱԾ ՎՃԱՐՆԵՐ </t>
    </r>
    <r>
      <rPr>
        <sz val="11"/>
        <color theme="1"/>
        <rFont val="Times New Roman"/>
        <family val="1"/>
        <charset val="204"/>
      </rPr>
      <t>(տող 4331 + տող 4332 + տող 4333)</t>
    </r>
  </si>
  <si>
    <t> -Փոխանակման կուրսերի բացասական տարբերություն</t>
  </si>
  <si>
    <t> -Տույժեր</t>
  </si>
  <si>
    <t> -Փոխառությունների գծով տուրքեր</t>
  </si>
  <si>
    <t>1.4 ՍՈՒԲՍԻԴԻԱՆԵՐ (տող 4410 + տող 4420)</t>
  </si>
  <si>
    <r>
      <t>ՍՈՒԲՍԻԴԻԱՆԵՐ ՊԵՏԱԿԱՆ (ՀԱՄԱՅՆՔԱՅԻՆ) ԿԱԶՄԱԿԵՐՊՈՒԹՅՈՒՆՆԵՐԻՆ</t>
    </r>
    <r>
      <rPr>
        <sz val="11"/>
        <color theme="1"/>
        <rFont val="Times New Roman"/>
        <family val="1"/>
        <charset val="204"/>
      </rPr>
      <t>(տող 4411 + տող 4412)</t>
    </r>
  </si>
  <si>
    <t> -Սուբսիդիաներ ոչ ֆինանսական պետական (hամայնքային) կազմակերպություններին</t>
  </si>
  <si>
    <t> -Սուբսիդիաներ ֆինանսական պետական (hամայնքային) կազմակերպություններին</t>
  </si>
  <si>
    <r>
      <t>ՍՈՒԲՍԻԴԻԱՆԵՐ ՈՉ ՊԵՏԱԿԱՆ (ՈՉ ՀԱՄԱՅՆՔԱՅԻՆ) ԿԱԶՄԱԿԵՐՊՈՒԹՅՈՒՆՆԵՐԻՆ</t>
    </r>
    <r>
      <rPr>
        <sz val="11"/>
        <color theme="1"/>
        <rFont val="Times New Roman"/>
        <family val="1"/>
        <charset val="204"/>
      </rPr>
      <t>(տող 4421 + տող 4422)</t>
    </r>
  </si>
  <si>
    <t> -Սուբսիդիաներ ոչ պետական (ոչ hամայնքային) ոչ ֆինանսական կազմակերպություններին</t>
  </si>
  <si>
    <t> -Սուբսիդիաներ ոչ պետական (ոչ hամայնքային) ֆինանսական կազմակերպություններին</t>
  </si>
  <si>
    <t>1.5 ԴՐԱՄԱՇՆՈՐՀՆԵՐ (տող 4510 + տող 4520 + տող 4530 + տող 4540)</t>
  </si>
  <si>
    <r>
      <t>ԴՐԱՄԱՇՆՈՐՀՆԵՐ ՕՏԱՐԵՐԿՐՅԱ ԿԱՌԱՎԱՐՈՒԹՅՈՒՆՆԵՐԻՆ</t>
    </r>
    <r>
      <rPr>
        <sz val="11"/>
        <color theme="1"/>
        <rFont val="Times New Roman"/>
        <family val="1"/>
        <charset val="204"/>
      </rPr>
      <t>(տող 4511 + տող 4512)</t>
    </r>
  </si>
  <si>
    <t> -Ընթացիկ դրամաշնորհներ օտարերկրյա կառավարություններին</t>
  </si>
  <si>
    <t> -Կապիտալ դրամաշնորհներ օտարերկրյա կառավարություններին</t>
  </si>
  <si>
    <r>
      <t>ԴՐԱՄԱՇՆՈՐՀՆԵՐ ՄԻՋԱԶԳԱՅԻՆ ԿԱԶՄԱԿԵՐՊՈՒԹՅՈՒՆՆԵՐԻՆ</t>
    </r>
    <r>
      <rPr>
        <sz val="11"/>
        <color theme="1"/>
        <rFont val="Times New Roman"/>
        <family val="1"/>
        <charset val="204"/>
      </rPr>
      <t>(տող 4521 + տող 4522)</t>
    </r>
  </si>
  <si>
    <t> -Ընթացիկ դրամաշնորհներ միջազգային կազմակերպություններին</t>
  </si>
  <si>
    <t> -Կապիտալ դրամաշնորհներ միջազգային կազմակերպություններին</t>
  </si>
  <si>
    <r>
      <t>ԸՆԹԱՑԻԿ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4531 + տող 4532 + տող 4533)</t>
    </r>
  </si>
  <si>
    <t> - Ընթացիկ դրամաշնորհներ պետական և համայնքների ոչ առևտրային կազմակերպություններին</t>
  </si>
  <si>
    <t> - Ընթացիկ դրամաշնորհներ պետական և համայնքների առևտրային կազմակերպություններին</t>
  </si>
  <si>
    <t> - Այլ ընթացիկ դրամաշնորհներ (տող 4534 + տող 4537 + տող 4538)</t>
  </si>
  <si>
    <t> - տեղական ինքնակառավարման մարմիններին (տող 4535 + տող 4536)</t>
  </si>
  <si>
    <t> Երևանի համաքաղաքային ծախսերի ֆինանսավորման համար</t>
  </si>
  <si>
    <t>այլ համայնքներին</t>
  </si>
  <si>
    <t> - ՀՀ պետական բյուջեին</t>
  </si>
  <si>
    <t> - այլ</t>
  </si>
  <si>
    <r>
      <t>ԿԱՊԻՏԱԼ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4541 + տող 4542 + տող 4543)</t>
    </r>
  </si>
  <si>
    <t> -Կապիտալ դրամաշնորհներ պետական և համայնքների ոչ առևտրային կազմակերպություններին</t>
  </si>
  <si>
    <t> -Կապիտալ դրամաշնորհներ պետական և համայնքների առևտրային կազմակերպություններին</t>
  </si>
  <si>
    <t> -Այլ կապիտալ դրամաշնորհներ </t>
  </si>
  <si>
    <t>(տող 4544 + տող 4547 + տող 4548)</t>
  </si>
  <si>
    <t> - տեղական ինքնակառավարման մարմիններին (տող 4545 + տող 4546)</t>
  </si>
  <si>
    <t>ՀՀ այլ համայնքներին</t>
  </si>
  <si>
    <r>
      <t>1.6 ՍՈՑԻԱԼԱԿԱՆ ՆՊԱՍՏՆԵՐ ԵՎ ԿԵՆՍԱԹՈՇԱԿՆԵՐ </t>
    </r>
    <r>
      <rPr>
        <sz val="11"/>
        <color theme="1"/>
        <rFont val="Times New Roman"/>
        <family val="1"/>
        <charset val="204"/>
      </rPr>
      <t>(տող 4610 + տող 4630 + տող 4640)</t>
    </r>
  </si>
  <si>
    <t>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</si>
  <si>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</si>
  <si>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</si>
  <si>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r>
      <t> ՍՈՑԻԱԼԱԿԱՆ ՕԳՆՈՒԹՅԱՆ ԴՐԱՄԱԿԱՆ ԱՐՏԱՀԱՅՏՈՒԹՅԱՄԲ ՆՊԱՍՏՆԵՐ (ԲՅՈՒՋԵԻՑ) </t>
    </r>
    <r>
      <rPr>
        <sz val="11"/>
        <color theme="1"/>
        <rFont val="Times New Roman"/>
        <family val="1"/>
        <charset val="204"/>
      </rPr>
      <t>(տող 4631 + տող 4632 + տող 4633 + տող 4634)</t>
    </r>
  </si>
  <si>
    <t> -Հուղարկավորության նպաստներ բյուջեից</t>
  </si>
  <si>
    <t> -Կրթական, մշակութային և սպորտային նպաստներ բյուջեից</t>
  </si>
  <si>
    <t> -Բնակարանային նպաստներ բյուջեից</t>
  </si>
  <si>
    <t> -Այլ նպաստներ բյուջեից</t>
  </si>
  <si>
    <r>
      <t> ԿԵՆՍԱԹՈՇԱԿՆԵՐ </t>
    </r>
    <r>
      <rPr>
        <sz val="11"/>
        <color theme="1"/>
        <rFont val="Times New Roman"/>
        <family val="1"/>
        <charset val="204"/>
      </rPr>
      <t>(տող 4641)</t>
    </r>
  </si>
  <si>
    <t> -Կենսաթոշակներ</t>
  </si>
  <si>
    <r>
      <t>1.7 ԱՅԼ ԾԱԽՍԵՐ </t>
    </r>
    <r>
      <rPr>
        <sz val="11"/>
        <color theme="1"/>
        <rFont val="Times New Roman"/>
        <family val="1"/>
        <charset val="204"/>
      </rPr>
      <t>(տող 4710 + տող 4720 + տող 4730 + տող 4740 + տող 4750 + տող 4760+ տող 4770)</t>
    </r>
  </si>
  <si>
    <r>
      <t>ՆՎԻՐԱՏՎՈՒԹՅՈՒՆՆԵՐ ՈՉ ԿԱՌԱՎԱՐԱԿԱՆ (ՀԱՍԱՐԱԿԱԿԱՆ) ԿԱԶՄԱԿԵՐՊՈՒԹՅՈՒՆՆԵՐԻՆ</t>
    </r>
    <r>
      <rPr>
        <sz val="11"/>
        <color theme="1"/>
        <rFont val="Times New Roman"/>
        <family val="1"/>
        <charset val="204"/>
      </rPr>
      <t>(տող 4711 + տող 4712)</t>
    </r>
  </si>
  <si>
    <t> - Տնային տնտեսություններին ծառայություններ մատուցող` շահույթ չհետապնդող կազմակերպություններին նվիրատվություններ</t>
  </si>
  <si>
    <t> -Նվիրատվություններ այլ շահույթ չհետապնդող կազմակերպություններին</t>
  </si>
  <si>
    <r>
      <t>ՀԱՐԿԵՐ, ՊԱՐՏԱԴԻՐ ՎՃԱՐՆԵՐ ԵՎ ՏՈՒՅԺԵՐ, ՈՐՈՆՔ ԿԱՌԱՎԱՐՄԱՆ ՏԱՐԲԵՐ ՄԱԿԱՐԴԱԿՆԵՐԻ ԿՈՂՄԻՑ ԿԻՐԱՌՎՈՒՄ ԵՆ ՄԻՄՅԱՆՑ ՆԿԱՏՄԱՄԲ </t>
    </r>
    <r>
      <rPr>
        <sz val="11"/>
        <color theme="1"/>
        <rFont val="Times New Roman"/>
        <family val="1"/>
        <charset val="204"/>
      </rPr>
      <t>(տող 4721 + տող 4722 + տող 4723 + տող 4724)</t>
    </r>
  </si>
  <si>
    <t> -Աշխատավարձի ֆոնդ</t>
  </si>
  <si>
    <t> -Այլ հարկեր</t>
  </si>
  <si>
    <t> -Պարտադիր վճարներ</t>
  </si>
  <si>
    <t> -Պետական հատվածի տարբեր մակարդակների կողմից միմյանց նկատմամբ կիրառվող տույժեր</t>
  </si>
  <si>
    <r>
      <t>ԴԱՏԱՐԱՆՆԵՐԻ ԿՈՂՄԻՑ ՆՇԱՆԱԿՎԱԾ ՏՈՒՅԺԵՐ ԵՎ ՏՈՒԳԱՆՔՆԵՐ </t>
    </r>
    <r>
      <rPr>
        <sz val="11"/>
        <color theme="1"/>
        <rFont val="Times New Roman"/>
        <family val="1"/>
        <charset val="204"/>
      </rPr>
      <t>(տող 4731)</t>
    </r>
  </si>
  <si>
    <t> -Դատարանների կողմից նշանակված տույժեր և տուգանքներ</t>
  </si>
  <si>
    <r>
      <t> ԲՆԱԿԱՆ ԱՂԵՏՆԵՐԻՑ ԿԱՄ ԱՅԼ ԲՆԱԿԱՆ ՊԱՏՃԱՌՆԵՐՈՎ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4741 + տող 4742)</t>
    </r>
  </si>
  <si>
    <t> -Բնական աղետներից առաջացած վնասվածքների կամ վնասների վերականգնում</t>
  </si>
  <si>
    <t> -Այլ բնական պատճառներով ստացած վնասվածքների վերականգնում</t>
  </si>
  <si>
    <r>
      <t>ԿԱՌԱՎԱՐՄԱՆ ՄԱՐՄԻՆՆԵՐԻ ԳՈՐԾՈՒՆԵՈՒԹՅԱՆ ՀԵՏԵՎԱՆՔՈՎ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4751)</t>
    </r>
  </si>
  <si>
    <t> -Կառավարման մարմինների գործունեության հետևանքով առաջացած վնասվածքների կամ վնասների վերականգնում</t>
  </si>
  <si>
    <r>
      <t> ԱՅԼ ԾԱԽՍԵՐ </t>
    </r>
    <r>
      <rPr>
        <sz val="11"/>
        <color theme="1"/>
        <rFont val="Times New Roman"/>
        <family val="1"/>
        <charset val="204"/>
      </rPr>
      <t>(տող 4761)</t>
    </r>
  </si>
  <si>
    <t> -Այլ ծախսեր</t>
  </si>
  <si>
    <r>
      <t>ՊԱՀՈՒՍՏԱՅԻՆ ՄԻՋՈՑՆԵՐ</t>
    </r>
    <r>
      <rPr>
        <sz val="11"/>
        <color theme="1"/>
        <rFont val="Times New Roman"/>
        <family val="1"/>
        <charset val="204"/>
      </rPr>
      <t>(տող 4771)</t>
    </r>
  </si>
  <si>
    <t> 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</si>
  <si>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</si>
  <si>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(տող 5100 + տող 5200 + տող 5300 + տող 5400)</t>
  </si>
  <si>
    <t>1.1. ՀԻՄՆԱԿԱՆ ՄԻՋՈՑՆԵՐ (տող 5110 + տող 5120 + տող 5130)</t>
  </si>
  <si>
    <r>
      <t>ՇԵՆՔԵՐ ԵՎ ՇԻՆՈՒԹՅՈՒՆՆԵՐ </t>
    </r>
    <r>
      <rPr>
        <sz val="11"/>
        <color theme="1"/>
        <rFont val="Times New Roman"/>
        <family val="1"/>
        <charset val="204"/>
      </rPr>
      <t>(տող 5111 + տող 5112 + տող 5113)</t>
    </r>
  </si>
  <si>
    <t> - Շենքերի և շինությունների ձեռքբերում</t>
  </si>
  <si>
    <t> - Շենքերի և շինությունների կառուցում</t>
  </si>
  <si>
    <t> - Շենքերի և շինությունների կապիտալ վերանորոգում</t>
  </si>
  <si>
    <r>
      <t>ՄԵՔԵՆԱՆԵՐ ԵՎ ՍԱՐՔԱՎՈՐՈՒՄՆԵՐ </t>
    </r>
    <r>
      <rPr>
        <sz val="11"/>
        <color theme="1"/>
        <rFont val="Times New Roman"/>
        <family val="1"/>
        <charset val="204"/>
      </rPr>
      <t>(տող 5121 + տող 5122 + տող 5123)</t>
    </r>
  </si>
  <si>
    <t> - Տրանսպորտային սարքավորումներ</t>
  </si>
  <si>
    <t> - Վարչական սարքավորումներ</t>
  </si>
  <si>
    <t> - Այլ մեքենաներ և սարքավորումներ</t>
  </si>
  <si>
    <r>
      <t> ԱՅԼ ՀԻՄՆԱԿԱՆ ՄԻՋՈՑՆԵՐ</t>
    </r>
    <r>
      <rPr>
        <sz val="11"/>
        <color theme="1"/>
        <rFont val="Times New Roman"/>
        <family val="1"/>
        <charset val="204"/>
      </rPr>
      <t>(տող 5131 + տող 5132 + տող 5133 + տող 5134)</t>
    </r>
  </si>
  <si>
    <t> -Աճեցվող ակտիվներ</t>
  </si>
  <si>
    <t> - Ոչ նյութական հիմնական միջոցներ</t>
  </si>
  <si>
    <t> - Գեոդեզիական քարտեզագրական ծախսեր</t>
  </si>
  <si>
    <t> - Նախագծահետազոտական ծախսեր</t>
  </si>
  <si>
    <r>
      <t>1.2 ՊԱՇԱՐՆԵՐ </t>
    </r>
    <r>
      <rPr>
        <sz val="11"/>
        <color theme="1"/>
        <rFont val="Times New Roman"/>
        <family val="1"/>
        <charset val="204"/>
      </rPr>
      <t>(տող 5211 + տող 5221 + տող 5231 + տող 5241)</t>
    </r>
  </si>
  <si>
    <t> - Համայնքային նշանակության ռազմավարական պաշարներ</t>
  </si>
  <si>
    <t> - Նյութեր և պարագաներ</t>
  </si>
  <si>
    <t> - Վերավաճառքի համար նախատեսված ապրանքներ</t>
  </si>
  <si>
    <t> -Սպառման նպատակով պահվող պաշարներ</t>
  </si>
  <si>
    <r>
      <t>1.3 ԲԱՐՁՐԱՐԺԵՔ ԱԿՏԻՎՆԵՐ </t>
    </r>
    <r>
      <rPr>
        <sz val="11"/>
        <color theme="1"/>
        <rFont val="Times New Roman"/>
        <family val="1"/>
        <charset val="204"/>
      </rPr>
      <t>(տող 5311)</t>
    </r>
  </si>
  <si>
    <t> -Բարձրարժեք ակտիվներ</t>
  </si>
  <si>
    <t>1.4 ՉԱՐՏԱԴՐՎԱԾ ԱԿՏԻՎՆԵՐ </t>
  </si>
  <si>
    <t>(տող 5411 + տող 5421 + տող 5431 + տող 5441)</t>
  </si>
  <si>
    <t> -Հող</t>
  </si>
  <si>
    <t> -Ընդերքային ակտիվներ</t>
  </si>
  <si>
    <t> -Այլ բնական ծագում ունեցող ակտիվներ</t>
  </si>
  <si>
    <t> -Ոչ նյութական չարտադրված ակտիվներ</t>
  </si>
  <si>
    <t> Գ. ՈՉ ՖԻՆԱՆՍԱԿԱՆ ԱԿՏԻՎՆԵՐԻ ԻՐԱՑՈՒՄԻՑ ՄՈՒՏՔԵՐ (տող 6100 + տող 6200 + տող 6300 + տող 6400)</t>
  </si>
  <si>
    <t>ՀԻՄՆԱԿԱՆ ՄԻՋՈՑՆԵՐԻ ԻՐԱՑՈՒՄԻՑ ՄՈՒՏՔԵՐ (տող 6110 + տող 6120 + տող 6130)</t>
  </si>
  <si>
    <t>ԱՆՇԱՐԺ ԳՈՒՅՔԻ ԻՐԱՑՈՒՄԻՑ ՄՈՒՏՔԵՐ</t>
  </si>
  <si>
    <t>ՇԱՐԺԱԿԱՆ ԳՈՒՅՔԻ ԻՐԱՑՈՒՄԻՑ ՄՈՒՏՔԵՐ</t>
  </si>
  <si>
    <t>ԱՅԼ ՀԻՄՆԱԿԱՆ ՄԻՋՈՑՆԵՐԻ ԻՐԱՑՈՒՄԻՑ ՄՈՒՏՔԵՐ</t>
  </si>
  <si>
    <t>ՊԱՇԱՐՆԵՐԻ ԻՐԱՑՈՒՄԻՑ ՄՈՒՏՔԵՐ(տող 6210 + տող 6220)</t>
  </si>
  <si>
    <t> ՌԱԶՄԱՎԱՐԱԿԱՆ ՀԱՄԱՅՆՔԱՅԻՆ ՊԱՇԱՐՆԵՐԻ ԻՐԱՑՈՒՄԻՑ ՄՈՒՏՔԵՐ</t>
  </si>
  <si>
    <t>ԱՅԼ ՊԱՇԱՐՆԵՐԻ ԻՐԱՑՈՒՄԻՑ ՄՈՒՏՔԵՐ (տող 6221 + տող 6222 + տող 6223)</t>
  </si>
  <si>
    <t> - Արտադրական պաշարների իրացումից մուտքեր</t>
  </si>
  <si>
    <t> - Վերավաճառքի համար ապրանքների իրացումից մուտքեր</t>
  </si>
  <si>
    <t> - Սպառման համար նախատեսված պաշարների իրացումից մուտքեր</t>
  </si>
  <si>
    <t>ԲԱՐՁՐԱՐԺԵՔ ԱԿՏԻՎՆԵՐԻ ԻՐԱՑՈՒՄԻՑ ՄՈՒՏՔԵՐ (տող 6310)</t>
  </si>
  <si>
    <t>ԲԱՐՁՐԱՐԺԵՔ ԱԿՏԻՎՆԵՐԻ ԻՐԱՑՈՒՄԻՑ ՄՈՒՏՔԵՐ</t>
  </si>
  <si>
    <t>ՉԱՐՏԱԴՐՎԱԾ ԱԿՏԻՎՆԵՐԻ ԻՐԱՑՈՒՄԻՑ ՄՈՒՏՔԵՐ(տող 6410 + տող 6420 + տող 6430 + տող 6440)</t>
  </si>
  <si>
    <t>ՀՈՂԻ ԻՐԱՑՈՒՄԻՑ ՄՈՒՏՔԵՐ</t>
  </si>
  <si>
    <t>ՕԳՏԱԿԱՐ ՀԱՆԱԾՈՆԵՐԻ ԻՐԱՑՈՒՄԻՑ ՄՈՒՏՔԵՐ</t>
  </si>
  <si>
    <t> ԱՅԼ ԲՆԱԿԱՆ ԾԱԳՈՒՄ ՈՒՆԵՑՈՂ ՀԻՄՆԱԿԱՆ ՄԻՋՈՑՆԵՐԻ ԻՐԱՑՈՒՄԻՑ ՄՈՒՏՔԵՐ</t>
  </si>
  <si>
    <t> ՈՉ ՆՅՈՒԹԱԿԱՆ ՉԱՐՏԱԴՐՎԱԾ ԱԿՏԻՎՆԵՐԻ ԻՐԱՑՈՒՄԻՑ ՄՈՒՏՔԵՐ</t>
  </si>
  <si>
    <t>վարչական մաս</t>
  </si>
  <si>
    <t>1113</t>
  </si>
  <si>
    <t>Համայնքի բյուջե մուտքագրվող անշարժ գույքի հարկ</t>
  </si>
  <si>
    <r>
      <t xml:space="preserve">ÀÜ¸²ØºÜÀ  ºÎ²ØàôîÜºð                                            </t>
    </r>
    <r>
      <rPr>
        <sz val="10"/>
        <rFont val="Arial Armenian"/>
        <family val="2"/>
      </rPr>
      <t>(ïáÕ 1100 + ïáÕ 1200+ïáÕ 1300)</t>
    </r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</si>
  <si>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</si>
  <si>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Ð²Ø²ÚÜøÆ ´ÚàôæºÆ ºÎ²ØàôîÜºðÀ ԸՍՏ ԱՌԱՆՁԻՆ ԵԿԱՄՏԱՏԵՍԱԿՆԵՐԻ</t>
  </si>
  <si>
    <t xml:space="preserve">                   ՀԱՎԵԼՎԱԾ 1                            ՀՀ Սյունիքի մարզի Գորիս համայնքի  ավագանու 2025 թվականի դեկտեմբերի 23-ի N 160-Ն որոշման</t>
  </si>
  <si>
    <t xml:space="preserve">                      ՀԱՎԵԼՎԱԾ 2                     ՀՀ Սյունիքի մարզի Գորիս համայնքի  ավագանու 2025 թվականի դեկտեմբերի 23-ի N 160-Ն որոշման</t>
  </si>
  <si>
    <t xml:space="preserve">                                     ՀԱՎԵԼՎԱԾ  3                                  ՀՀ Սյունիքի մարզի Գորիս համայնքի  ավագանու 2025 թվականի դեկտեմբերի 23-ի N 160-Ն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</si>
</sst>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00"/>
    <numFmt numFmtId="166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b/>
      <sz val="12"/>
      <name val="Arial Armenian"/>
      <family val="2"/>
    </font>
    <font>
      <sz val="10"/>
      <name val="Arial Armenian"/>
      <family val="2"/>
    </font>
    <font>
      <b/>
      <sz val="10"/>
      <name val="Arial Armenian"/>
      <family val="2"/>
    </font>
    <font>
      <sz val="8"/>
      <name val="Arial Armenian"/>
      <family val="2"/>
    </font>
    <font>
      <sz val="11"/>
      <name val="Arial Armenian"/>
      <family val="2"/>
    </font>
    <font>
      <b/>
      <i/>
      <sz val="10"/>
      <name val="Arial Armenian"/>
      <family val="2"/>
    </font>
    <font>
      <b/>
      <i/>
      <sz val="11"/>
      <name val="Arial Armenian"/>
      <family val="2"/>
    </font>
    <font>
      <sz val="9"/>
      <name val="Arial Armenian"/>
      <family val="2"/>
    </font>
    <font>
      <sz val="10"/>
      <name val="Arial"/>
      <family val="2"/>
      <charset val="204"/>
    </font>
    <font>
      <b/>
      <sz val="8"/>
      <name val="Arial Armenian"/>
      <family val="2"/>
    </font>
    <font>
      <b/>
      <i/>
      <sz val="8"/>
      <name val="Arial Armenian"/>
      <family val="2"/>
    </font>
    <font>
      <b/>
      <i/>
      <sz val="9"/>
      <name val="Arial Armenian"/>
      <family val="2"/>
    </font>
    <font>
      <b/>
      <sz val="11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sz val="10"/>
      <name val="Arial LatArm"/>
      <family val="2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name val="Arial LatArm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LatArm"/>
      <family val="2"/>
    </font>
    <font>
      <sz val="9"/>
      <color theme="1"/>
      <name val="Times New Roman"/>
      <family val="1"/>
      <charset val="204"/>
    </font>
    <font>
      <sz val="14"/>
      <name val="Arial Armenian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49" fontId="2" fillId="0" borderId="3" xfId="0" quotePrefix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 indent="1"/>
    </xf>
    <xf numFmtId="49" fontId="2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49" fontId="2" fillId="0" borderId="10" xfId="0" quotePrefix="1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 indent="1"/>
    </xf>
    <xf numFmtId="49" fontId="2" fillId="0" borderId="6" xfId="0" quotePrefix="1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3"/>
    </xf>
    <xf numFmtId="0" fontId="4" fillId="0" borderId="3" xfId="0" applyFont="1" applyBorder="1" applyAlignment="1">
      <alignment horizontal="left" vertical="center" wrapText="1" indent="2"/>
    </xf>
    <xf numFmtId="49" fontId="2" fillId="0" borderId="3" xfId="0" applyNumberFormat="1" applyFont="1" applyBorder="1" applyAlignment="1">
      <alignment horizontal="centerContinuous" vertical="center"/>
    </xf>
    <xf numFmtId="0" fontId="4" fillId="0" borderId="6" xfId="0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49" fontId="3" fillId="0" borderId="6" xfId="0" quotePrefix="1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49" fontId="2" fillId="0" borderId="0" xfId="0" quotePrefix="1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1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6" fillId="0" borderId="0" xfId="0" applyFont="1"/>
    <xf numFmtId="16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49" fontId="12" fillId="0" borderId="25" xfId="0" applyNumberFormat="1" applyFont="1" applyBorder="1" applyAlignment="1">
      <alignment horizontal="center" vertical="center" wrapText="1"/>
    </xf>
    <xf numFmtId="49" fontId="12" fillId="0" borderId="26" xfId="0" applyNumberFormat="1" applyFont="1" applyBorder="1" applyAlignment="1">
      <alignment horizontal="center" vertical="center" wrapText="1"/>
    </xf>
    <xf numFmtId="49" fontId="12" fillId="0" borderId="27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49" fontId="12" fillId="0" borderId="28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25" xfId="0" applyFont="1" applyBorder="1" applyAlignment="1">
      <alignment horizontal="center" vertical="center" wrapText="1"/>
    </xf>
    <xf numFmtId="49" fontId="13" fillId="0" borderId="26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 readingOrder="1"/>
    </xf>
    <xf numFmtId="165" fontId="9" fillId="0" borderId="2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49" fontId="12" fillId="0" borderId="30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 readingOrder="1"/>
    </xf>
    <xf numFmtId="165" fontId="15" fillId="0" borderId="32" xfId="0" applyNumberFormat="1" applyFont="1" applyBorder="1" applyAlignment="1">
      <alignment horizontal="center" vertical="center" wrapText="1"/>
    </xf>
    <xf numFmtId="166" fontId="7" fillId="0" borderId="31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vertical="center"/>
    </xf>
    <xf numFmtId="0" fontId="4" fillId="0" borderId="33" xfId="0" applyFont="1" applyBorder="1" applyAlignment="1">
      <alignment horizontal="left" vertical="top" wrapText="1" readingOrder="1"/>
    </xf>
    <xf numFmtId="165" fontId="15" fillId="0" borderId="32" xfId="0" applyNumberFormat="1" applyFont="1" applyBorder="1" applyAlignment="1">
      <alignment vertical="top" wrapText="1"/>
    </xf>
    <xf numFmtId="0" fontId="6" fillId="0" borderId="34" xfId="0" applyFont="1" applyBorder="1" applyAlignment="1">
      <alignment vertical="center"/>
    </xf>
    <xf numFmtId="49" fontId="12" fillId="0" borderId="3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0" fontId="8" fillId="0" borderId="33" xfId="0" applyFont="1" applyBorder="1" applyAlignment="1">
      <alignment horizontal="left" vertical="top" wrapText="1" readingOrder="1"/>
    </xf>
    <xf numFmtId="0" fontId="9" fillId="0" borderId="36" xfId="0" applyFont="1" applyBorder="1" applyAlignment="1">
      <alignment horizontal="left" vertical="top" wrapText="1" readingOrder="1"/>
    </xf>
    <xf numFmtId="0" fontId="16" fillId="0" borderId="0" xfId="0" applyFont="1"/>
    <xf numFmtId="49" fontId="6" fillId="0" borderId="30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35" xfId="0" applyNumberFormat="1" applyFont="1" applyBorder="1" applyAlignment="1">
      <alignment horizontal="center" vertical="center"/>
    </xf>
    <xf numFmtId="165" fontId="7" fillId="0" borderId="36" xfId="0" applyNumberFormat="1" applyFont="1" applyBorder="1" applyAlignment="1">
      <alignment vertical="top" wrapText="1"/>
    </xf>
    <xf numFmtId="0" fontId="9" fillId="0" borderId="36" xfId="0" applyFont="1" applyBorder="1" applyAlignment="1">
      <alignment horizontal="justify" vertical="top" wrapText="1" readingOrder="1"/>
    </xf>
    <xf numFmtId="0" fontId="4" fillId="0" borderId="33" xfId="0" applyFont="1" applyBorder="1" applyAlignment="1">
      <alignment vertical="center" wrapText="1" readingOrder="1"/>
    </xf>
    <xf numFmtId="165" fontId="9" fillId="0" borderId="36" xfId="0" applyNumberFormat="1" applyFont="1" applyBorder="1" applyAlignment="1">
      <alignment vertical="top" wrapText="1"/>
    </xf>
    <xf numFmtId="0" fontId="7" fillId="0" borderId="36" xfId="0" applyFont="1" applyBorder="1" applyAlignment="1">
      <alignment vertical="top" wrapText="1"/>
    </xf>
    <xf numFmtId="0" fontId="4" fillId="0" borderId="31" xfId="0" applyFont="1" applyBorder="1" applyAlignment="1">
      <alignment horizontal="left" vertical="top" wrapText="1" readingOrder="1"/>
    </xf>
    <xf numFmtId="0" fontId="6" fillId="0" borderId="34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wrapText="1"/>
    </xf>
    <xf numFmtId="0" fontId="9" fillId="0" borderId="36" xfId="0" applyFont="1" applyBorder="1" applyAlignment="1">
      <alignment vertical="top" wrapText="1"/>
    </xf>
    <xf numFmtId="49" fontId="12" fillId="0" borderId="5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 readingOrder="1"/>
    </xf>
    <xf numFmtId="49" fontId="6" fillId="0" borderId="5" xfId="0" applyNumberFormat="1" applyFont="1" applyBorder="1" applyAlignment="1">
      <alignment horizontal="center" vertical="center"/>
    </xf>
    <xf numFmtId="164" fontId="7" fillId="0" borderId="36" xfId="0" applyNumberFormat="1" applyFont="1" applyBorder="1" applyAlignment="1">
      <alignment vertical="top" wrapText="1"/>
    </xf>
    <xf numFmtId="0" fontId="17" fillId="0" borderId="36" xfId="0" applyFont="1" applyBorder="1" applyAlignment="1">
      <alignment horizontal="left" vertical="top" wrapText="1" readingOrder="1"/>
    </xf>
    <xf numFmtId="0" fontId="8" fillId="0" borderId="33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6" fillId="0" borderId="40" xfId="0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top" wrapText="1" readingOrder="1"/>
    </xf>
    <xf numFmtId="0" fontId="7" fillId="0" borderId="41" xfId="0" applyFont="1" applyBorder="1" applyAlignment="1">
      <alignment vertical="top" wrapText="1"/>
    </xf>
    <xf numFmtId="0" fontId="6" fillId="0" borderId="4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top"/>
    </xf>
    <xf numFmtId="49" fontId="6" fillId="0" borderId="35" xfId="0" applyNumberFormat="1" applyFont="1" applyBorder="1" applyAlignment="1">
      <alignment horizontal="center" vertical="top"/>
    </xf>
    <xf numFmtId="0" fontId="6" fillId="0" borderId="42" xfId="0" applyFont="1" applyBorder="1" applyAlignment="1">
      <alignment vertical="center"/>
    </xf>
    <xf numFmtId="49" fontId="6" fillId="0" borderId="43" xfId="0" applyNumberFormat="1" applyFont="1" applyBorder="1" applyAlignment="1">
      <alignment horizontal="center" vertical="top"/>
    </xf>
    <xf numFmtId="49" fontId="6" fillId="0" borderId="44" xfId="0" applyNumberFormat="1" applyFont="1" applyBorder="1" applyAlignment="1">
      <alignment horizontal="center" vertical="top"/>
    </xf>
    <xf numFmtId="0" fontId="4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vertical="top" wrapText="1"/>
    </xf>
    <xf numFmtId="49" fontId="6" fillId="0" borderId="0" xfId="0" applyNumberFormat="1" applyFont="1" applyAlignment="1">
      <alignment horizontal="center" vertical="top"/>
    </xf>
    <xf numFmtId="165" fontId="13" fillId="0" borderId="0" xfId="0" applyNumberFormat="1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164" fontId="6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10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8" fillId="0" borderId="0" xfId="0" applyFont="1"/>
    <xf numFmtId="0" fontId="20" fillId="0" borderId="0" xfId="0" applyFont="1" applyAlignment="1">
      <alignment horizontal="center" vertical="center" wrapText="1"/>
    </xf>
    <xf numFmtId="9" fontId="18" fillId="0" borderId="0" xfId="1" applyFont="1"/>
    <xf numFmtId="9" fontId="18" fillId="0" borderId="0" xfId="0" applyNumberFormat="1" applyFont="1"/>
    <xf numFmtId="0" fontId="21" fillId="0" borderId="51" xfId="0" applyFont="1" applyBorder="1" applyAlignment="1">
      <alignment horizontal="center" vertical="center" wrapText="1"/>
    </xf>
    <xf numFmtId="0" fontId="21" fillId="0" borderId="51" xfId="0" applyFont="1" applyBorder="1" applyAlignment="1">
      <alignment vertical="center" wrapText="1"/>
    </xf>
    <xf numFmtId="0" fontId="22" fillId="0" borderId="51" xfId="0" applyFont="1" applyBorder="1" applyAlignment="1">
      <alignment vertical="center" wrapText="1"/>
    </xf>
    <xf numFmtId="0" fontId="22" fillId="0" borderId="47" xfId="0" applyFont="1" applyBorder="1" applyAlignment="1">
      <alignment vertical="center" wrapText="1"/>
    </xf>
    <xf numFmtId="0" fontId="21" fillId="0" borderId="50" xfId="0" applyFont="1" applyBorder="1" applyAlignment="1">
      <alignment vertical="center" wrapText="1"/>
    </xf>
    <xf numFmtId="0" fontId="21" fillId="0" borderId="47" xfId="0" applyFont="1" applyBorder="1" applyAlignment="1">
      <alignment vertical="center" wrapText="1"/>
    </xf>
    <xf numFmtId="49" fontId="5" fillId="0" borderId="28" xfId="0" applyNumberFormat="1" applyFont="1" applyBorder="1" applyAlignment="1">
      <alignment horizontal="center" vertical="center" wrapText="1"/>
    </xf>
    <xf numFmtId="0" fontId="0" fillId="3" borderId="0" xfId="0" applyFill="1"/>
    <xf numFmtId="0" fontId="21" fillId="3" borderId="52" xfId="0" applyFont="1" applyFill="1" applyBorder="1" applyAlignment="1">
      <alignment horizontal="center" vertical="center" wrapText="1"/>
    </xf>
    <xf numFmtId="0" fontId="18" fillId="3" borderId="0" xfId="0" applyFont="1" applyFill="1"/>
    <xf numFmtId="0" fontId="24" fillId="3" borderId="0" xfId="0" applyFont="1" applyFill="1"/>
    <xf numFmtId="0" fontId="21" fillId="3" borderId="48" xfId="0" applyFont="1" applyFill="1" applyBorder="1" applyAlignment="1">
      <alignment horizontal="center" vertical="center" wrapText="1"/>
    </xf>
    <xf numFmtId="0" fontId="21" fillId="3" borderId="51" xfId="0" applyFont="1" applyFill="1" applyBorder="1" applyAlignment="1">
      <alignment horizontal="center" vertical="center" wrapText="1"/>
    </xf>
    <xf numFmtId="0" fontId="25" fillId="3" borderId="52" xfId="0" applyFont="1" applyFill="1" applyBorder="1" applyAlignment="1">
      <alignment horizontal="center" vertical="center" wrapText="1"/>
    </xf>
    <xf numFmtId="0" fontId="23" fillId="3" borderId="0" xfId="0" applyFont="1" applyFill="1"/>
    <xf numFmtId="0" fontId="3" fillId="0" borderId="3" xfId="0" applyFont="1" applyBorder="1" applyAlignment="1">
      <alignment vertical="center"/>
    </xf>
    <xf numFmtId="0" fontId="4" fillId="0" borderId="3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166" fontId="8" fillId="0" borderId="33" xfId="0" applyNumberFormat="1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166" fontId="4" fillId="0" borderId="37" xfId="0" applyNumberFormat="1" applyFont="1" applyBorder="1" applyAlignment="1">
      <alignment horizontal="center"/>
    </xf>
    <xf numFmtId="166" fontId="4" fillId="0" borderId="33" xfId="0" applyNumberFormat="1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166" fontId="8" fillId="0" borderId="38" xfId="0" applyNumberFormat="1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166" fontId="4" fillId="0" borderId="38" xfId="0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6" fillId="3" borderId="48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2" fontId="21" fillId="0" borderId="3" xfId="0" applyNumberFormat="1" applyFont="1" applyBorder="1" applyAlignment="1">
      <alignment horizontal="center" vertical="center" wrapText="1"/>
    </xf>
    <xf numFmtId="2" fontId="18" fillId="0" borderId="3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46" xfId="0" applyNumberFormat="1" applyFont="1" applyBorder="1" applyAlignment="1">
      <alignment horizontal="center"/>
    </xf>
    <xf numFmtId="166" fontId="4" fillId="0" borderId="31" xfId="0" applyNumberFormat="1" applyFont="1" applyBorder="1" applyAlignment="1">
      <alignment horizontal="center"/>
    </xf>
    <xf numFmtId="166" fontId="8" fillId="0" borderId="37" xfId="0" applyNumberFormat="1" applyFont="1" applyBorder="1" applyAlignment="1">
      <alignment horizontal="center"/>
    </xf>
    <xf numFmtId="166" fontId="4" fillId="0" borderId="55" xfId="0" applyNumberFormat="1" applyFont="1" applyBorder="1" applyAlignment="1">
      <alignment horizontal="center"/>
    </xf>
    <xf numFmtId="166" fontId="7" fillId="0" borderId="24" xfId="0" applyNumberFormat="1" applyFont="1" applyBorder="1" applyAlignment="1">
      <alignment horizontal="center" vertical="center" wrapText="1"/>
    </xf>
    <xf numFmtId="166" fontId="7" fillId="0" borderId="18" xfId="0" applyNumberFormat="1" applyFont="1" applyBorder="1" applyAlignment="1">
      <alignment horizontal="center" vertical="center" wrapText="1"/>
    </xf>
    <xf numFmtId="166" fontId="18" fillId="0" borderId="0" xfId="0" applyNumberFormat="1" applyFont="1"/>
    <xf numFmtId="166" fontId="3" fillId="0" borderId="0" xfId="0" applyNumberFormat="1" applyFont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28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66" fontId="2" fillId="0" borderId="10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166" fontId="3" fillId="0" borderId="6" xfId="0" applyNumberFormat="1" applyFont="1" applyBorder="1" applyAlignment="1">
      <alignment horizontal="center" vertical="center"/>
    </xf>
    <xf numFmtId="166" fontId="4" fillId="0" borderId="37" xfId="0" applyNumberFormat="1" applyFont="1" applyBorder="1" applyAlignment="1">
      <alignment horizontal="center" vertical="center"/>
    </xf>
    <xf numFmtId="166" fontId="7" fillId="0" borderId="33" xfId="0" applyNumberFormat="1" applyFont="1" applyBorder="1" applyAlignment="1">
      <alignment horizontal="center" vertical="center"/>
    </xf>
    <xf numFmtId="166" fontId="4" fillId="0" borderId="36" xfId="0" applyNumberFormat="1" applyFont="1" applyBorder="1" applyAlignment="1">
      <alignment horizontal="center" vertical="center"/>
    </xf>
    <xf numFmtId="166" fontId="4" fillId="0" borderId="36" xfId="0" applyNumberFormat="1" applyFont="1" applyBorder="1" applyAlignment="1">
      <alignment horizontal="center"/>
    </xf>
    <xf numFmtId="166" fontId="4" fillId="0" borderId="56" xfId="0" applyNumberFormat="1" applyFont="1" applyBorder="1" applyAlignment="1">
      <alignment horizontal="center"/>
    </xf>
    <xf numFmtId="166" fontId="4" fillId="0" borderId="39" xfId="0" applyNumberFormat="1" applyFont="1" applyBorder="1" applyAlignment="1">
      <alignment horizontal="center"/>
    </xf>
    <xf numFmtId="166" fontId="0" fillId="0" borderId="3" xfId="0" applyNumberFormat="1" applyBorder="1" applyAlignment="1">
      <alignment horizontal="center" vertical="center"/>
    </xf>
    <xf numFmtId="166" fontId="27" fillId="0" borderId="3" xfId="0" applyNumberFormat="1" applyFont="1" applyBorder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2" fillId="0" borderId="10" xfId="0" applyNumberFormat="1" applyFont="1" applyBorder="1" applyAlignment="1">
      <alignment horizontal="center" vertical="center"/>
    </xf>
    <xf numFmtId="166" fontId="2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6" fontId="2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166" fontId="21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2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166" fontId="3" fillId="0" borderId="10" xfId="0" applyNumberFormat="1" applyFont="1" applyBorder="1" applyAlignment="1">
      <alignment horizontal="center" vertical="center" wrapText="1"/>
    </xf>
    <xf numFmtId="166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2" fillId="0" borderId="6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6" fontId="2" fillId="0" borderId="10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65" fontId="8" fillId="0" borderId="13" xfId="0" applyNumberFormat="1" applyFont="1" applyBorder="1" applyAlignment="1">
      <alignment horizontal="center" vertical="center" wrapText="1"/>
    </xf>
    <xf numFmtId="165" fontId="8" fillId="0" borderId="14" xfId="0" applyNumberFormat="1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 readingOrder="1"/>
    </xf>
    <xf numFmtId="0" fontId="5" fillId="0" borderId="22" xfId="0" applyFont="1" applyBorder="1" applyAlignment="1">
      <alignment horizontal="center" vertical="center" wrapText="1" readingOrder="1"/>
    </xf>
    <xf numFmtId="165" fontId="9" fillId="0" borderId="16" xfId="0" applyNumberFormat="1" applyFont="1" applyBorder="1" applyAlignment="1">
      <alignment horizontal="center" vertical="center" wrapText="1"/>
    </xf>
    <xf numFmtId="165" fontId="9" fillId="0" borderId="23" xfId="0" applyNumberFormat="1" applyFont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166" fontId="21" fillId="0" borderId="3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top" wrapText="1"/>
    </xf>
    <xf numFmtId="0" fontId="23" fillId="3" borderId="0" xfId="0" applyFont="1" applyFill="1" applyAlignment="1">
      <alignment horizontal="center" vertical="top" wrapText="1"/>
    </xf>
    <xf numFmtId="0" fontId="19" fillId="0" borderId="0" xfId="0" applyFont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53" xfId="0" applyFont="1" applyFill="1" applyBorder="1" applyAlignment="1">
      <alignment horizontal="center" vertical="center" wrapText="1"/>
    </xf>
    <xf numFmtId="0" fontId="21" fillId="3" borderId="54" xfId="0" applyFont="1" applyFill="1" applyBorder="1" applyAlignment="1">
      <alignment horizontal="center" vertical="center" wrapText="1"/>
    </xf>
    <xf numFmtId="166" fontId="21" fillId="0" borderId="1" xfId="0" applyNumberFormat="1" applyFont="1" applyBorder="1" applyAlignment="1">
      <alignment horizontal="center" vertical="center" wrapText="1"/>
    </xf>
    <xf numFmtId="166" fontId="21" fillId="0" borderId="6" xfId="0" applyNumberFormat="1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vertical="center" wrapText="1"/>
    </xf>
    <xf numFmtId="2" fontId="21" fillId="0" borderId="6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LL\Desktop\28.02.2017\naxagit%202017.%20-%20popoxva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xisting%20Partition(NTFS)\&#1330;&#1397;&#1400;&#1410;&#1403;&#1381;\2026\&#1330;&#1397;&#1400;&#1410;&#1403;&#1381;%20&#1392;&#1377;&#1398;&#1408;&#1377;&#1397;&#1387;&#1398;%20&#1412;&#1398;&#1398;&#1377;&#1408;&#1391;&#1400;&#1410;&#1396;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xisting%20Partition(NTFS)\&#1330;&#1397;&#1400;&#1410;&#1403;&#1381;\2025\&#1330;&#1397;&#1400;&#1410;&#1403;&#1381;%20&#1392;&#1377;&#1398;&#1408;&#1377;&#1397;&#1387;&#1398;%20&#1412;&#1398;&#1398;&#1377;&#1408;&#1391;&#1400;&#1410;&#1396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1"/>
      <sheetName val="2"/>
      <sheetName val="3"/>
      <sheetName val="4"/>
      <sheetName val="5"/>
      <sheetName val="6"/>
      <sheetName val="7"/>
      <sheetName val="Քարահ․Նուհ"/>
      <sheetName val="Վերիշ ՆՈՒՀ"/>
      <sheetName val="Խնձոր ՆՈՒՀ"/>
      <sheetName val="Ներ․Խնձոր ՆՈՒՀ"/>
      <sheetName val="EN1"/>
      <sheetName val="EN2"/>
      <sheetName val="Խնձոր երաժշ"/>
      <sheetName val="Arvest"/>
      <sheetName val="Marz"/>
      <sheetName val="Shaxm."/>
      <sheetName val="Mshakuyt"/>
      <sheetName val="barekargum"/>
      <sheetName val="Շրջակա միջ․"/>
      <sheetName val="Փողոցային լուսավորու"/>
      <sheetName val="Աղբահանություն"/>
      <sheetName val="Лист1"/>
    </sheetNames>
    <sheetDataSet>
      <sheetData sheetId="0" refreshError="1">
        <row r="3">
          <cell r="AS3">
            <v>105776.383</v>
          </cell>
        </row>
        <row r="21">
          <cell r="AU21">
            <v>0</v>
          </cell>
        </row>
        <row r="23">
          <cell r="AU23">
            <v>0</v>
          </cell>
        </row>
        <row r="26">
          <cell r="AU26">
            <v>0</v>
          </cell>
        </row>
        <row r="38">
          <cell r="AU38">
            <v>0</v>
          </cell>
        </row>
        <row r="42">
          <cell r="AU42">
            <v>0</v>
          </cell>
        </row>
        <row r="48">
          <cell r="AU48">
            <v>0</v>
          </cell>
        </row>
        <row r="53">
          <cell r="AO53">
            <v>0</v>
          </cell>
        </row>
        <row r="55">
          <cell r="AL55">
            <v>0</v>
          </cell>
          <cell r="AO55">
            <v>0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H7">
            <v>7800</v>
          </cell>
        </row>
        <row r="41">
          <cell r="H41">
            <v>0</v>
          </cell>
        </row>
        <row r="44">
          <cell r="H4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Տնտես."/>
      <sheetName val="Գործառնական"/>
      <sheetName val="Համայնքապետարան"/>
      <sheetName val="Համայնք"/>
      <sheetName val="Նախադպրոց."/>
      <sheetName val="Արտադպ."/>
      <sheetName val="Սոց ծրագիր"/>
      <sheetName val="Մշակ. միջոցառում"/>
      <sheetName val="Մշակ. տուն"/>
      <sheetName val="Ջրամատակար."/>
      <sheetName val="Ճանապարհ. տրանսպ."/>
      <sheetName val="Լուսավորություն"/>
      <sheetName val="Բնակարան. տնտես."/>
      <sheetName val="Շրջակա միջ."/>
      <sheetName val="Աղբահանություն"/>
      <sheetName val="Գյուղ. ծրագրեր"/>
      <sheetName val="Քաղ. պաշտպ."/>
      <sheetName val="ՔԿԱԳ"/>
    </sheetNames>
    <sheetDataSet>
      <sheetData sheetId="0">
        <row r="3">
          <cell r="E3">
            <v>211850</v>
          </cell>
        </row>
        <row r="4">
          <cell r="E4">
            <v>42800</v>
          </cell>
        </row>
        <row r="5">
          <cell r="E5">
            <v>6000</v>
          </cell>
        </row>
        <row r="6">
          <cell r="E6">
            <v>5000</v>
          </cell>
        </row>
        <row r="8">
          <cell r="E8">
            <v>14100</v>
          </cell>
        </row>
        <row r="9">
          <cell r="E9">
            <v>1500</v>
          </cell>
        </row>
        <row r="10">
          <cell r="E10">
            <v>5000</v>
          </cell>
        </row>
        <row r="11">
          <cell r="E11">
            <v>5000</v>
          </cell>
        </row>
        <row r="12">
          <cell r="E12">
            <v>800</v>
          </cell>
        </row>
        <row r="13">
          <cell r="E13">
            <v>14900</v>
          </cell>
        </row>
        <row r="14">
          <cell r="E14">
            <v>7000</v>
          </cell>
        </row>
        <row r="15">
          <cell r="E15">
            <v>43500</v>
          </cell>
        </row>
        <row r="16">
          <cell r="E16">
            <v>2500</v>
          </cell>
        </row>
        <row r="17">
          <cell r="E17">
            <v>4000</v>
          </cell>
        </row>
        <row r="18">
          <cell r="E18">
            <v>1500</v>
          </cell>
        </row>
        <row r="19">
          <cell r="E19">
            <v>7149</v>
          </cell>
        </row>
        <row r="20">
          <cell r="E20">
            <v>2000</v>
          </cell>
        </row>
        <row r="21">
          <cell r="E21">
            <v>3000</v>
          </cell>
        </row>
        <row r="22">
          <cell r="E22">
            <v>43900</v>
          </cell>
        </row>
        <row r="23">
          <cell r="E23">
            <v>1133000</v>
          </cell>
        </row>
        <row r="24">
          <cell r="E24">
            <v>900</v>
          </cell>
        </row>
        <row r="25">
          <cell r="E25">
            <v>20000</v>
          </cell>
        </row>
        <row r="26">
          <cell r="E26">
            <v>3300</v>
          </cell>
        </row>
        <row r="27">
          <cell r="E27">
            <v>600</v>
          </cell>
        </row>
        <row r="28">
          <cell r="E28">
            <v>5000</v>
          </cell>
        </row>
        <row r="35">
          <cell r="D35">
            <v>364353.9</v>
          </cell>
        </row>
      </sheetData>
      <sheetData sheetId="1"/>
      <sheetData sheetId="2">
        <row r="26">
          <cell r="C26">
            <v>267500</v>
          </cell>
        </row>
      </sheetData>
      <sheetData sheetId="3">
        <row r="17">
          <cell r="C17">
            <v>36000</v>
          </cell>
        </row>
      </sheetData>
      <sheetData sheetId="4">
        <row r="7">
          <cell r="C7">
            <v>398000</v>
          </cell>
        </row>
      </sheetData>
      <sheetData sheetId="5">
        <row r="7">
          <cell r="C7">
            <v>190000</v>
          </cell>
        </row>
      </sheetData>
      <sheetData sheetId="6">
        <row r="9">
          <cell r="C9">
            <v>23700</v>
          </cell>
        </row>
      </sheetData>
      <sheetData sheetId="7">
        <row r="13">
          <cell r="C13">
            <v>53500</v>
          </cell>
        </row>
      </sheetData>
      <sheetData sheetId="8">
        <row r="8">
          <cell r="C8">
            <v>88000</v>
          </cell>
        </row>
      </sheetData>
      <sheetData sheetId="9">
        <row r="12">
          <cell r="C12">
            <v>22900</v>
          </cell>
        </row>
      </sheetData>
      <sheetData sheetId="10">
        <row r="8">
          <cell r="C8">
            <v>6000</v>
          </cell>
        </row>
      </sheetData>
      <sheetData sheetId="11">
        <row r="10">
          <cell r="C10">
            <v>77900</v>
          </cell>
        </row>
      </sheetData>
      <sheetData sheetId="12">
        <row r="10">
          <cell r="C10">
            <v>35000</v>
          </cell>
        </row>
      </sheetData>
      <sheetData sheetId="13">
        <row r="9">
          <cell r="C9">
            <v>215000</v>
          </cell>
        </row>
      </sheetData>
      <sheetData sheetId="14">
        <row r="7">
          <cell r="C7">
            <v>160000</v>
          </cell>
        </row>
      </sheetData>
      <sheetData sheetId="15">
        <row r="11">
          <cell r="C11">
            <v>5300</v>
          </cell>
        </row>
      </sheetData>
      <sheetData sheetId="16">
        <row r="8">
          <cell r="C8">
            <v>5000</v>
          </cell>
        </row>
      </sheetData>
      <sheetData sheetId="17">
        <row r="9">
          <cell r="C9">
            <v>1999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Տնտես."/>
      <sheetName val="Համայնքապետարան"/>
      <sheetName val="Համայնք"/>
      <sheetName val="Նախադպրոց."/>
      <sheetName val="Արտադպ."/>
      <sheetName val="Սոց ծրագիր"/>
      <sheetName val="Մշակ. միջոցառում"/>
      <sheetName val="Մշակ. տուն"/>
      <sheetName val="Ջրամատակար."/>
      <sheetName val="Ճանապարհ. տրանսպ."/>
      <sheetName val="Լուսավորություն"/>
      <sheetName val="Բնակարան. տնտես."/>
      <sheetName val="Շրջակա միջ."/>
      <sheetName val="Աղբահանություն"/>
      <sheetName val="Գյուղ. ծրագրեր"/>
      <sheetName val="Քաղ. պաշտպ."/>
      <sheetName val="ՔԿԱԳ"/>
    </sheetNames>
    <sheetDataSet>
      <sheetData sheetId="0">
        <row r="7">
          <cell r="E7">
            <v>1500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"/>
  <sheetViews>
    <sheetView view="pageBreakPreview" topLeftCell="A133" zoomScaleNormal="100" zoomScaleSheetLayoutView="100" workbookViewId="0">
      <selection activeCell="F10" sqref="F10:F11"/>
    </sheetView>
  </sheetViews>
  <sheetFormatPr defaultRowHeight="15" x14ac:dyDescent="0.25"/>
  <cols>
    <col min="1" max="1" width="7.140625" style="4" customWidth="1"/>
    <col min="2" max="2" width="56.85546875" style="45" customWidth="1"/>
    <col min="3" max="3" width="7.42578125" style="2" customWidth="1"/>
    <col min="4" max="5" width="14.42578125" style="2" customWidth="1"/>
    <col min="6" max="6" width="13.5703125" style="2" customWidth="1"/>
    <col min="7" max="7" width="13.5703125" style="4" customWidth="1"/>
    <col min="8" max="8" width="13.5703125" style="4" bestFit="1" customWidth="1"/>
    <col min="9" max="9" width="10.28515625" style="4" bestFit="1" customWidth="1"/>
    <col min="10" max="256" width="9.140625" style="4"/>
    <col min="257" max="257" width="6.85546875" style="4" customWidth="1"/>
    <col min="258" max="258" width="51.85546875" style="4" customWidth="1"/>
    <col min="259" max="259" width="7.7109375" style="4" customWidth="1"/>
    <col min="260" max="260" width="8.7109375" style="4" customWidth="1"/>
    <col min="261" max="261" width="10.28515625" style="4" customWidth="1"/>
    <col min="262" max="262" width="10.42578125" style="4" customWidth="1"/>
    <col min="263" max="512" width="9.140625" style="4"/>
    <col min="513" max="513" width="6.85546875" style="4" customWidth="1"/>
    <col min="514" max="514" width="51.85546875" style="4" customWidth="1"/>
    <col min="515" max="515" width="7.7109375" style="4" customWidth="1"/>
    <col min="516" max="516" width="8.7109375" style="4" customWidth="1"/>
    <col min="517" max="517" width="10.28515625" style="4" customWidth="1"/>
    <col min="518" max="518" width="10.42578125" style="4" customWidth="1"/>
    <col min="519" max="768" width="9.140625" style="4"/>
    <col min="769" max="769" width="6.85546875" style="4" customWidth="1"/>
    <col min="770" max="770" width="51.85546875" style="4" customWidth="1"/>
    <col min="771" max="771" width="7.7109375" style="4" customWidth="1"/>
    <col min="772" max="772" width="8.7109375" style="4" customWidth="1"/>
    <col min="773" max="773" width="10.28515625" style="4" customWidth="1"/>
    <col min="774" max="774" width="10.42578125" style="4" customWidth="1"/>
    <col min="775" max="1024" width="9.140625" style="4"/>
    <col min="1025" max="1025" width="6.85546875" style="4" customWidth="1"/>
    <col min="1026" max="1026" width="51.85546875" style="4" customWidth="1"/>
    <col min="1027" max="1027" width="7.7109375" style="4" customWidth="1"/>
    <col min="1028" max="1028" width="8.7109375" style="4" customWidth="1"/>
    <col min="1029" max="1029" width="10.28515625" style="4" customWidth="1"/>
    <col min="1030" max="1030" width="10.42578125" style="4" customWidth="1"/>
    <col min="1031" max="1280" width="9.140625" style="4"/>
    <col min="1281" max="1281" width="6.85546875" style="4" customWidth="1"/>
    <col min="1282" max="1282" width="51.85546875" style="4" customWidth="1"/>
    <col min="1283" max="1283" width="7.7109375" style="4" customWidth="1"/>
    <col min="1284" max="1284" width="8.7109375" style="4" customWidth="1"/>
    <col min="1285" max="1285" width="10.28515625" style="4" customWidth="1"/>
    <col min="1286" max="1286" width="10.42578125" style="4" customWidth="1"/>
    <col min="1287" max="1536" width="9.140625" style="4"/>
    <col min="1537" max="1537" width="6.85546875" style="4" customWidth="1"/>
    <col min="1538" max="1538" width="51.85546875" style="4" customWidth="1"/>
    <col min="1539" max="1539" width="7.7109375" style="4" customWidth="1"/>
    <col min="1540" max="1540" width="8.7109375" style="4" customWidth="1"/>
    <col min="1541" max="1541" width="10.28515625" style="4" customWidth="1"/>
    <col min="1542" max="1542" width="10.42578125" style="4" customWidth="1"/>
    <col min="1543" max="1792" width="9.140625" style="4"/>
    <col min="1793" max="1793" width="6.85546875" style="4" customWidth="1"/>
    <col min="1794" max="1794" width="51.85546875" style="4" customWidth="1"/>
    <col min="1795" max="1795" width="7.7109375" style="4" customWidth="1"/>
    <col min="1796" max="1796" width="8.7109375" style="4" customWidth="1"/>
    <col min="1797" max="1797" width="10.28515625" style="4" customWidth="1"/>
    <col min="1798" max="1798" width="10.42578125" style="4" customWidth="1"/>
    <col min="1799" max="2048" width="9.140625" style="4"/>
    <col min="2049" max="2049" width="6.85546875" style="4" customWidth="1"/>
    <col min="2050" max="2050" width="51.85546875" style="4" customWidth="1"/>
    <col min="2051" max="2051" width="7.7109375" style="4" customWidth="1"/>
    <col min="2052" max="2052" width="8.7109375" style="4" customWidth="1"/>
    <col min="2053" max="2053" width="10.28515625" style="4" customWidth="1"/>
    <col min="2054" max="2054" width="10.42578125" style="4" customWidth="1"/>
    <col min="2055" max="2304" width="9.140625" style="4"/>
    <col min="2305" max="2305" width="6.85546875" style="4" customWidth="1"/>
    <col min="2306" max="2306" width="51.85546875" style="4" customWidth="1"/>
    <col min="2307" max="2307" width="7.7109375" style="4" customWidth="1"/>
    <col min="2308" max="2308" width="8.7109375" style="4" customWidth="1"/>
    <col min="2309" max="2309" width="10.28515625" style="4" customWidth="1"/>
    <col min="2310" max="2310" width="10.42578125" style="4" customWidth="1"/>
    <col min="2311" max="2560" width="9.140625" style="4"/>
    <col min="2561" max="2561" width="6.85546875" style="4" customWidth="1"/>
    <col min="2562" max="2562" width="51.85546875" style="4" customWidth="1"/>
    <col min="2563" max="2563" width="7.7109375" style="4" customWidth="1"/>
    <col min="2564" max="2564" width="8.7109375" style="4" customWidth="1"/>
    <col min="2565" max="2565" width="10.28515625" style="4" customWidth="1"/>
    <col min="2566" max="2566" width="10.42578125" style="4" customWidth="1"/>
    <col min="2567" max="2816" width="9.140625" style="4"/>
    <col min="2817" max="2817" width="6.85546875" style="4" customWidth="1"/>
    <col min="2818" max="2818" width="51.85546875" style="4" customWidth="1"/>
    <col min="2819" max="2819" width="7.7109375" style="4" customWidth="1"/>
    <col min="2820" max="2820" width="8.7109375" style="4" customWidth="1"/>
    <col min="2821" max="2821" width="10.28515625" style="4" customWidth="1"/>
    <col min="2822" max="2822" width="10.42578125" style="4" customWidth="1"/>
    <col min="2823" max="3072" width="9.140625" style="4"/>
    <col min="3073" max="3073" width="6.85546875" style="4" customWidth="1"/>
    <col min="3074" max="3074" width="51.85546875" style="4" customWidth="1"/>
    <col min="3075" max="3075" width="7.7109375" style="4" customWidth="1"/>
    <col min="3076" max="3076" width="8.7109375" style="4" customWidth="1"/>
    <col min="3077" max="3077" width="10.28515625" style="4" customWidth="1"/>
    <col min="3078" max="3078" width="10.42578125" style="4" customWidth="1"/>
    <col min="3079" max="3328" width="9.140625" style="4"/>
    <col min="3329" max="3329" width="6.85546875" style="4" customWidth="1"/>
    <col min="3330" max="3330" width="51.85546875" style="4" customWidth="1"/>
    <col min="3331" max="3331" width="7.7109375" style="4" customWidth="1"/>
    <col min="3332" max="3332" width="8.7109375" style="4" customWidth="1"/>
    <col min="3333" max="3333" width="10.28515625" style="4" customWidth="1"/>
    <col min="3334" max="3334" width="10.42578125" style="4" customWidth="1"/>
    <col min="3335" max="3584" width="9.140625" style="4"/>
    <col min="3585" max="3585" width="6.85546875" style="4" customWidth="1"/>
    <col min="3586" max="3586" width="51.85546875" style="4" customWidth="1"/>
    <col min="3587" max="3587" width="7.7109375" style="4" customWidth="1"/>
    <col min="3588" max="3588" width="8.7109375" style="4" customWidth="1"/>
    <col min="3589" max="3589" width="10.28515625" style="4" customWidth="1"/>
    <col min="3590" max="3590" width="10.42578125" style="4" customWidth="1"/>
    <col min="3591" max="3840" width="9.140625" style="4"/>
    <col min="3841" max="3841" width="6.85546875" style="4" customWidth="1"/>
    <col min="3842" max="3842" width="51.85546875" style="4" customWidth="1"/>
    <col min="3843" max="3843" width="7.7109375" style="4" customWidth="1"/>
    <col min="3844" max="3844" width="8.7109375" style="4" customWidth="1"/>
    <col min="3845" max="3845" width="10.28515625" style="4" customWidth="1"/>
    <col min="3846" max="3846" width="10.42578125" style="4" customWidth="1"/>
    <col min="3847" max="4096" width="9.140625" style="4"/>
    <col min="4097" max="4097" width="6.85546875" style="4" customWidth="1"/>
    <col min="4098" max="4098" width="51.85546875" style="4" customWidth="1"/>
    <col min="4099" max="4099" width="7.7109375" style="4" customWidth="1"/>
    <col min="4100" max="4100" width="8.7109375" style="4" customWidth="1"/>
    <col min="4101" max="4101" width="10.28515625" style="4" customWidth="1"/>
    <col min="4102" max="4102" width="10.42578125" style="4" customWidth="1"/>
    <col min="4103" max="4352" width="9.140625" style="4"/>
    <col min="4353" max="4353" width="6.85546875" style="4" customWidth="1"/>
    <col min="4354" max="4354" width="51.85546875" style="4" customWidth="1"/>
    <col min="4355" max="4355" width="7.7109375" style="4" customWidth="1"/>
    <col min="4356" max="4356" width="8.7109375" style="4" customWidth="1"/>
    <col min="4357" max="4357" width="10.28515625" style="4" customWidth="1"/>
    <col min="4358" max="4358" width="10.42578125" style="4" customWidth="1"/>
    <col min="4359" max="4608" width="9.140625" style="4"/>
    <col min="4609" max="4609" width="6.85546875" style="4" customWidth="1"/>
    <col min="4610" max="4610" width="51.85546875" style="4" customWidth="1"/>
    <col min="4611" max="4611" width="7.7109375" style="4" customWidth="1"/>
    <col min="4612" max="4612" width="8.7109375" style="4" customWidth="1"/>
    <col min="4613" max="4613" width="10.28515625" style="4" customWidth="1"/>
    <col min="4614" max="4614" width="10.42578125" style="4" customWidth="1"/>
    <col min="4615" max="4864" width="9.140625" style="4"/>
    <col min="4865" max="4865" width="6.85546875" style="4" customWidth="1"/>
    <col min="4866" max="4866" width="51.85546875" style="4" customWidth="1"/>
    <col min="4867" max="4867" width="7.7109375" style="4" customWidth="1"/>
    <col min="4868" max="4868" width="8.7109375" style="4" customWidth="1"/>
    <col min="4869" max="4869" width="10.28515625" style="4" customWidth="1"/>
    <col min="4870" max="4870" width="10.42578125" style="4" customWidth="1"/>
    <col min="4871" max="5120" width="9.140625" style="4"/>
    <col min="5121" max="5121" width="6.85546875" style="4" customWidth="1"/>
    <col min="5122" max="5122" width="51.85546875" style="4" customWidth="1"/>
    <col min="5123" max="5123" width="7.7109375" style="4" customWidth="1"/>
    <col min="5124" max="5124" width="8.7109375" style="4" customWidth="1"/>
    <col min="5125" max="5125" width="10.28515625" style="4" customWidth="1"/>
    <col min="5126" max="5126" width="10.42578125" style="4" customWidth="1"/>
    <col min="5127" max="5376" width="9.140625" style="4"/>
    <col min="5377" max="5377" width="6.85546875" style="4" customWidth="1"/>
    <col min="5378" max="5378" width="51.85546875" style="4" customWidth="1"/>
    <col min="5379" max="5379" width="7.7109375" style="4" customWidth="1"/>
    <col min="5380" max="5380" width="8.7109375" style="4" customWidth="1"/>
    <col min="5381" max="5381" width="10.28515625" style="4" customWidth="1"/>
    <col min="5382" max="5382" width="10.42578125" style="4" customWidth="1"/>
    <col min="5383" max="5632" width="9.140625" style="4"/>
    <col min="5633" max="5633" width="6.85546875" style="4" customWidth="1"/>
    <col min="5634" max="5634" width="51.85546875" style="4" customWidth="1"/>
    <col min="5635" max="5635" width="7.7109375" style="4" customWidth="1"/>
    <col min="5636" max="5636" width="8.7109375" style="4" customWidth="1"/>
    <col min="5637" max="5637" width="10.28515625" style="4" customWidth="1"/>
    <col min="5638" max="5638" width="10.42578125" style="4" customWidth="1"/>
    <col min="5639" max="5888" width="9.140625" style="4"/>
    <col min="5889" max="5889" width="6.85546875" style="4" customWidth="1"/>
    <col min="5890" max="5890" width="51.85546875" style="4" customWidth="1"/>
    <col min="5891" max="5891" width="7.7109375" style="4" customWidth="1"/>
    <col min="5892" max="5892" width="8.7109375" style="4" customWidth="1"/>
    <col min="5893" max="5893" width="10.28515625" style="4" customWidth="1"/>
    <col min="5894" max="5894" width="10.42578125" style="4" customWidth="1"/>
    <col min="5895" max="6144" width="9.140625" style="4"/>
    <col min="6145" max="6145" width="6.85546875" style="4" customWidth="1"/>
    <col min="6146" max="6146" width="51.85546875" style="4" customWidth="1"/>
    <col min="6147" max="6147" width="7.7109375" style="4" customWidth="1"/>
    <col min="6148" max="6148" width="8.7109375" style="4" customWidth="1"/>
    <col min="6149" max="6149" width="10.28515625" style="4" customWidth="1"/>
    <col min="6150" max="6150" width="10.42578125" style="4" customWidth="1"/>
    <col min="6151" max="6400" width="9.140625" style="4"/>
    <col min="6401" max="6401" width="6.85546875" style="4" customWidth="1"/>
    <col min="6402" max="6402" width="51.85546875" style="4" customWidth="1"/>
    <col min="6403" max="6403" width="7.7109375" style="4" customWidth="1"/>
    <col min="6404" max="6404" width="8.7109375" style="4" customWidth="1"/>
    <col min="6405" max="6405" width="10.28515625" style="4" customWidth="1"/>
    <col min="6406" max="6406" width="10.42578125" style="4" customWidth="1"/>
    <col min="6407" max="6656" width="9.140625" style="4"/>
    <col min="6657" max="6657" width="6.85546875" style="4" customWidth="1"/>
    <col min="6658" max="6658" width="51.85546875" style="4" customWidth="1"/>
    <col min="6659" max="6659" width="7.7109375" style="4" customWidth="1"/>
    <col min="6660" max="6660" width="8.7109375" style="4" customWidth="1"/>
    <col min="6661" max="6661" width="10.28515625" style="4" customWidth="1"/>
    <col min="6662" max="6662" width="10.42578125" style="4" customWidth="1"/>
    <col min="6663" max="6912" width="9.140625" style="4"/>
    <col min="6913" max="6913" width="6.85546875" style="4" customWidth="1"/>
    <col min="6914" max="6914" width="51.85546875" style="4" customWidth="1"/>
    <col min="6915" max="6915" width="7.7109375" style="4" customWidth="1"/>
    <col min="6916" max="6916" width="8.7109375" style="4" customWidth="1"/>
    <col min="6917" max="6917" width="10.28515625" style="4" customWidth="1"/>
    <col min="6918" max="6918" width="10.42578125" style="4" customWidth="1"/>
    <col min="6919" max="7168" width="9.140625" style="4"/>
    <col min="7169" max="7169" width="6.85546875" style="4" customWidth="1"/>
    <col min="7170" max="7170" width="51.85546875" style="4" customWidth="1"/>
    <col min="7171" max="7171" width="7.7109375" style="4" customWidth="1"/>
    <col min="7172" max="7172" width="8.7109375" style="4" customWidth="1"/>
    <col min="7173" max="7173" width="10.28515625" style="4" customWidth="1"/>
    <col min="7174" max="7174" width="10.42578125" style="4" customWidth="1"/>
    <col min="7175" max="7424" width="9.140625" style="4"/>
    <col min="7425" max="7425" width="6.85546875" style="4" customWidth="1"/>
    <col min="7426" max="7426" width="51.85546875" style="4" customWidth="1"/>
    <col min="7427" max="7427" width="7.7109375" style="4" customWidth="1"/>
    <col min="7428" max="7428" width="8.7109375" style="4" customWidth="1"/>
    <col min="7429" max="7429" width="10.28515625" style="4" customWidth="1"/>
    <col min="7430" max="7430" width="10.42578125" style="4" customWidth="1"/>
    <col min="7431" max="7680" width="9.140625" style="4"/>
    <col min="7681" max="7681" width="6.85546875" style="4" customWidth="1"/>
    <col min="7682" max="7682" width="51.85546875" style="4" customWidth="1"/>
    <col min="7683" max="7683" width="7.7109375" style="4" customWidth="1"/>
    <col min="7684" max="7684" width="8.7109375" style="4" customWidth="1"/>
    <col min="7685" max="7685" width="10.28515625" style="4" customWidth="1"/>
    <col min="7686" max="7686" width="10.42578125" style="4" customWidth="1"/>
    <col min="7687" max="7936" width="9.140625" style="4"/>
    <col min="7937" max="7937" width="6.85546875" style="4" customWidth="1"/>
    <col min="7938" max="7938" width="51.85546875" style="4" customWidth="1"/>
    <col min="7939" max="7939" width="7.7109375" style="4" customWidth="1"/>
    <col min="7940" max="7940" width="8.7109375" style="4" customWidth="1"/>
    <col min="7941" max="7941" width="10.28515625" style="4" customWidth="1"/>
    <col min="7942" max="7942" width="10.42578125" style="4" customWidth="1"/>
    <col min="7943" max="8192" width="9.140625" style="4"/>
    <col min="8193" max="8193" width="6.85546875" style="4" customWidth="1"/>
    <col min="8194" max="8194" width="51.85546875" style="4" customWidth="1"/>
    <col min="8195" max="8195" width="7.7109375" style="4" customWidth="1"/>
    <col min="8196" max="8196" width="8.7109375" style="4" customWidth="1"/>
    <col min="8197" max="8197" width="10.28515625" style="4" customWidth="1"/>
    <col min="8198" max="8198" width="10.42578125" style="4" customWidth="1"/>
    <col min="8199" max="8448" width="9.140625" style="4"/>
    <col min="8449" max="8449" width="6.85546875" style="4" customWidth="1"/>
    <col min="8450" max="8450" width="51.85546875" style="4" customWidth="1"/>
    <col min="8451" max="8451" width="7.7109375" style="4" customWidth="1"/>
    <col min="8452" max="8452" width="8.7109375" style="4" customWidth="1"/>
    <col min="8453" max="8453" width="10.28515625" style="4" customWidth="1"/>
    <col min="8454" max="8454" width="10.42578125" style="4" customWidth="1"/>
    <col min="8455" max="8704" width="9.140625" style="4"/>
    <col min="8705" max="8705" width="6.85546875" style="4" customWidth="1"/>
    <col min="8706" max="8706" width="51.85546875" style="4" customWidth="1"/>
    <col min="8707" max="8707" width="7.7109375" style="4" customWidth="1"/>
    <col min="8708" max="8708" width="8.7109375" style="4" customWidth="1"/>
    <col min="8709" max="8709" width="10.28515625" style="4" customWidth="1"/>
    <col min="8710" max="8710" width="10.42578125" style="4" customWidth="1"/>
    <col min="8711" max="8960" width="9.140625" style="4"/>
    <col min="8961" max="8961" width="6.85546875" style="4" customWidth="1"/>
    <col min="8962" max="8962" width="51.85546875" style="4" customWidth="1"/>
    <col min="8963" max="8963" width="7.7109375" style="4" customWidth="1"/>
    <col min="8964" max="8964" width="8.7109375" style="4" customWidth="1"/>
    <col min="8965" max="8965" width="10.28515625" style="4" customWidth="1"/>
    <col min="8966" max="8966" width="10.42578125" style="4" customWidth="1"/>
    <col min="8967" max="9216" width="9.140625" style="4"/>
    <col min="9217" max="9217" width="6.85546875" style="4" customWidth="1"/>
    <col min="9218" max="9218" width="51.85546875" style="4" customWidth="1"/>
    <col min="9219" max="9219" width="7.7109375" style="4" customWidth="1"/>
    <col min="9220" max="9220" width="8.7109375" style="4" customWidth="1"/>
    <col min="9221" max="9221" width="10.28515625" style="4" customWidth="1"/>
    <col min="9222" max="9222" width="10.42578125" style="4" customWidth="1"/>
    <col min="9223" max="9472" width="9.140625" style="4"/>
    <col min="9473" max="9473" width="6.85546875" style="4" customWidth="1"/>
    <col min="9474" max="9474" width="51.85546875" style="4" customWidth="1"/>
    <col min="9475" max="9475" width="7.7109375" style="4" customWidth="1"/>
    <col min="9476" max="9476" width="8.7109375" style="4" customWidth="1"/>
    <col min="9477" max="9477" width="10.28515625" style="4" customWidth="1"/>
    <col min="9478" max="9478" width="10.42578125" style="4" customWidth="1"/>
    <col min="9479" max="9728" width="9.140625" style="4"/>
    <col min="9729" max="9729" width="6.85546875" style="4" customWidth="1"/>
    <col min="9730" max="9730" width="51.85546875" style="4" customWidth="1"/>
    <col min="9731" max="9731" width="7.7109375" style="4" customWidth="1"/>
    <col min="9732" max="9732" width="8.7109375" style="4" customWidth="1"/>
    <col min="9733" max="9733" width="10.28515625" style="4" customWidth="1"/>
    <col min="9734" max="9734" width="10.42578125" style="4" customWidth="1"/>
    <col min="9735" max="9984" width="9.140625" style="4"/>
    <col min="9985" max="9985" width="6.85546875" style="4" customWidth="1"/>
    <col min="9986" max="9986" width="51.85546875" style="4" customWidth="1"/>
    <col min="9987" max="9987" width="7.7109375" style="4" customWidth="1"/>
    <col min="9988" max="9988" width="8.7109375" style="4" customWidth="1"/>
    <col min="9989" max="9989" width="10.28515625" style="4" customWidth="1"/>
    <col min="9990" max="9990" width="10.42578125" style="4" customWidth="1"/>
    <col min="9991" max="10240" width="9.140625" style="4"/>
    <col min="10241" max="10241" width="6.85546875" style="4" customWidth="1"/>
    <col min="10242" max="10242" width="51.85546875" style="4" customWidth="1"/>
    <col min="10243" max="10243" width="7.7109375" style="4" customWidth="1"/>
    <col min="10244" max="10244" width="8.7109375" style="4" customWidth="1"/>
    <col min="10245" max="10245" width="10.28515625" style="4" customWidth="1"/>
    <col min="10246" max="10246" width="10.42578125" style="4" customWidth="1"/>
    <col min="10247" max="10496" width="9.140625" style="4"/>
    <col min="10497" max="10497" width="6.85546875" style="4" customWidth="1"/>
    <col min="10498" max="10498" width="51.85546875" style="4" customWidth="1"/>
    <col min="10499" max="10499" width="7.7109375" style="4" customWidth="1"/>
    <col min="10500" max="10500" width="8.7109375" style="4" customWidth="1"/>
    <col min="10501" max="10501" width="10.28515625" style="4" customWidth="1"/>
    <col min="10502" max="10502" width="10.42578125" style="4" customWidth="1"/>
    <col min="10503" max="10752" width="9.140625" style="4"/>
    <col min="10753" max="10753" width="6.85546875" style="4" customWidth="1"/>
    <col min="10754" max="10754" width="51.85546875" style="4" customWidth="1"/>
    <col min="10755" max="10755" width="7.7109375" style="4" customWidth="1"/>
    <col min="10756" max="10756" width="8.7109375" style="4" customWidth="1"/>
    <col min="10757" max="10757" width="10.28515625" style="4" customWidth="1"/>
    <col min="10758" max="10758" width="10.42578125" style="4" customWidth="1"/>
    <col min="10759" max="11008" width="9.140625" style="4"/>
    <col min="11009" max="11009" width="6.85546875" style="4" customWidth="1"/>
    <col min="11010" max="11010" width="51.85546875" style="4" customWidth="1"/>
    <col min="11011" max="11011" width="7.7109375" style="4" customWidth="1"/>
    <col min="11012" max="11012" width="8.7109375" style="4" customWidth="1"/>
    <col min="11013" max="11013" width="10.28515625" style="4" customWidth="1"/>
    <col min="11014" max="11014" width="10.42578125" style="4" customWidth="1"/>
    <col min="11015" max="11264" width="9.140625" style="4"/>
    <col min="11265" max="11265" width="6.85546875" style="4" customWidth="1"/>
    <col min="11266" max="11266" width="51.85546875" style="4" customWidth="1"/>
    <col min="11267" max="11267" width="7.7109375" style="4" customWidth="1"/>
    <col min="11268" max="11268" width="8.7109375" style="4" customWidth="1"/>
    <col min="11269" max="11269" width="10.28515625" style="4" customWidth="1"/>
    <col min="11270" max="11270" width="10.42578125" style="4" customWidth="1"/>
    <col min="11271" max="11520" width="9.140625" style="4"/>
    <col min="11521" max="11521" width="6.85546875" style="4" customWidth="1"/>
    <col min="11522" max="11522" width="51.85546875" style="4" customWidth="1"/>
    <col min="11523" max="11523" width="7.7109375" style="4" customWidth="1"/>
    <col min="11524" max="11524" width="8.7109375" style="4" customWidth="1"/>
    <col min="11525" max="11525" width="10.28515625" style="4" customWidth="1"/>
    <col min="11526" max="11526" width="10.42578125" style="4" customWidth="1"/>
    <col min="11527" max="11776" width="9.140625" style="4"/>
    <col min="11777" max="11777" width="6.85546875" style="4" customWidth="1"/>
    <col min="11778" max="11778" width="51.85546875" style="4" customWidth="1"/>
    <col min="11779" max="11779" width="7.7109375" style="4" customWidth="1"/>
    <col min="11780" max="11780" width="8.7109375" style="4" customWidth="1"/>
    <col min="11781" max="11781" width="10.28515625" style="4" customWidth="1"/>
    <col min="11782" max="11782" width="10.42578125" style="4" customWidth="1"/>
    <col min="11783" max="12032" width="9.140625" style="4"/>
    <col min="12033" max="12033" width="6.85546875" style="4" customWidth="1"/>
    <col min="12034" max="12034" width="51.85546875" style="4" customWidth="1"/>
    <col min="12035" max="12035" width="7.7109375" style="4" customWidth="1"/>
    <col min="12036" max="12036" width="8.7109375" style="4" customWidth="1"/>
    <col min="12037" max="12037" width="10.28515625" style="4" customWidth="1"/>
    <col min="12038" max="12038" width="10.42578125" style="4" customWidth="1"/>
    <col min="12039" max="12288" width="9.140625" style="4"/>
    <col min="12289" max="12289" width="6.85546875" style="4" customWidth="1"/>
    <col min="12290" max="12290" width="51.85546875" style="4" customWidth="1"/>
    <col min="12291" max="12291" width="7.7109375" style="4" customWidth="1"/>
    <col min="12292" max="12292" width="8.7109375" style="4" customWidth="1"/>
    <col min="12293" max="12293" width="10.28515625" style="4" customWidth="1"/>
    <col min="12294" max="12294" width="10.42578125" style="4" customWidth="1"/>
    <col min="12295" max="12544" width="9.140625" style="4"/>
    <col min="12545" max="12545" width="6.85546875" style="4" customWidth="1"/>
    <col min="12546" max="12546" width="51.85546875" style="4" customWidth="1"/>
    <col min="12547" max="12547" width="7.7109375" style="4" customWidth="1"/>
    <col min="12548" max="12548" width="8.7109375" style="4" customWidth="1"/>
    <col min="12549" max="12549" width="10.28515625" style="4" customWidth="1"/>
    <col min="12550" max="12550" width="10.42578125" style="4" customWidth="1"/>
    <col min="12551" max="12800" width="9.140625" style="4"/>
    <col min="12801" max="12801" width="6.85546875" style="4" customWidth="1"/>
    <col min="12802" max="12802" width="51.85546875" style="4" customWidth="1"/>
    <col min="12803" max="12803" width="7.7109375" style="4" customWidth="1"/>
    <col min="12804" max="12804" width="8.7109375" style="4" customWidth="1"/>
    <col min="12805" max="12805" width="10.28515625" style="4" customWidth="1"/>
    <col min="12806" max="12806" width="10.42578125" style="4" customWidth="1"/>
    <col min="12807" max="13056" width="9.140625" style="4"/>
    <col min="13057" max="13057" width="6.85546875" style="4" customWidth="1"/>
    <col min="13058" max="13058" width="51.85546875" style="4" customWidth="1"/>
    <col min="13059" max="13059" width="7.7109375" style="4" customWidth="1"/>
    <col min="13060" max="13060" width="8.7109375" style="4" customWidth="1"/>
    <col min="13061" max="13061" width="10.28515625" style="4" customWidth="1"/>
    <col min="13062" max="13062" width="10.42578125" style="4" customWidth="1"/>
    <col min="13063" max="13312" width="9.140625" style="4"/>
    <col min="13313" max="13313" width="6.85546875" style="4" customWidth="1"/>
    <col min="13314" max="13314" width="51.85546875" style="4" customWidth="1"/>
    <col min="13315" max="13315" width="7.7109375" style="4" customWidth="1"/>
    <col min="13316" max="13316" width="8.7109375" style="4" customWidth="1"/>
    <col min="13317" max="13317" width="10.28515625" style="4" customWidth="1"/>
    <col min="13318" max="13318" width="10.42578125" style="4" customWidth="1"/>
    <col min="13319" max="13568" width="9.140625" style="4"/>
    <col min="13569" max="13569" width="6.85546875" style="4" customWidth="1"/>
    <col min="13570" max="13570" width="51.85546875" style="4" customWidth="1"/>
    <col min="13571" max="13571" width="7.7109375" style="4" customWidth="1"/>
    <col min="13572" max="13572" width="8.7109375" style="4" customWidth="1"/>
    <col min="13573" max="13573" width="10.28515625" style="4" customWidth="1"/>
    <col min="13574" max="13574" width="10.42578125" style="4" customWidth="1"/>
    <col min="13575" max="13824" width="9.140625" style="4"/>
    <col min="13825" max="13825" width="6.85546875" style="4" customWidth="1"/>
    <col min="13826" max="13826" width="51.85546875" style="4" customWidth="1"/>
    <col min="13827" max="13827" width="7.7109375" style="4" customWidth="1"/>
    <col min="13828" max="13828" width="8.7109375" style="4" customWidth="1"/>
    <col min="13829" max="13829" width="10.28515625" style="4" customWidth="1"/>
    <col min="13830" max="13830" width="10.42578125" style="4" customWidth="1"/>
    <col min="13831" max="14080" width="9.140625" style="4"/>
    <col min="14081" max="14081" width="6.85546875" style="4" customWidth="1"/>
    <col min="14082" max="14082" width="51.85546875" style="4" customWidth="1"/>
    <col min="14083" max="14083" width="7.7109375" style="4" customWidth="1"/>
    <col min="14084" max="14084" width="8.7109375" style="4" customWidth="1"/>
    <col min="14085" max="14085" width="10.28515625" style="4" customWidth="1"/>
    <col min="14086" max="14086" width="10.42578125" style="4" customWidth="1"/>
    <col min="14087" max="14336" width="9.140625" style="4"/>
    <col min="14337" max="14337" width="6.85546875" style="4" customWidth="1"/>
    <col min="14338" max="14338" width="51.85546875" style="4" customWidth="1"/>
    <col min="14339" max="14339" width="7.7109375" style="4" customWidth="1"/>
    <col min="14340" max="14340" width="8.7109375" style="4" customWidth="1"/>
    <col min="14341" max="14341" width="10.28515625" style="4" customWidth="1"/>
    <col min="14342" max="14342" width="10.42578125" style="4" customWidth="1"/>
    <col min="14343" max="14592" width="9.140625" style="4"/>
    <col min="14593" max="14593" width="6.85546875" style="4" customWidth="1"/>
    <col min="14594" max="14594" width="51.85546875" style="4" customWidth="1"/>
    <col min="14595" max="14595" width="7.7109375" style="4" customWidth="1"/>
    <col min="14596" max="14596" width="8.7109375" style="4" customWidth="1"/>
    <col min="14597" max="14597" width="10.28515625" style="4" customWidth="1"/>
    <col min="14598" max="14598" width="10.42578125" style="4" customWidth="1"/>
    <col min="14599" max="14848" width="9.140625" style="4"/>
    <col min="14849" max="14849" width="6.85546875" style="4" customWidth="1"/>
    <col min="14850" max="14850" width="51.85546875" style="4" customWidth="1"/>
    <col min="14851" max="14851" width="7.7109375" style="4" customWidth="1"/>
    <col min="14852" max="14852" width="8.7109375" style="4" customWidth="1"/>
    <col min="14853" max="14853" width="10.28515625" style="4" customWidth="1"/>
    <col min="14854" max="14854" width="10.42578125" style="4" customWidth="1"/>
    <col min="14855" max="15104" width="9.140625" style="4"/>
    <col min="15105" max="15105" width="6.85546875" style="4" customWidth="1"/>
    <col min="15106" max="15106" width="51.85546875" style="4" customWidth="1"/>
    <col min="15107" max="15107" width="7.7109375" style="4" customWidth="1"/>
    <col min="15108" max="15108" width="8.7109375" style="4" customWidth="1"/>
    <col min="15109" max="15109" width="10.28515625" style="4" customWidth="1"/>
    <col min="15110" max="15110" width="10.42578125" style="4" customWidth="1"/>
    <col min="15111" max="15360" width="9.140625" style="4"/>
    <col min="15361" max="15361" width="6.85546875" style="4" customWidth="1"/>
    <col min="15362" max="15362" width="51.85546875" style="4" customWidth="1"/>
    <col min="15363" max="15363" width="7.7109375" style="4" customWidth="1"/>
    <col min="15364" max="15364" width="8.7109375" style="4" customWidth="1"/>
    <col min="15365" max="15365" width="10.28515625" style="4" customWidth="1"/>
    <col min="15366" max="15366" width="10.42578125" style="4" customWidth="1"/>
    <col min="15367" max="15616" width="9.140625" style="4"/>
    <col min="15617" max="15617" width="6.85546875" style="4" customWidth="1"/>
    <col min="15618" max="15618" width="51.85546875" style="4" customWidth="1"/>
    <col min="15619" max="15619" width="7.7109375" style="4" customWidth="1"/>
    <col min="15620" max="15620" width="8.7109375" style="4" customWidth="1"/>
    <col min="15621" max="15621" width="10.28515625" style="4" customWidth="1"/>
    <col min="15622" max="15622" width="10.42578125" style="4" customWidth="1"/>
    <col min="15623" max="15872" width="9.140625" style="4"/>
    <col min="15873" max="15873" width="6.85546875" style="4" customWidth="1"/>
    <col min="15874" max="15874" width="51.85546875" style="4" customWidth="1"/>
    <col min="15875" max="15875" width="7.7109375" style="4" customWidth="1"/>
    <col min="15876" max="15876" width="8.7109375" style="4" customWidth="1"/>
    <col min="15877" max="15877" width="10.28515625" style="4" customWidth="1"/>
    <col min="15878" max="15878" width="10.42578125" style="4" customWidth="1"/>
    <col min="15879" max="16128" width="9.140625" style="4"/>
    <col min="16129" max="16129" width="6.85546875" style="4" customWidth="1"/>
    <col min="16130" max="16130" width="51.85546875" style="4" customWidth="1"/>
    <col min="16131" max="16131" width="7.7109375" style="4" customWidth="1"/>
    <col min="16132" max="16132" width="8.7109375" style="4" customWidth="1"/>
    <col min="16133" max="16133" width="10.28515625" style="4" customWidth="1"/>
    <col min="16134" max="16134" width="10.42578125" style="4" customWidth="1"/>
    <col min="16135" max="16384" width="9.140625" style="4"/>
  </cols>
  <sheetData>
    <row r="1" spans="1:9" ht="6.75" customHeight="1" x14ac:dyDescent="0.25">
      <c r="E1" s="213" t="s">
        <v>778</v>
      </c>
      <c r="F1" s="213"/>
      <c r="G1" s="213"/>
    </row>
    <row r="2" spans="1:9" x14ac:dyDescent="0.25">
      <c r="E2" s="213"/>
      <c r="F2" s="213"/>
      <c r="G2" s="213"/>
    </row>
    <row r="3" spans="1:9" x14ac:dyDescent="0.25">
      <c r="E3" s="213"/>
      <c r="F3" s="213"/>
      <c r="G3" s="213"/>
    </row>
    <row r="4" spans="1:9" ht="30.75" customHeight="1" x14ac:dyDescent="0.25">
      <c r="E4" s="213"/>
      <c r="F4" s="213"/>
      <c r="G4" s="213"/>
    </row>
    <row r="5" spans="1:9" s="1" customFormat="1" ht="18" x14ac:dyDescent="0.25">
      <c r="A5" s="214" t="s">
        <v>777</v>
      </c>
      <c r="B5" s="214"/>
      <c r="C5" s="214"/>
      <c r="D5" s="214"/>
      <c r="E5" s="214"/>
      <c r="F5" s="214"/>
      <c r="G5" s="214"/>
    </row>
    <row r="6" spans="1:9" ht="12.75" customHeight="1" x14ac:dyDescent="0.25">
      <c r="A6" s="2"/>
      <c r="B6" s="3"/>
      <c r="F6" s="184"/>
      <c r="G6" s="185" t="s">
        <v>0</v>
      </c>
    </row>
    <row r="7" spans="1:9" x14ac:dyDescent="0.25">
      <c r="A7" s="215" t="s">
        <v>1</v>
      </c>
      <c r="B7" s="215" t="s">
        <v>2</v>
      </c>
      <c r="C7" s="217" t="s">
        <v>3</v>
      </c>
      <c r="D7" s="219" t="s">
        <v>4</v>
      </c>
      <c r="E7" s="220" t="s">
        <v>5</v>
      </c>
      <c r="F7" s="221" t="s">
        <v>6</v>
      </c>
      <c r="G7" s="222"/>
    </row>
    <row r="8" spans="1:9" ht="30" x14ac:dyDescent="0.25">
      <c r="A8" s="216"/>
      <c r="B8" s="216"/>
      <c r="C8" s="218"/>
      <c r="D8" s="219"/>
      <c r="E8" s="220"/>
      <c r="F8" s="209" t="s">
        <v>7</v>
      </c>
      <c r="G8" s="5" t="s">
        <v>8</v>
      </c>
    </row>
    <row r="9" spans="1:9" s="2" customFormat="1" ht="12" customHeight="1" x14ac:dyDescent="0.25">
      <c r="A9" s="6">
        <v>1</v>
      </c>
      <c r="B9" s="7">
        <v>2</v>
      </c>
      <c r="C9" s="198">
        <v>3</v>
      </c>
      <c r="D9" s="204">
        <v>4</v>
      </c>
      <c r="E9" s="204">
        <v>5</v>
      </c>
      <c r="F9" s="198">
        <v>6</v>
      </c>
      <c r="G9" s="5">
        <v>7</v>
      </c>
    </row>
    <row r="10" spans="1:9" s="11" customFormat="1" ht="25.5" x14ac:dyDescent="0.25">
      <c r="A10" s="8" t="s">
        <v>9</v>
      </c>
      <c r="B10" s="9" t="s">
        <v>775</v>
      </c>
      <c r="C10" s="10"/>
      <c r="D10" s="223">
        <f>D12+D60+D94</f>
        <v>1950152.9000000001</v>
      </c>
      <c r="E10" s="223">
        <f>E12+E60+E94</f>
        <v>4432003.8</v>
      </c>
      <c r="F10" s="223">
        <f>F12+F60+F94</f>
        <v>2053652.9000000001</v>
      </c>
      <c r="G10" s="223">
        <f t="shared" ref="G10" si="0">G12+G60+G94</f>
        <v>2378350.9</v>
      </c>
      <c r="H10" s="180"/>
    </row>
    <row r="11" spans="1:9" x14ac:dyDescent="0.25">
      <c r="A11" s="12"/>
      <c r="B11" s="13" t="s">
        <v>10</v>
      </c>
      <c r="C11" s="10"/>
      <c r="D11" s="224"/>
      <c r="E11" s="224"/>
      <c r="F11" s="224"/>
      <c r="G11" s="224"/>
      <c r="H11" s="197"/>
      <c r="I11" s="197"/>
    </row>
    <row r="12" spans="1:9" x14ac:dyDescent="0.25">
      <c r="A12" s="8" t="s">
        <v>11</v>
      </c>
      <c r="B12" s="14" t="s">
        <v>12</v>
      </c>
      <c r="C12" s="225">
        <v>7100</v>
      </c>
      <c r="D12" s="228">
        <f>D15+D20+D23+D44+D51</f>
        <v>286600</v>
      </c>
      <c r="E12" s="228">
        <f>E15+E20+E23+E44+E51</f>
        <v>286600</v>
      </c>
      <c r="F12" s="228">
        <f>F15+F20+F23+F44+F51</f>
        <v>286600</v>
      </c>
      <c r="G12" s="228">
        <f t="shared" ref="G12" si="1">G15+G20+G23+G44+G51</f>
        <v>0</v>
      </c>
    </row>
    <row r="13" spans="1:9" s="11" customFormat="1" x14ac:dyDescent="0.25">
      <c r="A13" s="12"/>
      <c r="B13" s="15" t="s">
        <v>14</v>
      </c>
      <c r="C13" s="226"/>
      <c r="D13" s="229"/>
      <c r="E13" s="229"/>
      <c r="F13" s="229"/>
      <c r="G13" s="229"/>
    </row>
    <row r="14" spans="1:9" x14ac:dyDescent="0.25">
      <c r="A14" s="12"/>
      <c r="B14" s="15" t="s">
        <v>15</v>
      </c>
      <c r="C14" s="227"/>
      <c r="D14" s="230"/>
      <c r="E14" s="230"/>
      <c r="F14" s="230"/>
      <c r="G14" s="230"/>
    </row>
    <row r="15" spans="1:9" s="11" customFormat="1" x14ac:dyDescent="0.25">
      <c r="A15" s="8" t="s">
        <v>16</v>
      </c>
      <c r="B15" s="18" t="s">
        <v>17</v>
      </c>
      <c r="C15" s="225">
        <v>7131</v>
      </c>
      <c r="D15" s="228">
        <f>D17+D18+D19</f>
        <v>81800</v>
      </c>
      <c r="E15" s="228">
        <f>E17+E18+E19</f>
        <v>81800</v>
      </c>
      <c r="F15" s="228">
        <f t="shared" ref="F15" si="2">F17+F18+F19</f>
        <v>81800</v>
      </c>
      <c r="G15" s="228"/>
    </row>
    <row r="16" spans="1:9" x14ac:dyDescent="0.25">
      <c r="A16" s="12"/>
      <c r="B16" s="20" t="s">
        <v>18</v>
      </c>
      <c r="C16" s="227"/>
      <c r="D16" s="230"/>
      <c r="E16" s="230"/>
      <c r="F16" s="230"/>
      <c r="G16" s="230"/>
    </row>
    <row r="17" spans="1:7" ht="25.5" x14ac:dyDescent="0.25">
      <c r="A17" s="21" t="s">
        <v>19</v>
      </c>
      <c r="B17" s="22" t="s">
        <v>20</v>
      </c>
      <c r="C17" s="198"/>
      <c r="D17" s="199">
        <f t="shared" ref="D17:E19" si="3">+E17</f>
        <v>12000</v>
      </c>
      <c r="E17" s="199">
        <f t="shared" si="3"/>
        <v>12000</v>
      </c>
      <c r="F17" s="199">
        <v>12000</v>
      </c>
      <c r="G17" s="198"/>
    </row>
    <row r="18" spans="1:7" ht="25.5" x14ac:dyDescent="0.25">
      <c r="A18" s="21" t="s">
        <v>21</v>
      </c>
      <c r="B18" s="22" t="s">
        <v>22</v>
      </c>
      <c r="C18" s="198"/>
      <c r="D18" s="199">
        <f t="shared" si="3"/>
        <v>4500</v>
      </c>
      <c r="E18" s="199">
        <f t="shared" si="3"/>
        <v>4500</v>
      </c>
      <c r="F18" s="199">
        <v>4500</v>
      </c>
      <c r="G18" s="198"/>
    </row>
    <row r="19" spans="1:7" x14ac:dyDescent="0.25">
      <c r="A19" s="23" t="s">
        <v>773</v>
      </c>
      <c r="B19" s="24" t="s">
        <v>774</v>
      </c>
      <c r="C19" s="203"/>
      <c r="D19" s="200">
        <f t="shared" si="3"/>
        <v>65300</v>
      </c>
      <c r="E19" s="200">
        <f t="shared" si="3"/>
        <v>65300</v>
      </c>
      <c r="F19" s="200">
        <v>65300</v>
      </c>
      <c r="G19" s="203"/>
    </row>
    <row r="20" spans="1:7" s="11" customFormat="1" x14ac:dyDescent="0.25">
      <c r="A20" s="8" t="s">
        <v>23</v>
      </c>
      <c r="B20" s="18" t="s">
        <v>24</v>
      </c>
      <c r="C20" s="225">
        <v>7136</v>
      </c>
      <c r="D20" s="228">
        <f>D22</f>
        <v>176600</v>
      </c>
      <c r="E20" s="228">
        <f>E22</f>
        <v>176600</v>
      </c>
      <c r="F20" s="228">
        <f>F22</f>
        <v>176600</v>
      </c>
      <c r="G20" s="225"/>
    </row>
    <row r="21" spans="1:7" x14ac:dyDescent="0.25">
      <c r="A21" s="12"/>
      <c r="B21" s="20" t="s">
        <v>18</v>
      </c>
      <c r="C21" s="227"/>
      <c r="D21" s="230"/>
      <c r="E21" s="230"/>
      <c r="F21" s="230"/>
      <c r="G21" s="227"/>
    </row>
    <row r="22" spans="1:7" x14ac:dyDescent="0.25">
      <c r="A22" s="21" t="s">
        <v>25</v>
      </c>
      <c r="B22" s="22" t="s">
        <v>26</v>
      </c>
      <c r="C22" s="198"/>
      <c r="D22" s="199">
        <f>+E22</f>
        <v>176600</v>
      </c>
      <c r="E22" s="199">
        <f>+F22</f>
        <v>176600</v>
      </c>
      <c r="F22" s="199">
        <v>176600</v>
      </c>
      <c r="G22" s="198"/>
    </row>
    <row r="23" spans="1:7" s="11" customFormat="1" ht="25.5" x14ac:dyDescent="0.25">
      <c r="A23" s="8" t="s">
        <v>27</v>
      </c>
      <c r="B23" s="18" t="s">
        <v>28</v>
      </c>
      <c r="C23" s="231">
        <v>7145</v>
      </c>
      <c r="D23" s="233">
        <f>D25</f>
        <v>15700</v>
      </c>
      <c r="E23" s="233">
        <f>E25</f>
        <v>15700</v>
      </c>
      <c r="F23" s="233">
        <f>F25</f>
        <v>15700</v>
      </c>
      <c r="G23" s="225"/>
    </row>
    <row r="24" spans="1:7" x14ac:dyDescent="0.25">
      <c r="A24" s="12"/>
      <c r="B24" s="20" t="s">
        <v>18</v>
      </c>
      <c r="C24" s="232"/>
      <c r="D24" s="234"/>
      <c r="E24" s="234"/>
      <c r="F24" s="234"/>
      <c r="G24" s="227"/>
    </row>
    <row r="25" spans="1:7" x14ac:dyDescent="0.25">
      <c r="A25" s="23" t="s">
        <v>29</v>
      </c>
      <c r="B25" s="24" t="s">
        <v>30</v>
      </c>
      <c r="C25" s="231">
        <v>71452</v>
      </c>
      <c r="D25" s="233">
        <f>D28+D32+D33+D34+D35+D36+D37+D38+D39+D40+D41+D42+D43</f>
        <v>15700</v>
      </c>
      <c r="E25" s="233">
        <f>E28+E32+E33+E34+E35+E36+E37+E38+E39+E40+E41+E42+E43</f>
        <v>15700</v>
      </c>
      <c r="F25" s="233">
        <f>F28+F32+F33+F34+F35+F36+F37+F38+F39+F40+F41+F42+F43</f>
        <v>15700</v>
      </c>
      <c r="G25" s="233">
        <f t="shared" ref="G25" si="4">G28+G32+G33+G34+G35+G36+G37+G38+G39+G40+G41+G42+G43</f>
        <v>0</v>
      </c>
    </row>
    <row r="26" spans="1:7" ht="38.25" x14ac:dyDescent="0.25">
      <c r="A26" s="25"/>
      <c r="B26" s="26" t="s">
        <v>31</v>
      </c>
      <c r="C26" s="235"/>
      <c r="D26" s="236"/>
      <c r="E26" s="236"/>
      <c r="F26" s="236"/>
      <c r="G26" s="236"/>
    </row>
    <row r="27" spans="1:7" x14ac:dyDescent="0.25">
      <c r="A27" s="27"/>
      <c r="B27" s="28" t="s">
        <v>18</v>
      </c>
      <c r="C27" s="232"/>
      <c r="D27" s="234"/>
      <c r="E27" s="234"/>
      <c r="F27" s="234"/>
      <c r="G27" s="234"/>
    </row>
    <row r="28" spans="1:7" ht="38.25" x14ac:dyDescent="0.25">
      <c r="A28" s="23" t="s">
        <v>32</v>
      </c>
      <c r="B28" s="29" t="s">
        <v>33</v>
      </c>
      <c r="C28" s="231"/>
      <c r="D28" s="233">
        <f>+E28</f>
        <v>2800</v>
      </c>
      <c r="E28" s="233">
        <f>+F28</f>
        <v>2800</v>
      </c>
      <c r="F28" s="233">
        <v>2800</v>
      </c>
      <c r="G28" s="233">
        <f t="shared" ref="G28" si="5">+H28</f>
        <v>0</v>
      </c>
    </row>
    <row r="29" spans="1:7" x14ac:dyDescent="0.25">
      <c r="A29" s="17"/>
      <c r="B29" s="30" t="s">
        <v>34</v>
      </c>
      <c r="C29" s="232"/>
      <c r="D29" s="234"/>
      <c r="E29" s="234"/>
      <c r="F29" s="234"/>
      <c r="G29" s="234"/>
    </row>
    <row r="30" spans="1:7" x14ac:dyDescent="0.25">
      <c r="A30" s="21" t="s">
        <v>35</v>
      </c>
      <c r="B30" s="31" t="s">
        <v>36</v>
      </c>
      <c r="C30" s="198"/>
      <c r="D30" s="199"/>
      <c r="E30" s="199"/>
      <c r="F30" s="199"/>
      <c r="G30" s="198"/>
    </row>
    <row r="31" spans="1:7" x14ac:dyDescent="0.25">
      <c r="A31" s="21" t="s">
        <v>37</v>
      </c>
      <c r="B31" s="31" t="s">
        <v>38</v>
      </c>
      <c r="C31" s="198"/>
      <c r="D31" s="199"/>
      <c r="E31" s="199"/>
      <c r="F31" s="199"/>
      <c r="G31" s="198"/>
    </row>
    <row r="32" spans="1:7" ht="89.25" x14ac:dyDescent="0.25">
      <c r="A32" s="21" t="s">
        <v>39</v>
      </c>
      <c r="B32" s="32" t="s">
        <v>40</v>
      </c>
      <c r="C32" s="198"/>
      <c r="D32" s="199"/>
      <c r="E32" s="199"/>
      <c r="F32" s="199"/>
      <c r="G32" s="198"/>
    </row>
    <row r="33" spans="1:7" ht="38.25" x14ac:dyDescent="0.25">
      <c r="A33" s="6" t="s">
        <v>41</v>
      </c>
      <c r="B33" s="32" t="s">
        <v>42</v>
      </c>
      <c r="C33" s="198"/>
      <c r="D33" s="199"/>
      <c r="E33" s="199"/>
      <c r="F33" s="199"/>
      <c r="G33" s="198"/>
    </row>
    <row r="34" spans="1:7" ht="51" x14ac:dyDescent="0.25">
      <c r="A34" s="21" t="s">
        <v>43</v>
      </c>
      <c r="B34" s="32" t="s">
        <v>44</v>
      </c>
      <c r="C34" s="198"/>
      <c r="D34" s="199">
        <f>+E34</f>
        <v>4500</v>
      </c>
      <c r="E34" s="199">
        <f>+F34</f>
        <v>4500</v>
      </c>
      <c r="F34" s="199">
        <v>4500</v>
      </c>
      <c r="G34" s="198"/>
    </row>
    <row r="35" spans="1:7" ht="25.5" x14ac:dyDescent="0.25">
      <c r="A35" s="21" t="s">
        <v>45</v>
      </c>
      <c r="B35" s="32" t="s">
        <v>46</v>
      </c>
      <c r="C35" s="198"/>
      <c r="D35" s="199">
        <v>250</v>
      </c>
      <c r="E35" s="199">
        <v>250</v>
      </c>
      <c r="F35" s="199">
        <f>E35</f>
        <v>250</v>
      </c>
      <c r="G35" s="198"/>
    </row>
    <row r="36" spans="1:7" ht="51" x14ac:dyDescent="0.25">
      <c r="A36" s="21" t="s">
        <v>47</v>
      </c>
      <c r="B36" s="32" t="s">
        <v>48</v>
      </c>
      <c r="C36" s="198"/>
      <c r="D36" s="199">
        <v>3500</v>
      </c>
      <c r="E36" s="199">
        <v>3500</v>
      </c>
      <c r="F36" s="199">
        <v>3500</v>
      </c>
      <c r="G36" s="198"/>
    </row>
    <row r="37" spans="1:7" ht="63.75" x14ac:dyDescent="0.25">
      <c r="A37" s="21" t="s">
        <v>49</v>
      </c>
      <c r="B37" s="32" t="s">
        <v>50</v>
      </c>
      <c r="C37" s="198"/>
      <c r="D37" s="199">
        <v>0</v>
      </c>
      <c r="E37" s="199">
        <v>0</v>
      </c>
      <c r="F37" s="199">
        <f>E37</f>
        <v>0</v>
      </c>
      <c r="G37" s="198"/>
    </row>
    <row r="38" spans="1:7" ht="38.25" x14ac:dyDescent="0.25">
      <c r="A38" s="21" t="s">
        <v>51</v>
      </c>
      <c r="B38" s="32" t="s">
        <v>52</v>
      </c>
      <c r="C38" s="198"/>
      <c r="D38" s="199"/>
      <c r="E38" s="199"/>
      <c r="F38" s="199"/>
      <c r="G38" s="198"/>
    </row>
    <row r="39" spans="1:7" ht="25.5" x14ac:dyDescent="0.25">
      <c r="A39" s="21" t="s">
        <v>53</v>
      </c>
      <c r="B39" s="32" t="s">
        <v>54</v>
      </c>
      <c r="C39" s="198"/>
      <c r="D39" s="199">
        <v>3500</v>
      </c>
      <c r="E39" s="199">
        <v>3500</v>
      </c>
      <c r="F39" s="199">
        <v>3500</v>
      </c>
      <c r="G39" s="198"/>
    </row>
    <row r="40" spans="1:7" ht="25.5" x14ac:dyDescent="0.25">
      <c r="A40" s="21" t="s">
        <v>55</v>
      </c>
      <c r="B40" s="32" t="s">
        <v>56</v>
      </c>
      <c r="C40" s="198"/>
      <c r="D40" s="199">
        <v>0</v>
      </c>
      <c r="E40" s="199">
        <v>0</v>
      </c>
      <c r="F40" s="199">
        <f t="shared" ref="F40:F42" si="6">E40</f>
        <v>0</v>
      </c>
      <c r="G40" s="198"/>
    </row>
    <row r="41" spans="1:7" s="11" customFormat="1" ht="51" x14ac:dyDescent="0.25">
      <c r="A41" s="21" t="s">
        <v>57</v>
      </c>
      <c r="B41" s="32" t="s">
        <v>58</v>
      </c>
      <c r="C41" s="198"/>
      <c r="D41" s="199">
        <v>0</v>
      </c>
      <c r="E41" s="199">
        <v>0</v>
      </c>
      <c r="F41" s="199">
        <f t="shared" si="6"/>
        <v>0</v>
      </c>
      <c r="G41" s="198"/>
    </row>
    <row r="42" spans="1:7" ht="25.5" x14ac:dyDescent="0.25">
      <c r="A42" s="21" t="s">
        <v>59</v>
      </c>
      <c r="B42" s="32" t="s">
        <v>60</v>
      </c>
      <c r="C42" s="198"/>
      <c r="D42" s="199">
        <v>150</v>
      </c>
      <c r="E42" s="199">
        <v>150</v>
      </c>
      <c r="F42" s="199">
        <f t="shared" si="6"/>
        <v>150</v>
      </c>
      <c r="G42" s="198"/>
    </row>
    <row r="43" spans="1:7" x14ac:dyDescent="0.25">
      <c r="A43" s="23" t="s">
        <v>61</v>
      </c>
      <c r="B43" s="32" t="s">
        <v>62</v>
      </c>
      <c r="C43" s="198"/>
      <c r="D43" s="199">
        <v>1000</v>
      </c>
      <c r="E43" s="199">
        <v>1000</v>
      </c>
      <c r="F43" s="199">
        <f>E43</f>
        <v>1000</v>
      </c>
      <c r="G43" s="198"/>
    </row>
    <row r="44" spans="1:7" ht="38.25" x14ac:dyDescent="0.25">
      <c r="A44" s="8" t="s">
        <v>63</v>
      </c>
      <c r="B44" s="18" t="s">
        <v>64</v>
      </c>
      <c r="C44" s="231">
        <v>7146</v>
      </c>
      <c r="D44" s="233">
        <f>D46</f>
        <v>12500</v>
      </c>
      <c r="E44" s="233">
        <f>E46</f>
        <v>12500</v>
      </c>
      <c r="F44" s="233">
        <f>F46</f>
        <v>12500</v>
      </c>
      <c r="G44" s="225"/>
    </row>
    <row r="45" spans="1:7" x14ac:dyDescent="0.25">
      <c r="A45" s="12"/>
      <c r="B45" s="20" t="s">
        <v>18</v>
      </c>
      <c r="C45" s="232"/>
      <c r="D45" s="234"/>
      <c r="E45" s="234"/>
      <c r="F45" s="234"/>
      <c r="G45" s="227"/>
    </row>
    <row r="46" spans="1:7" x14ac:dyDescent="0.25">
      <c r="A46" s="23" t="s">
        <v>65</v>
      </c>
      <c r="B46" s="24" t="s">
        <v>66</v>
      </c>
      <c r="C46" s="231"/>
      <c r="D46" s="233">
        <f>D49+D50</f>
        <v>12500</v>
      </c>
      <c r="E46" s="233">
        <f>E49+E50</f>
        <v>12500</v>
      </c>
      <c r="F46" s="233">
        <f>F49+F50</f>
        <v>12500</v>
      </c>
      <c r="G46" s="233">
        <f t="shared" ref="G46" si="7">G49+G50</f>
        <v>0</v>
      </c>
    </row>
    <row r="47" spans="1:7" x14ac:dyDescent="0.25">
      <c r="A47" s="25"/>
      <c r="B47" s="26" t="s">
        <v>67</v>
      </c>
      <c r="C47" s="235"/>
      <c r="D47" s="236"/>
      <c r="E47" s="236"/>
      <c r="F47" s="236"/>
      <c r="G47" s="236"/>
    </row>
    <row r="48" spans="1:7" s="11" customFormat="1" x14ac:dyDescent="0.25">
      <c r="A48" s="27"/>
      <c r="B48" s="28" t="s">
        <v>18</v>
      </c>
      <c r="C48" s="232"/>
      <c r="D48" s="234"/>
      <c r="E48" s="234"/>
      <c r="F48" s="234"/>
      <c r="G48" s="234"/>
    </row>
    <row r="49" spans="1:7" ht="76.5" x14ac:dyDescent="0.25">
      <c r="A49" s="27" t="s">
        <v>68</v>
      </c>
      <c r="B49" s="30" t="s">
        <v>69</v>
      </c>
      <c r="C49" s="204"/>
      <c r="D49" s="202">
        <v>3500</v>
      </c>
      <c r="E49" s="202">
        <v>3500</v>
      </c>
      <c r="F49" s="202">
        <f>E49</f>
        <v>3500</v>
      </c>
      <c r="G49" s="204"/>
    </row>
    <row r="50" spans="1:7" ht="76.5" x14ac:dyDescent="0.25">
      <c r="A50" s="6" t="s">
        <v>70</v>
      </c>
      <c r="B50" s="32" t="s">
        <v>71</v>
      </c>
      <c r="C50" s="198"/>
      <c r="D50" s="202">
        <f>+E50</f>
        <v>9000</v>
      </c>
      <c r="E50" s="202">
        <f>+F50</f>
        <v>9000</v>
      </c>
      <c r="F50" s="202">
        <v>9000</v>
      </c>
      <c r="G50" s="198"/>
    </row>
    <row r="51" spans="1:7" x14ac:dyDescent="0.25">
      <c r="A51" s="8" t="s">
        <v>72</v>
      </c>
      <c r="B51" s="18" t="s">
        <v>73</v>
      </c>
      <c r="C51" s="231">
        <v>7161</v>
      </c>
      <c r="D51" s="233">
        <f>D54+D59</f>
        <v>0</v>
      </c>
      <c r="E51" s="233">
        <f>E54+E59</f>
        <v>0</v>
      </c>
      <c r="F51" s="233">
        <f>F54+F59</f>
        <v>0</v>
      </c>
      <c r="G51" s="233">
        <f t="shared" ref="G51" si="8">G54+G59</f>
        <v>0</v>
      </c>
    </row>
    <row r="52" spans="1:7" x14ac:dyDescent="0.25">
      <c r="A52" s="25"/>
      <c r="B52" s="26" t="s">
        <v>74</v>
      </c>
      <c r="C52" s="235"/>
      <c r="D52" s="236"/>
      <c r="E52" s="236"/>
      <c r="F52" s="236"/>
      <c r="G52" s="236"/>
    </row>
    <row r="53" spans="1:7" x14ac:dyDescent="0.25">
      <c r="A53" s="12"/>
      <c r="B53" s="26" t="s">
        <v>18</v>
      </c>
      <c r="C53" s="232"/>
      <c r="D53" s="234"/>
      <c r="E53" s="234"/>
      <c r="F53" s="234"/>
      <c r="G53" s="234"/>
    </row>
    <row r="54" spans="1:7" ht="38.25" x14ac:dyDescent="0.25">
      <c r="A54" s="23" t="s">
        <v>75</v>
      </c>
      <c r="B54" s="24" t="s">
        <v>76</v>
      </c>
      <c r="D54" s="200">
        <f>D56+D57+D58</f>
        <v>0</v>
      </c>
      <c r="E54" s="200">
        <f>E56+E57+E58</f>
        <v>0</v>
      </c>
      <c r="F54" s="200">
        <f>E54</f>
        <v>0</v>
      </c>
      <c r="G54" s="200">
        <f t="shared" ref="G54" si="9">G56+G57+G58</f>
        <v>0</v>
      </c>
    </row>
    <row r="55" spans="1:7" s="11" customFormat="1" x14ac:dyDescent="0.25">
      <c r="A55" s="27"/>
      <c r="B55" s="28" t="s">
        <v>77</v>
      </c>
      <c r="C55" s="2"/>
      <c r="D55" s="208"/>
      <c r="E55" s="208"/>
      <c r="F55" s="202"/>
      <c r="G55" s="204"/>
    </row>
    <row r="56" spans="1:7" x14ac:dyDescent="0.25">
      <c r="A56" s="33" t="s">
        <v>78</v>
      </c>
      <c r="B56" s="32" t="s">
        <v>79</v>
      </c>
      <c r="C56" s="198"/>
      <c r="D56" s="199"/>
      <c r="E56" s="199"/>
      <c r="F56" s="199"/>
      <c r="G56" s="198"/>
    </row>
    <row r="57" spans="1:7" s="11" customFormat="1" x14ac:dyDescent="0.25">
      <c r="A57" s="33" t="s">
        <v>80</v>
      </c>
      <c r="B57" s="32" t="s">
        <v>81</v>
      </c>
      <c r="C57" s="198"/>
      <c r="D57" s="199"/>
      <c r="E57" s="199"/>
      <c r="F57" s="199"/>
      <c r="G57" s="198"/>
    </row>
    <row r="58" spans="1:7" ht="51" x14ac:dyDescent="0.25">
      <c r="A58" s="33" t="s">
        <v>82</v>
      </c>
      <c r="B58" s="32" t="s">
        <v>83</v>
      </c>
      <c r="C58" s="198"/>
      <c r="D58" s="199"/>
      <c r="E58" s="199"/>
      <c r="F58" s="199"/>
      <c r="G58" s="198"/>
    </row>
    <row r="59" spans="1:7" ht="63.75" x14ac:dyDescent="0.25">
      <c r="A59" s="33" t="s">
        <v>84</v>
      </c>
      <c r="B59" s="24" t="s">
        <v>85</v>
      </c>
      <c r="C59" s="198"/>
      <c r="D59" s="200"/>
      <c r="E59" s="200"/>
      <c r="F59" s="200"/>
      <c r="G59" s="198"/>
    </row>
    <row r="60" spans="1:7" s="11" customFormat="1" x14ac:dyDescent="0.25">
      <c r="A60" s="8" t="s">
        <v>86</v>
      </c>
      <c r="B60" s="18" t="s">
        <v>87</v>
      </c>
      <c r="C60" s="231">
        <v>7300</v>
      </c>
      <c r="D60" s="233">
        <f t="shared" ref="D60" si="10">D63+D69+D75</f>
        <v>1485553.9000000001</v>
      </c>
      <c r="E60" s="233">
        <f t="shared" ref="E60:F60" si="11">E87+E63+E66+E69+E72+E75</f>
        <v>2588593.6</v>
      </c>
      <c r="F60" s="233">
        <f t="shared" si="11"/>
        <v>1485553.9000000001</v>
      </c>
      <c r="G60" s="233">
        <f>G87+G63+G66+G69+G72+G75</f>
        <v>1103039.7</v>
      </c>
    </row>
    <row r="61" spans="1:7" s="11" customFormat="1" ht="25.5" x14ac:dyDescent="0.25">
      <c r="A61" s="12"/>
      <c r="B61" s="20" t="s">
        <v>88</v>
      </c>
      <c r="C61" s="235"/>
      <c r="D61" s="236"/>
      <c r="E61" s="236"/>
      <c r="F61" s="236"/>
      <c r="G61" s="236"/>
    </row>
    <row r="62" spans="1:7" x14ac:dyDescent="0.25">
      <c r="A62" s="12"/>
      <c r="B62" s="20" t="s">
        <v>18</v>
      </c>
      <c r="C62" s="232"/>
      <c r="D62" s="234"/>
      <c r="E62" s="234"/>
      <c r="F62" s="234"/>
      <c r="G62" s="234"/>
    </row>
    <row r="63" spans="1:7" s="11" customFormat="1" ht="25.5" x14ac:dyDescent="0.25">
      <c r="A63" s="8" t="s">
        <v>89</v>
      </c>
      <c r="B63" s="18" t="s">
        <v>90</v>
      </c>
      <c r="C63" s="19">
        <v>7311</v>
      </c>
      <c r="D63" s="205"/>
      <c r="E63" s="205"/>
      <c r="F63" s="205"/>
      <c r="G63" s="206"/>
    </row>
    <row r="64" spans="1:7" x14ac:dyDescent="0.25">
      <c r="A64" s="12"/>
      <c r="B64" s="34" t="s">
        <v>18</v>
      </c>
      <c r="D64" s="186"/>
      <c r="E64" s="186"/>
      <c r="F64" s="186"/>
      <c r="G64" s="16"/>
    </row>
    <row r="65" spans="1:7" s="11" customFormat="1" ht="51" x14ac:dyDescent="0.25">
      <c r="A65" s="21" t="s">
        <v>91</v>
      </c>
      <c r="B65" s="24" t="s">
        <v>92</v>
      </c>
      <c r="C65" s="35"/>
      <c r="D65" s="199"/>
      <c r="E65" s="199"/>
      <c r="F65" s="199"/>
      <c r="G65" s="198"/>
    </row>
    <row r="66" spans="1:7" ht="25.5" x14ac:dyDescent="0.25">
      <c r="A66" s="36" t="s">
        <v>93</v>
      </c>
      <c r="B66" s="18" t="s">
        <v>94</v>
      </c>
      <c r="C66" s="37">
        <v>7312</v>
      </c>
      <c r="D66" s="187"/>
      <c r="E66" s="187"/>
      <c r="F66" s="187"/>
      <c r="G66" s="203"/>
    </row>
    <row r="67" spans="1:7" s="11" customFormat="1" x14ac:dyDescent="0.25">
      <c r="A67" s="38"/>
      <c r="B67" s="34" t="s">
        <v>18</v>
      </c>
      <c r="C67" s="207"/>
      <c r="D67" s="188"/>
      <c r="E67" s="188"/>
      <c r="F67" s="188"/>
      <c r="G67" s="207"/>
    </row>
    <row r="68" spans="1:7" ht="51" x14ac:dyDescent="0.25">
      <c r="A68" s="6" t="s">
        <v>95</v>
      </c>
      <c r="B68" s="24" t="s">
        <v>96</v>
      </c>
      <c r="C68" s="35"/>
      <c r="D68" s="199"/>
      <c r="E68" s="199"/>
      <c r="F68" s="199"/>
      <c r="G68" s="198"/>
    </row>
    <row r="69" spans="1:7" ht="38.25" x14ac:dyDescent="0.25">
      <c r="A69" s="36" t="s">
        <v>97</v>
      </c>
      <c r="B69" s="18" t="s">
        <v>98</v>
      </c>
      <c r="C69" s="37">
        <v>7321</v>
      </c>
      <c r="D69" s="187"/>
      <c r="E69" s="187"/>
      <c r="F69" s="187"/>
      <c r="G69" s="206"/>
    </row>
    <row r="70" spans="1:7" x14ac:dyDescent="0.25">
      <c r="A70" s="38"/>
      <c r="B70" s="34" t="s">
        <v>18</v>
      </c>
      <c r="C70" s="207"/>
      <c r="D70" s="188"/>
      <c r="E70" s="188"/>
      <c r="F70" s="188"/>
      <c r="G70" s="207"/>
    </row>
    <row r="71" spans="1:7" ht="51" x14ac:dyDescent="0.25">
      <c r="A71" s="21" t="s">
        <v>99</v>
      </c>
      <c r="B71" s="24" t="s">
        <v>100</v>
      </c>
      <c r="C71" s="35"/>
      <c r="D71" s="199"/>
      <c r="E71" s="199"/>
      <c r="F71" s="199"/>
      <c r="G71" s="198"/>
    </row>
    <row r="72" spans="1:7" ht="38.25" x14ac:dyDescent="0.25">
      <c r="A72" s="36" t="s">
        <v>101</v>
      </c>
      <c r="B72" s="18" t="s">
        <v>102</v>
      </c>
      <c r="C72" s="37">
        <v>7322</v>
      </c>
      <c r="D72" s="187"/>
      <c r="E72" s="187"/>
      <c r="F72" s="187"/>
      <c r="G72" s="203"/>
    </row>
    <row r="73" spans="1:7" x14ac:dyDescent="0.25">
      <c r="A73" s="38"/>
      <c r="B73" s="34" t="s">
        <v>18</v>
      </c>
      <c r="C73" s="207"/>
      <c r="D73" s="188"/>
      <c r="E73" s="188"/>
      <c r="F73" s="188"/>
      <c r="G73" s="207"/>
    </row>
    <row r="74" spans="1:7" ht="51" x14ac:dyDescent="0.25">
      <c r="A74" s="21" t="s">
        <v>103</v>
      </c>
      <c r="B74" s="24" t="s">
        <v>104</v>
      </c>
      <c r="C74" s="35"/>
      <c r="D74" s="199"/>
      <c r="E74" s="199"/>
      <c r="F74" s="199"/>
      <c r="G74" s="198"/>
    </row>
    <row r="75" spans="1:7" ht="25.5" x14ac:dyDescent="0.25">
      <c r="A75" s="8" t="s">
        <v>105</v>
      </c>
      <c r="B75" s="18" t="s">
        <v>106</v>
      </c>
      <c r="C75" s="231">
        <v>7331</v>
      </c>
      <c r="D75" s="233">
        <f>D78+D83</f>
        <v>1485553.9000000001</v>
      </c>
      <c r="E75" s="233">
        <f>E78+E83</f>
        <v>1485553.9000000001</v>
      </c>
      <c r="F75" s="233">
        <f>F78+F83</f>
        <v>1485553.9000000001</v>
      </c>
      <c r="G75" s="233">
        <f t="shared" ref="G75" si="12">G78+G83</f>
        <v>0</v>
      </c>
    </row>
    <row r="76" spans="1:7" x14ac:dyDescent="0.25">
      <c r="A76" s="12"/>
      <c r="B76" s="20" t="s">
        <v>107</v>
      </c>
      <c r="C76" s="235"/>
      <c r="D76" s="236"/>
      <c r="E76" s="236"/>
      <c r="F76" s="236"/>
      <c r="G76" s="236"/>
    </row>
    <row r="77" spans="1:7" x14ac:dyDescent="0.25">
      <c r="A77" s="12"/>
      <c r="B77" s="20" t="s">
        <v>34</v>
      </c>
      <c r="C77" s="232"/>
      <c r="D77" s="234"/>
      <c r="E77" s="234"/>
      <c r="F77" s="234"/>
      <c r="G77" s="234"/>
    </row>
    <row r="78" spans="1:7" ht="25.5" x14ac:dyDescent="0.25">
      <c r="A78" s="23" t="s">
        <v>108</v>
      </c>
      <c r="B78" s="24" t="s">
        <v>109</v>
      </c>
      <c r="D78" s="200">
        <f>+E78</f>
        <v>1477152.3</v>
      </c>
      <c r="E78" s="200">
        <f>+F78</f>
        <v>1477152.3</v>
      </c>
      <c r="F78" s="200">
        <v>1477152.3</v>
      </c>
      <c r="G78" s="203"/>
    </row>
    <row r="79" spans="1:7" ht="25.5" x14ac:dyDescent="0.25">
      <c r="A79" s="23" t="s">
        <v>110</v>
      </c>
      <c r="B79" s="24" t="s">
        <v>111</v>
      </c>
      <c r="C79" s="39"/>
      <c r="D79" s="200"/>
      <c r="E79" s="200"/>
      <c r="F79" s="200"/>
      <c r="G79" s="203"/>
    </row>
    <row r="80" spans="1:7" s="11" customFormat="1" x14ac:dyDescent="0.25">
      <c r="A80" s="27"/>
      <c r="B80" s="30" t="s">
        <v>18</v>
      </c>
      <c r="C80" s="40"/>
      <c r="D80" s="202"/>
      <c r="E80" s="202"/>
      <c r="F80" s="202"/>
      <c r="G80" s="204"/>
    </row>
    <row r="81" spans="1:7" ht="51" x14ac:dyDescent="0.25">
      <c r="A81" s="21" t="s">
        <v>112</v>
      </c>
      <c r="B81" s="31" t="s">
        <v>113</v>
      </c>
      <c r="C81" s="198"/>
      <c r="D81" s="199"/>
      <c r="E81" s="199"/>
      <c r="F81" s="199"/>
      <c r="G81" s="198"/>
    </row>
    <row r="82" spans="1:7" ht="25.5" x14ac:dyDescent="0.25">
      <c r="A82" s="21" t="s">
        <v>114</v>
      </c>
      <c r="B82" s="31" t="s">
        <v>115</v>
      </c>
      <c r="C82" s="198"/>
      <c r="D82" s="199"/>
      <c r="E82" s="199"/>
      <c r="F82" s="199"/>
      <c r="G82" s="198"/>
    </row>
    <row r="83" spans="1:7" ht="38.25" x14ac:dyDescent="0.25">
      <c r="A83" s="21" t="s">
        <v>116</v>
      </c>
      <c r="B83" s="24" t="s">
        <v>117</v>
      </c>
      <c r="C83" s="35"/>
      <c r="D83" s="199">
        <f>+E83</f>
        <v>8401.6</v>
      </c>
      <c r="E83" s="199">
        <v>8401.6</v>
      </c>
      <c r="F83" s="199">
        <f>E83</f>
        <v>8401.6</v>
      </c>
      <c r="G83" s="198">
        <v>0</v>
      </c>
    </row>
    <row r="84" spans="1:7" ht="38.25" x14ac:dyDescent="0.25">
      <c r="A84" s="23" t="s">
        <v>118</v>
      </c>
      <c r="B84" s="24" t="s">
        <v>119</v>
      </c>
      <c r="C84" s="39"/>
      <c r="D84" s="200"/>
      <c r="E84" s="200"/>
      <c r="F84" s="200"/>
      <c r="G84" s="231"/>
    </row>
    <row r="85" spans="1:7" s="11" customFormat="1" x14ac:dyDescent="0.25">
      <c r="A85" s="12"/>
      <c r="B85" s="20" t="s">
        <v>34</v>
      </c>
      <c r="C85" s="204"/>
      <c r="D85" s="186"/>
      <c r="E85" s="186"/>
      <c r="F85" s="186"/>
      <c r="G85" s="232"/>
    </row>
    <row r="86" spans="1:7" ht="38.25" x14ac:dyDescent="0.25">
      <c r="A86" s="21" t="s">
        <v>120</v>
      </c>
      <c r="B86" s="31" t="s">
        <v>121</v>
      </c>
      <c r="C86" s="35"/>
      <c r="D86" s="199"/>
      <c r="E86" s="199"/>
      <c r="F86" s="199"/>
      <c r="G86" s="198"/>
    </row>
    <row r="87" spans="1:7" s="11" customFormat="1" ht="25.5" customHeight="1" x14ac:dyDescent="0.25">
      <c r="A87" s="8" t="s">
        <v>122</v>
      </c>
      <c r="B87" s="18" t="s">
        <v>123</v>
      </c>
      <c r="C87" s="19">
        <v>7332</v>
      </c>
      <c r="D87" s="205"/>
      <c r="E87" s="200">
        <f>+F87+G87</f>
        <v>1103039.7</v>
      </c>
      <c r="F87" s="187">
        <v>0</v>
      </c>
      <c r="G87" s="205">
        <f>+G90+G91</f>
        <v>1103039.7</v>
      </c>
    </row>
    <row r="88" spans="1:7" x14ac:dyDescent="0.25">
      <c r="A88" s="12"/>
      <c r="B88" s="20" t="s">
        <v>124</v>
      </c>
      <c r="D88" s="186"/>
      <c r="E88" s="186"/>
      <c r="F88" s="201"/>
      <c r="G88" s="16"/>
    </row>
    <row r="89" spans="1:7" x14ac:dyDescent="0.25">
      <c r="A89" s="12"/>
      <c r="B89" s="34" t="s">
        <v>18</v>
      </c>
      <c r="D89" s="186"/>
      <c r="E89" s="186"/>
      <c r="F89" s="201"/>
      <c r="G89" s="16"/>
    </row>
    <row r="90" spans="1:7" s="11" customFormat="1" ht="38.25" x14ac:dyDescent="0.25">
      <c r="A90" s="21" t="s">
        <v>125</v>
      </c>
      <c r="B90" s="24" t="s">
        <v>126</v>
      </c>
      <c r="C90" s="35"/>
      <c r="D90" s="199"/>
      <c r="E90" s="200">
        <f>+F90+G90</f>
        <v>1103039.7</v>
      </c>
      <c r="F90" s="199">
        <v>0</v>
      </c>
      <c r="G90" s="198">
        <v>1103039.7</v>
      </c>
    </row>
    <row r="91" spans="1:7" ht="25.5" x14ac:dyDescent="0.25">
      <c r="A91" s="23" t="s">
        <v>127</v>
      </c>
      <c r="B91" s="24" t="s">
        <v>128</v>
      </c>
      <c r="C91" s="39"/>
      <c r="D91" s="200"/>
      <c r="E91" s="200"/>
      <c r="F91" s="200"/>
      <c r="G91" s="203"/>
    </row>
    <row r="92" spans="1:7" x14ac:dyDescent="0.25">
      <c r="A92" s="12"/>
      <c r="B92" s="20" t="s">
        <v>34</v>
      </c>
      <c r="C92" s="204"/>
      <c r="D92" s="186"/>
      <c r="E92" s="186"/>
      <c r="F92" s="186"/>
      <c r="G92" s="16"/>
    </row>
    <row r="93" spans="1:7" s="11" customFormat="1" ht="38.25" x14ac:dyDescent="0.25">
      <c r="A93" s="21" t="s">
        <v>129</v>
      </c>
      <c r="B93" s="31" t="s">
        <v>121</v>
      </c>
      <c r="C93" s="35"/>
      <c r="D93" s="199"/>
      <c r="E93" s="199"/>
      <c r="F93" s="199"/>
      <c r="G93" s="198"/>
    </row>
    <row r="94" spans="1:7" x14ac:dyDescent="0.25">
      <c r="A94" s="8" t="s">
        <v>130</v>
      </c>
      <c r="B94" s="18" t="s">
        <v>131</v>
      </c>
      <c r="C94" s="231">
        <v>7400</v>
      </c>
      <c r="D94" s="233">
        <f>D131+D136+D103+D110+D116+D121+D126</f>
        <v>177999</v>
      </c>
      <c r="E94" s="233">
        <f>E131+E136+E103+E110+E116+E121+E126</f>
        <v>1556810.2</v>
      </c>
      <c r="F94" s="233">
        <f>F136+F103+F110+F116+F121+F126</f>
        <v>281499</v>
      </c>
      <c r="G94" s="233">
        <f>G131+G136+G103+G110+G116+G121+G126</f>
        <v>1275311.2</v>
      </c>
    </row>
    <row r="95" spans="1:7" ht="25.5" x14ac:dyDescent="0.25">
      <c r="A95" s="12"/>
      <c r="B95" s="20" t="s">
        <v>132</v>
      </c>
      <c r="C95" s="235"/>
      <c r="D95" s="236"/>
      <c r="E95" s="236"/>
      <c r="F95" s="236"/>
      <c r="G95" s="236"/>
    </row>
    <row r="96" spans="1:7" x14ac:dyDescent="0.25">
      <c r="A96" s="12"/>
      <c r="B96" s="20" t="s">
        <v>18</v>
      </c>
      <c r="C96" s="232"/>
      <c r="D96" s="234"/>
      <c r="E96" s="234"/>
      <c r="F96" s="234"/>
      <c r="G96" s="234"/>
    </row>
    <row r="97" spans="1:7" x14ac:dyDescent="0.25">
      <c r="A97" s="8" t="s">
        <v>133</v>
      </c>
      <c r="B97" s="18" t="s">
        <v>134</v>
      </c>
      <c r="C97" s="19">
        <v>7411</v>
      </c>
      <c r="D97" s="205"/>
      <c r="E97" s="205"/>
      <c r="F97" s="187"/>
      <c r="G97" s="206"/>
    </row>
    <row r="98" spans="1:7" x14ac:dyDescent="0.25">
      <c r="A98" s="12"/>
      <c r="B98" s="20" t="s">
        <v>18</v>
      </c>
      <c r="D98" s="186"/>
      <c r="E98" s="186"/>
      <c r="F98" s="201"/>
      <c r="G98" s="16"/>
    </row>
    <row r="99" spans="1:7" s="11" customFormat="1" ht="38.25" x14ac:dyDescent="0.25">
      <c r="A99" s="21" t="s">
        <v>135</v>
      </c>
      <c r="B99" s="22" t="s">
        <v>136</v>
      </c>
      <c r="C99" s="35"/>
      <c r="D99" s="199"/>
      <c r="E99" s="199"/>
      <c r="F99" s="199"/>
      <c r="G99" s="198"/>
    </row>
    <row r="100" spans="1:7" x14ac:dyDescent="0.25">
      <c r="A100" s="8" t="s">
        <v>137</v>
      </c>
      <c r="B100" s="18" t="s">
        <v>138</v>
      </c>
      <c r="C100" s="206">
        <v>7412</v>
      </c>
      <c r="D100" s="205"/>
      <c r="E100" s="205"/>
      <c r="F100" s="205"/>
      <c r="G100" s="225"/>
    </row>
    <row r="101" spans="1:7" x14ac:dyDescent="0.25">
      <c r="A101" s="12"/>
      <c r="B101" s="20" t="s">
        <v>18</v>
      </c>
      <c r="C101" s="204"/>
      <c r="D101" s="186"/>
      <c r="E101" s="186"/>
      <c r="F101" s="186"/>
      <c r="G101" s="227"/>
    </row>
    <row r="102" spans="1:7" s="11" customFormat="1" ht="38.25" x14ac:dyDescent="0.25">
      <c r="A102" s="21" t="s">
        <v>139</v>
      </c>
      <c r="B102" s="24" t="s">
        <v>140</v>
      </c>
      <c r="C102" s="35"/>
      <c r="D102" s="199"/>
      <c r="E102" s="199"/>
      <c r="F102" s="199"/>
      <c r="G102" s="198"/>
    </row>
    <row r="103" spans="1:7" x14ac:dyDescent="0.25">
      <c r="A103" s="8" t="s">
        <v>141</v>
      </c>
      <c r="B103" s="18" t="s">
        <v>142</v>
      </c>
      <c r="C103" s="231">
        <v>7415</v>
      </c>
      <c r="D103" s="233">
        <f>D106+D108+D109</f>
        <v>16000</v>
      </c>
      <c r="E103" s="233">
        <f>E106+E108+E109</f>
        <v>16000</v>
      </c>
      <c r="F103" s="233">
        <f>F106+F108+F109</f>
        <v>16000</v>
      </c>
      <c r="G103" s="233">
        <f t="shared" ref="G103" si="13">G106+G108+G109</f>
        <v>0</v>
      </c>
    </row>
    <row r="104" spans="1:7" s="11" customFormat="1" x14ac:dyDescent="0.25">
      <c r="A104" s="12"/>
      <c r="B104" s="20" t="s">
        <v>143</v>
      </c>
      <c r="C104" s="235"/>
      <c r="D104" s="236"/>
      <c r="E104" s="236"/>
      <c r="F104" s="236"/>
      <c r="G104" s="236"/>
    </row>
    <row r="105" spans="1:7" x14ac:dyDescent="0.25">
      <c r="A105" s="12"/>
      <c r="B105" s="20" t="s">
        <v>18</v>
      </c>
      <c r="C105" s="232"/>
      <c r="D105" s="234"/>
      <c r="E105" s="234"/>
      <c r="F105" s="234"/>
      <c r="G105" s="234"/>
    </row>
    <row r="106" spans="1:7" s="11" customFormat="1" ht="25.5" x14ac:dyDescent="0.25">
      <c r="A106" s="21" t="s">
        <v>144</v>
      </c>
      <c r="B106" s="24" t="s">
        <v>145</v>
      </c>
      <c r="C106" s="35"/>
      <c r="D106" s="199">
        <v>3500</v>
      </c>
      <c r="E106" s="199">
        <v>3500</v>
      </c>
      <c r="F106" s="199">
        <v>3500</v>
      </c>
      <c r="G106" s="198"/>
    </row>
    <row r="107" spans="1:7" ht="25.5" x14ac:dyDescent="0.25">
      <c r="A107" s="21" t="s">
        <v>146</v>
      </c>
      <c r="B107" s="24" t="s">
        <v>147</v>
      </c>
      <c r="C107" s="35"/>
      <c r="D107" s="199"/>
      <c r="E107" s="199"/>
      <c r="F107" s="199"/>
      <c r="G107" s="198"/>
    </row>
    <row r="108" spans="1:7" s="11" customFormat="1" ht="51" x14ac:dyDescent="0.25">
      <c r="A108" s="21" t="s">
        <v>148</v>
      </c>
      <c r="B108" s="24" t="s">
        <v>776</v>
      </c>
      <c r="C108" s="35"/>
      <c r="D108" s="199">
        <v>4500</v>
      </c>
      <c r="E108" s="199">
        <v>4500</v>
      </c>
      <c r="F108" s="199">
        <v>4500</v>
      </c>
      <c r="G108" s="198"/>
    </row>
    <row r="109" spans="1:7" x14ac:dyDescent="0.25">
      <c r="A109" s="6" t="s">
        <v>149</v>
      </c>
      <c r="B109" s="24" t="s">
        <v>150</v>
      </c>
      <c r="C109" s="35"/>
      <c r="D109" s="199">
        <v>8000</v>
      </c>
      <c r="E109" s="199">
        <v>8000</v>
      </c>
      <c r="F109" s="199">
        <v>8000</v>
      </c>
      <c r="G109" s="198"/>
    </row>
    <row r="110" spans="1:7" ht="25.5" x14ac:dyDescent="0.25">
      <c r="A110" s="8" t="s">
        <v>151</v>
      </c>
      <c r="B110" s="18" t="s">
        <v>152</v>
      </c>
      <c r="C110" s="238">
        <v>7421</v>
      </c>
      <c r="D110" s="237">
        <f>D113+D114+D115</f>
        <v>71999</v>
      </c>
      <c r="E110" s="237">
        <f>E113+E114+E115</f>
        <v>71999</v>
      </c>
      <c r="F110" s="237">
        <f>F113+F114+F115</f>
        <v>71999</v>
      </c>
      <c r="G110" s="233">
        <f t="shared" ref="G110" si="14">G113+G114+G115</f>
        <v>0</v>
      </c>
    </row>
    <row r="111" spans="1:7" s="11" customFormat="1" x14ac:dyDescent="0.25">
      <c r="A111" s="12"/>
      <c r="B111" s="20" t="s">
        <v>153</v>
      </c>
      <c r="C111" s="238"/>
      <c r="D111" s="237"/>
      <c r="E111" s="237"/>
      <c r="F111" s="237"/>
      <c r="G111" s="236"/>
    </row>
    <row r="112" spans="1:7" s="11" customFormat="1" x14ac:dyDescent="0.25">
      <c r="A112" s="12"/>
      <c r="B112" s="20" t="s">
        <v>18</v>
      </c>
      <c r="C112" s="238"/>
      <c r="D112" s="237"/>
      <c r="E112" s="237"/>
      <c r="F112" s="237"/>
      <c r="G112" s="234"/>
    </row>
    <row r="113" spans="1:7" ht="76.5" x14ac:dyDescent="0.25">
      <c r="A113" s="21" t="s">
        <v>154</v>
      </c>
      <c r="B113" s="24" t="s">
        <v>155</v>
      </c>
      <c r="C113" s="35"/>
      <c r="D113" s="199"/>
      <c r="E113" s="199"/>
      <c r="F113" s="199"/>
      <c r="G113" s="198"/>
    </row>
    <row r="114" spans="1:7" ht="51" x14ac:dyDescent="0.25">
      <c r="A114" s="21" t="s">
        <v>156</v>
      </c>
      <c r="B114" s="24" t="s">
        <v>157</v>
      </c>
      <c r="C114" s="198"/>
      <c r="D114" s="199">
        <f>+E114</f>
        <v>1999</v>
      </c>
      <c r="E114" s="199">
        <v>1999</v>
      </c>
      <c r="F114" s="199">
        <f>E114</f>
        <v>1999</v>
      </c>
      <c r="G114" s="198"/>
    </row>
    <row r="115" spans="1:7" ht="51" x14ac:dyDescent="0.25">
      <c r="A115" s="21" t="s">
        <v>158</v>
      </c>
      <c r="B115" s="24" t="s">
        <v>159</v>
      </c>
      <c r="C115" s="198"/>
      <c r="D115" s="199">
        <f>+E115</f>
        <v>70000</v>
      </c>
      <c r="E115" s="199">
        <f>+F115</f>
        <v>70000</v>
      </c>
      <c r="F115" s="199">
        <v>70000</v>
      </c>
      <c r="G115" s="198"/>
    </row>
    <row r="116" spans="1:7" s="11" customFormat="1" x14ac:dyDescent="0.25">
      <c r="A116" s="8" t="s">
        <v>160</v>
      </c>
      <c r="B116" s="18" t="s">
        <v>161</v>
      </c>
      <c r="C116" s="238">
        <v>7422</v>
      </c>
      <c r="D116" s="237">
        <f>D119+D120</f>
        <v>89000</v>
      </c>
      <c r="E116" s="237">
        <f>E119+E120</f>
        <v>89000</v>
      </c>
      <c r="F116" s="237">
        <f>F119+F120</f>
        <v>89000</v>
      </c>
      <c r="G116" s="233">
        <f t="shared" ref="G116" si="15">G119+G120</f>
        <v>0</v>
      </c>
    </row>
    <row r="117" spans="1:7" s="11" customFormat="1" x14ac:dyDescent="0.25">
      <c r="A117" s="12"/>
      <c r="B117" s="20" t="s">
        <v>162</v>
      </c>
      <c r="C117" s="238"/>
      <c r="D117" s="237"/>
      <c r="E117" s="237"/>
      <c r="F117" s="237"/>
      <c r="G117" s="236"/>
    </row>
    <row r="118" spans="1:7" x14ac:dyDescent="0.25">
      <c r="A118" s="12"/>
      <c r="B118" s="20" t="s">
        <v>18</v>
      </c>
      <c r="C118" s="238"/>
      <c r="D118" s="237"/>
      <c r="E118" s="237"/>
      <c r="F118" s="237"/>
      <c r="G118" s="234"/>
    </row>
    <row r="119" spans="1:7" x14ac:dyDescent="0.25">
      <c r="A119" s="21" t="s">
        <v>163</v>
      </c>
      <c r="B119" s="24" t="s">
        <v>164</v>
      </c>
      <c r="C119" s="166"/>
      <c r="D119" s="199">
        <f>+E119</f>
        <v>85500</v>
      </c>
      <c r="E119" s="199">
        <f>+F119</f>
        <v>85500</v>
      </c>
      <c r="F119" s="199">
        <v>85500</v>
      </c>
      <c r="G119" s="198"/>
    </row>
    <row r="120" spans="1:7" s="11" customFormat="1" ht="25.5" x14ac:dyDescent="0.25">
      <c r="A120" s="21" t="s">
        <v>165</v>
      </c>
      <c r="B120" s="24" t="s">
        <v>166</v>
      </c>
      <c r="C120" s="198"/>
      <c r="D120" s="199">
        <f>+E120</f>
        <v>3500</v>
      </c>
      <c r="E120" s="199">
        <f>+F120</f>
        <v>3500</v>
      </c>
      <c r="F120" s="199">
        <v>3500</v>
      </c>
      <c r="G120" s="198"/>
    </row>
    <row r="121" spans="1:7" x14ac:dyDescent="0.25">
      <c r="A121" s="8" t="s">
        <v>167</v>
      </c>
      <c r="B121" s="18" t="s">
        <v>168</v>
      </c>
      <c r="C121" s="238">
        <v>7431</v>
      </c>
      <c r="D121" s="237">
        <f>D124+D125</f>
        <v>1000</v>
      </c>
      <c r="E121" s="237">
        <f>E124+E125</f>
        <v>1000</v>
      </c>
      <c r="F121" s="237">
        <f>F124+F125</f>
        <v>1000</v>
      </c>
      <c r="G121" s="233">
        <f t="shared" ref="G121" si="16">G124+G125</f>
        <v>0</v>
      </c>
    </row>
    <row r="122" spans="1:7" x14ac:dyDescent="0.25">
      <c r="A122" s="12"/>
      <c r="B122" s="20" t="s">
        <v>169</v>
      </c>
      <c r="C122" s="238"/>
      <c r="D122" s="237"/>
      <c r="E122" s="237"/>
      <c r="F122" s="237"/>
      <c r="G122" s="236"/>
    </row>
    <row r="123" spans="1:7" x14ac:dyDescent="0.25">
      <c r="A123" s="12"/>
      <c r="B123" s="20" t="s">
        <v>18</v>
      </c>
      <c r="C123" s="238"/>
      <c r="D123" s="237"/>
      <c r="E123" s="237"/>
      <c r="F123" s="237"/>
      <c r="G123" s="234"/>
    </row>
    <row r="124" spans="1:7" ht="38.25" x14ac:dyDescent="0.25">
      <c r="A124" s="21" t="s">
        <v>170</v>
      </c>
      <c r="B124" s="24" t="s">
        <v>171</v>
      </c>
      <c r="C124" s="35"/>
      <c r="D124" s="199">
        <f>+E124</f>
        <v>1000</v>
      </c>
      <c r="E124" s="199">
        <f>+F124</f>
        <v>1000</v>
      </c>
      <c r="F124" s="199">
        <v>1000</v>
      </c>
      <c r="G124" s="198"/>
    </row>
    <row r="125" spans="1:7" ht="38.25" x14ac:dyDescent="0.25">
      <c r="A125" s="21" t="s">
        <v>172</v>
      </c>
      <c r="B125" s="24" t="s">
        <v>173</v>
      </c>
      <c r="C125" s="35"/>
      <c r="D125" s="199">
        <f>[1]Sheet5!H41</f>
        <v>0</v>
      </c>
      <c r="E125" s="199">
        <f>[1]Sheet5!H41</f>
        <v>0</v>
      </c>
      <c r="F125" s="199">
        <f>E125</f>
        <v>0</v>
      </c>
      <c r="G125" s="198"/>
    </row>
    <row r="126" spans="1:7" x14ac:dyDescent="0.25">
      <c r="A126" s="8" t="s">
        <v>174</v>
      </c>
      <c r="B126" s="18" t="s">
        <v>175</v>
      </c>
      <c r="C126" s="238">
        <v>7441</v>
      </c>
      <c r="D126" s="237">
        <f>D129+D130</f>
        <v>0</v>
      </c>
      <c r="E126" s="237">
        <f>E129+E130</f>
        <v>0</v>
      </c>
      <c r="F126" s="237">
        <f>F129+F130</f>
        <v>0</v>
      </c>
      <c r="G126" s="233">
        <f t="shared" ref="G126" si="17">G129+G130</f>
        <v>0</v>
      </c>
    </row>
    <row r="127" spans="1:7" x14ac:dyDescent="0.25">
      <c r="A127" s="12"/>
      <c r="B127" s="20" t="s">
        <v>176</v>
      </c>
      <c r="C127" s="238"/>
      <c r="D127" s="237"/>
      <c r="E127" s="237"/>
      <c r="F127" s="237"/>
      <c r="G127" s="236"/>
    </row>
    <row r="128" spans="1:7" x14ac:dyDescent="0.25">
      <c r="A128" s="41"/>
      <c r="B128" s="20" t="s">
        <v>18</v>
      </c>
      <c r="C128" s="238"/>
      <c r="D128" s="237"/>
      <c r="E128" s="237"/>
      <c r="F128" s="237"/>
      <c r="G128" s="234"/>
    </row>
    <row r="129" spans="1:7" ht="89.25" x14ac:dyDescent="0.25">
      <c r="A129" s="6" t="s">
        <v>177</v>
      </c>
      <c r="B129" s="22" t="s">
        <v>178</v>
      </c>
      <c r="C129" s="35"/>
      <c r="D129" s="199">
        <f>[1]Sheet5!H44</f>
        <v>0</v>
      </c>
      <c r="E129" s="199">
        <f>[1]Sheet5!H44</f>
        <v>0</v>
      </c>
      <c r="F129" s="199">
        <f>E129</f>
        <v>0</v>
      </c>
      <c r="G129" s="198"/>
    </row>
    <row r="130" spans="1:7" ht="89.25" x14ac:dyDescent="0.25">
      <c r="A130" s="21" t="s">
        <v>179</v>
      </c>
      <c r="B130" s="22" t="s">
        <v>180</v>
      </c>
      <c r="C130" s="35"/>
      <c r="D130" s="199"/>
      <c r="E130" s="199"/>
      <c r="F130" s="199"/>
      <c r="G130" s="198"/>
    </row>
    <row r="131" spans="1:7" x14ac:dyDescent="0.25">
      <c r="A131" s="8" t="s">
        <v>181</v>
      </c>
      <c r="B131" s="18" t="s">
        <v>182</v>
      </c>
      <c r="C131" s="238">
        <v>7442</v>
      </c>
      <c r="D131" s="237"/>
      <c r="E131" s="237">
        <f>+F131+G131</f>
        <v>1275311.2</v>
      </c>
      <c r="F131" s="237">
        <v>0</v>
      </c>
      <c r="G131" s="233">
        <f t="shared" ref="G131" si="18">+G134+G135</f>
        <v>1275311.2</v>
      </c>
    </row>
    <row r="132" spans="1:7" x14ac:dyDescent="0.25">
      <c r="A132" s="12"/>
      <c r="B132" s="20" t="s">
        <v>183</v>
      </c>
      <c r="C132" s="238"/>
      <c r="D132" s="237"/>
      <c r="E132" s="237"/>
      <c r="F132" s="237"/>
      <c r="G132" s="236"/>
    </row>
    <row r="133" spans="1:7" x14ac:dyDescent="0.25">
      <c r="A133" s="12"/>
      <c r="B133" s="20" t="s">
        <v>18</v>
      </c>
      <c r="C133" s="238"/>
      <c r="D133" s="237"/>
      <c r="E133" s="237"/>
      <c r="F133" s="237"/>
      <c r="G133" s="234"/>
    </row>
    <row r="134" spans="1:7" ht="102" x14ac:dyDescent="0.25">
      <c r="A134" s="21" t="s">
        <v>184</v>
      </c>
      <c r="B134" s="22" t="s">
        <v>185</v>
      </c>
      <c r="C134" s="35"/>
      <c r="D134" s="199"/>
      <c r="E134" s="199">
        <f>+F134+G134</f>
        <v>1275311.2</v>
      </c>
      <c r="F134" s="199">
        <v>0</v>
      </c>
      <c r="G134" s="198">
        <f>1312600.4+26717-64006.2</f>
        <v>1275311.2</v>
      </c>
    </row>
    <row r="135" spans="1:7" ht="102" x14ac:dyDescent="0.25">
      <c r="A135" s="21" t="s">
        <v>186</v>
      </c>
      <c r="B135" s="24" t="s">
        <v>187</v>
      </c>
      <c r="C135" s="35"/>
      <c r="D135" s="199"/>
      <c r="E135" s="199"/>
      <c r="F135" s="199"/>
      <c r="G135" s="150"/>
    </row>
    <row r="136" spans="1:7" x14ac:dyDescent="0.25">
      <c r="A136" s="36" t="s">
        <v>188</v>
      </c>
      <c r="B136" s="18" t="s">
        <v>189</v>
      </c>
      <c r="C136" s="238">
        <v>7451</v>
      </c>
      <c r="D136" s="237">
        <f>D139+D140+D141</f>
        <v>0</v>
      </c>
      <c r="E136" s="237">
        <f>E139+E140+E141</f>
        <v>103500</v>
      </c>
      <c r="F136" s="237">
        <f>F139+F140+F141</f>
        <v>103500</v>
      </c>
      <c r="G136" s="237">
        <f>G139+G140+G141</f>
        <v>0</v>
      </c>
    </row>
    <row r="137" spans="1:7" x14ac:dyDescent="0.25">
      <c r="A137" s="25"/>
      <c r="B137" s="20" t="s">
        <v>190</v>
      </c>
      <c r="C137" s="238"/>
      <c r="D137" s="237"/>
      <c r="E137" s="237"/>
      <c r="F137" s="237"/>
      <c r="G137" s="237"/>
    </row>
    <row r="138" spans="1:7" x14ac:dyDescent="0.25">
      <c r="A138" s="27"/>
      <c r="B138" s="20" t="s">
        <v>18</v>
      </c>
      <c r="C138" s="238"/>
      <c r="D138" s="237"/>
      <c r="E138" s="237"/>
      <c r="F138" s="237"/>
      <c r="G138" s="237"/>
    </row>
    <row r="139" spans="1:7" ht="25.5" x14ac:dyDescent="0.25">
      <c r="A139" s="21" t="s">
        <v>191</v>
      </c>
      <c r="B139" s="24" t="s">
        <v>192</v>
      </c>
      <c r="C139" s="35"/>
      <c r="D139" s="199"/>
      <c r="E139" s="199"/>
      <c r="F139" s="199"/>
      <c r="G139" s="198"/>
    </row>
    <row r="140" spans="1:7" ht="25.5" x14ac:dyDescent="0.25">
      <c r="A140" s="21" t="s">
        <v>193</v>
      </c>
      <c r="B140" s="24" t="s">
        <v>194</v>
      </c>
      <c r="C140" s="35"/>
      <c r="D140" s="199"/>
      <c r="E140" s="199"/>
      <c r="F140" s="199"/>
      <c r="G140" s="198"/>
    </row>
    <row r="141" spans="1:7" ht="25.5" x14ac:dyDescent="0.25">
      <c r="A141" s="21" t="s">
        <v>195</v>
      </c>
      <c r="B141" s="22" t="s">
        <v>196</v>
      </c>
      <c r="C141" s="35"/>
      <c r="D141" s="199"/>
      <c r="E141" s="199">
        <f>+F141+G141</f>
        <v>103500</v>
      </c>
      <c r="F141" s="199">
        <v>103500</v>
      </c>
      <c r="G141" s="198"/>
    </row>
    <row r="142" spans="1:7" x14ac:dyDescent="0.25">
      <c r="A142" s="42"/>
      <c r="B142" s="43"/>
      <c r="C142" s="44"/>
      <c r="D142" s="44"/>
      <c r="E142" s="167"/>
      <c r="G142" s="2"/>
    </row>
    <row r="143" spans="1:7" x14ac:dyDescent="0.25">
      <c r="A143" s="42"/>
      <c r="B143" s="43"/>
      <c r="C143" s="44"/>
      <c r="D143" s="44"/>
      <c r="E143" s="167"/>
      <c r="G143" s="2"/>
    </row>
    <row r="144" spans="1:7" x14ac:dyDescent="0.25">
      <c r="A144" s="42"/>
      <c r="B144" s="43"/>
      <c r="C144" s="44"/>
      <c r="D144" s="44"/>
      <c r="E144" s="167"/>
      <c r="G144" s="2"/>
    </row>
  </sheetData>
  <mergeCells count="109">
    <mergeCell ref="C110:C112"/>
    <mergeCell ref="D110:D112"/>
    <mergeCell ref="E110:E112"/>
    <mergeCell ref="C121:C123"/>
    <mergeCell ref="D121:D123"/>
    <mergeCell ref="E121:E123"/>
    <mergeCell ref="F121:F123"/>
    <mergeCell ref="G121:G123"/>
    <mergeCell ref="C126:C128"/>
    <mergeCell ref="D126:D128"/>
    <mergeCell ref="E126:E128"/>
    <mergeCell ref="F126:F128"/>
    <mergeCell ref="G126:G128"/>
    <mergeCell ref="C131:C133"/>
    <mergeCell ref="D131:D133"/>
    <mergeCell ref="E131:E133"/>
    <mergeCell ref="F131:F133"/>
    <mergeCell ref="G131:G133"/>
    <mergeCell ref="C136:C138"/>
    <mergeCell ref="D136:D138"/>
    <mergeCell ref="E136:E138"/>
    <mergeCell ref="F136:F138"/>
    <mergeCell ref="G136:G138"/>
    <mergeCell ref="F110:F112"/>
    <mergeCell ref="G110:G112"/>
    <mergeCell ref="C116:C118"/>
    <mergeCell ref="D116:D118"/>
    <mergeCell ref="E116:E118"/>
    <mergeCell ref="F116:F118"/>
    <mergeCell ref="G116:G118"/>
    <mergeCell ref="C75:C77"/>
    <mergeCell ref="D75:D77"/>
    <mergeCell ref="E75:E77"/>
    <mergeCell ref="F75:F77"/>
    <mergeCell ref="G75:G77"/>
    <mergeCell ref="G100:G101"/>
    <mergeCell ref="C103:C105"/>
    <mergeCell ref="D103:D105"/>
    <mergeCell ref="E103:E105"/>
    <mergeCell ref="F103:F105"/>
    <mergeCell ref="G103:G105"/>
    <mergeCell ref="G84:G85"/>
    <mergeCell ref="C94:C96"/>
    <mergeCell ref="D94:D96"/>
    <mergeCell ref="E94:E96"/>
    <mergeCell ref="F94:F96"/>
    <mergeCell ref="G94:G96"/>
    <mergeCell ref="C51:C53"/>
    <mergeCell ref="D51:D53"/>
    <mergeCell ref="E51:E53"/>
    <mergeCell ref="F51:F53"/>
    <mergeCell ref="G51:G53"/>
    <mergeCell ref="C60:C62"/>
    <mergeCell ref="D60:D62"/>
    <mergeCell ref="E60:E62"/>
    <mergeCell ref="F60:F62"/>
    <mergeCell ref="G60:G62"/>
    <mergeCell ref="C44:C45"/>
    <mergeCell ref="D44:D45"/>
    <mergeCell ref="E44:E45"/>
    <mergeCell ref="F44:F45"/>
    <mergeCell ref="G44:G45"/>
    <mergeCell ref="C46:C48"/>
    <mergeCell ref="D46:D48"/>
    <mergeCell ref="E46:E48"/>
    <mergeCell ref="F46:F48"/>
    <mergeCell ref="G46:G48"/>
    <mergeCell ref="C25:C27"/>
    <mergeCell ref="D25:D27"/>
    <mergeCell ref="E25:E27"/>
    <mergeCell ref="F25:F27"/>
    <mergeCell ref="G25:G27"/>
    <mergeCell ref="C28:C29"/>
    <mergeCell ref="D28:D29"/>
    <mergeCell ref="E28:E29"/>
    <mergeCell ref="F28:F29"/>
    <mergeCell ref="G28:G29"/>
    <mergeCell ref="C20:C21"/>
    <mergeCell ref="D20:D21"/>
    <mergeCell ref="E20:E21"/>
    <mergeCell ref="F20:F21"/>
    <mergeCell ref="G20:G21"/>
    <mergeCell ref="C23:C24"/>
    <mergeCell ref="D23:D24"/>
    <mergeCell ref="E23:E24"/>
    <mergeCell ref="F23:F24"/>
    <mergeCell ref="G23:G24"/>
    <mergeCell ref="C12:C14"/>
    <mergeCell ref="D12:D14"/>
    <mergeCell ref="E12:E14"/>
    <mergeCell ref="F12:F14"/>
    <mergeCell ref="G12:G14"/>
    <mergeCell ref="C15:C16"/>
    <mergeCell ref="D15:D16"/>
    <mergeCell ref="E15:E16"/>
    <mergeCell ref="F15:F16"/>
    <mergeCell ref="G15:G16"/>
    <mergeCell ref="E1:G4"/>
    <mergeCell ref="A5:G5"/>
    <mergeCell ref="A7:A8"/>
    <mergeCell ref="B7:B8"/>
    <mergeCell ref="C7:C8"/>
    <mergeCell ref="D7:D8"/>
    <mergeCell ref="E7:E8"/>
    <mergeCell ref="F7:G7"/>
    <mergeCell ref="D10:D11"/>
    <mergeCell ref="E10:E11"/>
    <mergeCell ref="F10:F11"/>
    <mergeCell ref="G10:G11"/>
  </mergeCells>
  <pageMargins left="0.43307086614173229" right="0.31496062992125984" top="0.23622047244094491" bottom="0.35433070866141736" header="0.31496062992125984" footer="0.31496062992125984"/>
  <pageSetup paperSize="9" scale="72" orientation="portrait" r:id="rId1"/>
  <rowBreaks count="4" manualBreakCount="4">
    <brk id="42" max="6" man="1"/>
    <brk id="81" max="6" man="1"/>
    <brk id="123" max="6" man="1"/>
    <brk id="14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315"/>
  <sheetViews>
    <sheetView tabSelected="1" view="pageBreakPreview" zoomScaleNormal="100" zoomScaleSheetLayoutView="100" workbookViewId="0">
      <selection activeCell="I1" sqref="I1:K4"/>
    </sheetView>
  </sheetViews>
  <sheetFormatPr defaultRowHeight="15" x14ac:dyDescent="0.2"/>
  <cols>
    <col min="1" max="1" width="5.85546875" style="1" customWidth="1"/>
    <col min="2" max="2" width="4.42578125" style="50" customWidth="1"/>
    <col min="3" max="3" width="5.28515625" style="128" customWidth="1"/>
    <col min="4" max="4" width="4.7109375" style="129" customWidth="1"/>
    <col min="5" max="5" width="3.7109375" style="130" customWidth="1"/>
    <col min="6" max="6" width="41.140625" style="124" customWidth="1"/>
    <col min="7" max="7" width="2.28515625" style="54" hidden="1" customWidth="1"/>
    <col min="8" max="8" width="13" style="154" customWidth="1"/>
    <col min="9" max="10" width="13" style="153" customWidth="1"/>
    <col min="11" max="11" width="13.42578125" style="153" customWidth="1"/>
    <col min="12" max="12" width="16.85546875" style="1" bestFit="1" customWidth="1"/>
    <col min="13" max="13" width="10.85546875" style="1" bestFit="1" customWidth="1"/>
    <col min="14" max="256" width="9.140625" style="1"/>
    <col min="257" max="257" width="4.42578125" style="1" customWidth="1"/>
    <col min="258" max="258" width="5.28515625" style="1" customWidth="1"/>
    <col min="259" max="259" width="4.7109375" style="1" customWidth="1"/>
    <col min="260" max="260" width="4.28515625" style="1" customWidth="1"/>
    <col min="261" max="261" width="47.7109375" style="1" customWidth="1"/>
    <col min="262" max="262" width="0" style="1" hidden="1" customWidth="1"/>
    <col min="263" max="263" width="10.7109375" style="1" customWidth="1"/>
    <col min="264" max="264" width="10.5703125" style="1" customWidth="1"/>
    <col min="265" max="265" width="10.7109375" style="1" customWidth="1"/>
    <col min="266" max="266" width="9.28515625" style="1" customWidth="1"/>
    <col min="267" max="512" width="9.140625" style="1"/>
    <col min="513" max="513" width="4.42578125" style="1" customWidth="1"/>
    <col min="514" max="514" width="5.28515625" style="1" customWidth="1"/>
    <col min="515" max="515" width="4.7109375" style="1" customWidth="1"/>
    <col min="516" max="516" width="4.28515625" style="1" customWidth="1"/>
    <col min="517" max="517" width="47.7109375" style="1" customWidth="1"/>
    <col min="518" max="518" width="0" style="1" hidden="1" customWidth="1"/>
    <col min="519" max="519" width="10.7109375" style="1" customWidth="1"/>
    <col min="520" max="520" width="10.5703125" style="1" customWidth="1"/>
    <col min="521" max="521" width="10.7109375" style="1" customWidth="1"/>
    <col min="522" max="522" width="9.28515625" style="1" customWidth="1"/>
    <col min="523" max="768" width="9.140625" style="1"/>
    <col min="769" max="769" width="4.42578125" style="1" customWidth="1"/>
    <col min="770" max="770" width="5.28515625" style="1" customWidth="1"/>
    <col min="771" max="771" width="4.7109375" style="1" customWidth="1"/>
    <col min="772" max="772" width="4.28515625" style="1" customWidth="1"/>
    <col min="773" max="773" width="47.7109375" style="1" customWidth="1"/>
    <col min="774" max="774" width="0" style="1" hidden="1" customWidth="1"/>
    <col min="775" max="775" width="10.7109375" style="1" customWidth="1"/>
    <col min="776" max="776" width="10.5703125" style="1" customWidth="1"/>
    <col min="777" max="777" width="10.7109375" style="1" customWidth="1"/>
    <col min="778" max="778" width="9.28515625" style="1" customWidth="1"/>
    <col min="779" max="1024" width="9.140625" style="1"/>
    <col min="1025" max="1025" width="4.42578125" style="1" customWidth="1"/>
    <col min="1026" max="1026" width="5.28515625" style="1" customWidth="1"/>
    <col min="1027" max="1027" width="4.7109375" style="1" customWidth="1"/>
    <col min="1028" max="1028" width="4.28515625" style="1" customWidth="1"/>
    <col min="1029" max="1029" width="47.7109375" style="1" customWidth="1"/>
    <col min="1030" max="1030" width="0" style="1" hidden="1" customWidth="1"/>
    <col min="1031" max="1031" width="10.7109375" style="1" customWidth="1"/>
    <col min="1032" max="1032" width="10.5703125" style="1" customWidth="1"/>
    <col min="1033" max="1033" width="10.7109375" style="1" customWidth="1"/>
    <col min="1034" max="1034" width="9.28515625" style="1" customWidth="1"/>
    <col min="1035" max="1280" width="9.140625" style="1"/>
    <col min="1281" max="1281" width="4.42578125" style="1" customWidth="1"/>
    <col min="1282" max="1282" width="5.28515625" style="1" customWidth="1"/>
    <col min="1283" max="1283" width="4.7109375" style="1" customWidth="1"/>
    <col min="1284" max="1284" width="4.28515625" style="1" customWidth="1"/>
    <col min="1285" max="1285" width="47.7109375" style="1" customWidth="1"/>
    <col min="1286" max="1286" width="0" style="1" hidden="1" customWidth="1"/>
    <col min="1287" max="1287" width="10.7109375" style="1" customWidth="1"/>
    <col min="1288" max="1288" width="10.5703125" style="1" customWidth="1"/>
    <col min="1289" max="1289" width="10.7109375" style="1" customWidth="1"/>
    <col min="1290" max="1290" width="9.28515625" style="1" customWidth="1"/>
    <col min="1291" max="1536" width="9.140625" style="1"/>
    <col min="1537" max="1537" width="4.42578125" style="1" customWidth="1"/>
    <col min="1538" max="1538" width="5.28515625" style="1" customWidth="1"/>
    <col min="1539" max="1539" width="4.7109375" style="1" customWidth="1"/>
    <col min="1540" max="1540" width="4.28515625" style="1" customWidth="1"/>
    <col min="1541" max="1541" width="47.7109375" style="1" customWidth="1"/>
    <col min="1542" max="1542" width="0" style="1" hidden="1" customWidth="1"/>
    <col min="1543" max="1543" width="10.7109375" style="1" customWidth="1"/>
    <col min="1544" max="1544" width="10.5703125" style="1" customWidth="1"/>
    <col min="1545" max="1545" width="10.7109375" style="1" customWidth="1"/>
    <col min="1546" max="1546" width="9.28515625" style="1" customWidth="1"/>
    <col min="1547" max="1792" width="9.140625" style="1"/>
    <col min="1793" max="1793" width="4.42578125" style="1" customWidth="1"/>
    <col min="1794" max="1794" width="5.28515625" style="1" customWidth="1"/>
    <col min="1795" max="1795" width="4.7109375" style="1" customWidth="1"/>
    <col min="1796" max="1796" width="4.28515625" style="1" customWidth="1"/>
    <col min="1797" max="1797" width="47.7109375" style="1" customWidth="1"/>
    <col min="1798" max="1798" width="0" style="1" hidden="1" customWidth="1"/>
    <col min="1799" max="1799" width="10.7109375" style="1" customWidth="1"/>
    <col min="1800" max="1800" width="10.5703125" style="1" customWidth="1"/>
    <col min="1801" max="1801" width="10.7109375" style="1" customWidth="1"/>
    <col min="1802" max="1802" width="9.28515625" style="1" customWidth="1"/>
    <col min="1803" max="2048" width="9.140625" style="1"/>
    <col min="2049" max="2049" width="4.42578125" style="1" customWidth="1"/>
    <col min="2050" max="2050" width="5.28515625" style="1" customWidth="1"/>
    <col min="2051" max="2051" width="4.7109375" style="1" customWidth="1"/>
    <col min="2052" max="2052" width="4.28515625" style="1" customWidth="1"/>
    <col min="2053" max="2053" width="47.7109375" style="1" customWidth="1"/>
    <col min="2054" max="2054" width="0" style="1" hidden="1" customWidth="1"/>
    <col min="2055" max="2055" width="10.7109375" style="1" customWidth="1"/>
    <col min="2056" max="2056" width="10.5703125" style="1" customWidth="1"/>
    <col min="2057" max="2057" width="10.7109375" style="1" customWidth="1"/>
    <col min="2058" max="2058" width="9.28515625" style="1" customWidth="1"/>
    <col min="2059" max="2304" width="9.140625" style="1"/>
    <col min="2305" max="2305" width="4.42578125" style="1" customWidth="1"/>
    <col min="2306" max="2306" width="5.28515625" style="1" customWidth="1"/>
    <col min="2307" max="2307" width="4.7109375" style="1" customWidth="1"/>
    <col min="2308" max="2308" width="4.28515625" style="1" customWidth="1"/>
    <col min="2309" max="2309" width="47.7109375" style="1" customWidth="1"/>
    <col min="2310" max="2310" width="0" style="1" hidden="1" customWidth="1"/>
    <col min="2311" max="2311" width="10.7109375" style="1" customWidth="1"/>
    <col min="2312" max="2312" width="10.5703125" style="1" customWidth="1"/>
    <col min="2313" max="2313" width="10.7109375" style="1" customWidth="1"/>
    <col min="2314" max="2314" width="9.28515625" style="1" customWidth="1"/>
    <col min="2315" max="2560" width="9.140625" style="1"/>
    <col min="2561" max="2561" width="4.42578125" style="1" customWidth="1"/>
    <col min="2562" max="2562" width="5.28515625" style="1" customWidth="1"/>
    <col min="2563" max="2563" width="4.7109375" style="1" customWidth="1"/>
    <col min="2564" max="2564" width="4.28515625" style="1" customWidth="1"/>
    <col min="2565" max="2565" width="47.7109375" style="1" customWidth="1"/>
    <col min="2566" max="2566" width="0" style="1" hidden="1" customWidth="1"/>
    <col min="2567" max="2567" width="10.7109375" style="1" customWidth="1"/>
    <col min="2568" max="2568" width="10.5703125" style="1" customWidth="1"/>
    <col min="2569" max="2569" width="10.7109375" style="1" customWidth="1"/>
    <col min="2570" max="2570" width="9.28515625" style="1" customWidth="1"/>
    <col min="2571" max="2816" width="9.140625" style="1"/>
    <col min="2817" max="2817" width="4.42578125" style="1" customWidth="1"/>
    <col min="2818" max="2818" width="5.28515625" style="1" customWidth="1"/>
    <col min="2819" max="2819" width="4.7109375" style="1" customWidth="1"/>
    <col min="2820" max="2820" width="4.28515625" style="1" customWidth="1"/>
    <col min="2821" max="2821" width="47.7109375" style="1" customWidth="1"/>
    <col min="2822" max="2822" width="0" style="1" hidden="1" customWidth="1"/>
    <col min="2823" max="2823" width="10.7109375" style="1" customWidth="1"/>
    <col min="2824" max="2824" width="10.5703125" style="1" customWidth="1"/>
    <col min="2825" max="2825" width="10.7109375" style="1" customWidth="1"/>
    <col min="2826" max="2826" width="9.28515625" style="1" customWidth="1"/>
    <col min="2827" max="3072" width="9.140625" style="1"/>
    <col min="3073" max="3073" width="4.42578125" style="1" customWidth="1"/>
    <col min="3074" max="3074" width="5.28515625" style="1" customWidth="1"/>
    <col min="3075" max="3075" width="4.7109375" style="1" customWidth="1"/>
    <col min="3076" max="3076" width="4.28515625" style="1" customWidth="1"/>
    <col min="3077" max="3077" width="47.7109375" style="1" customWidth="1"/>
    <col min="3078" max="3078" width="0" style="1" hidden="1" customWidth="1"/>
    <col min="3079" max="3079" width="10.7109375" style="1" customWidth="1"/>
    <col min="3080" max="3080" width="10.5703125" style="1" customWidth="1"/>
    <col min="3081" max="3081" width="10.7109375" style="1" customWidth="1"/>
    <col min="3082" max="3082" width="9.28515625" style="1" customWidth="1"/>
    <col min="3083" max="3328" width="9.140625" style="1"/>
    <col min="3329" max="3329" width="4.42578125" style="1" customWidth="1"/>
    <col min="3330" max="3330" width="5.28515625" style="1" customWidth="1"/>
    <col min="3331" max="3331" width="4.7109375" style="1" customWidth="1"/>
    <col min="3332" max="3332" width="4.28515625" style="1" customWidth="1"/>
    <col min="3333" max="3333" width="47.7109375" style="1" customWidth="1"/>
    <col min="3334" max="3334" width="0" style="1" hidden="1" customWidth="1"/>
    <col min="3335" max="3335" width="10.7109375" style="1" customWidth="1"/>
    <col min="3336" max="3336" width="10.5703125" style="1" customWidth="1"/>
    <col min="3337" max="3337" width="10.7109375" style="1" customWidth="1"/>
    <col min="3338" max="3338" width="9.28515625" style="1" customWidth="1"/>
    <col min="3339" max="3584" width="9.140625" style="1"/>
    <col min="3585" max="3585" width="4.42578125" style="1" customWidth="1"/>
    <col min="3586" max="3586" width="5.28515625" style="1" customWidth="1"/>
    <col min="3587" max="3587" width="4.7109375" style="1" customWidth="1"/>
    <col min="3588" max="3588" width="4.28515625" style="1" customWidth="1"/>
    <col min="3589" max="3589" width="47.7109375" style="1" customWidth="1"/>
    <col min="3590" max="3590" width="0" style="1" hidden="1" customWidth="1"/>
    <col min="3591" max="3591" width="10.7109375" style="1" customWidth="1"/>
    <col min="3592" max="3592" width="10.5703125" style="1" customWidth="1"/>
    <col min="3593" max="3593" width="10.7109375" style="1" customWidth="1"/>
    <col min="3594" max="3594" width="9.28515625" style="1" customWidth="1"/>
    <col min="3595" max="3840" width="9.140625" style="1"/>
    <col min="3841" max="3841" width="4.42578125" style="1" customWidth="1"/>
    <col min="3842" max="3842" width="5.28515625" style="1" customWidth="1"/>
    <col min="3843" max="3843" width="4.7109375" style="1" customWidth="1"/>
    <col min="3844" max="3844" width="4.28515625" style="1" customWidth="1"/>
    <col min="3845" max="3845" width="47.7109375" style="1" customWidth="1"/>
    <col min="3846" max="3846" width="0" style="1" hidden="1" customWidth="1"/>
    <col min="3847" max="3847" width="10.7109375" style="1" customWidth="1"/>
    <col min="3848" max="3848" width="10.5703125" style="1" customWidth="1"/>
    <col min="3849" max="3849" width="10.7109375" style="1" customWidth="1"/>
    <col min="3850" max="3850" width="9.28515625" style="1" customWidth="1"/>
    <col min="3851" max="4096" width="9.140625" style="1"/>
    <col min="4097" max="4097" width="4.42578125" style="1" customWidth="1"/>
    <col min="4098" max="4098" width="5.28515625" style="1" customWidth="1"/>
    <col min="4099" max="4099" width="4.7109375" style="1" customWidth="1"/>
    <col min="4100" max="4100" width="4.28515625" style="1" customWidth="1"/>
    <col min="4101" max="4101" width="47.7109375" style="1" customWidth="1"/>
    <col min="4102" max="4102" width="0" style="1" hidden="1" customWidth="1"/>
    <col min="4103" max="4103" width="10.7109375" style="1" customWidth="1"/>
    <col min="4104" max="4104" width="10.5703125" style="1" customWidth="1"/>
    <col min="4105" max="4105" width="10.7109375" style="1" customWidth="1"/>
    <col min="4106" max="4106" width="9.28515625" style="1" customWidth="1"/>
    <col min="4107" max="4352" width="9.140625" style="1"/>
    <col min="4353" max="4353" width="4.42578125" style="1" customWidth="1"/>
    <col min="4354" max="4354" width="5.28515625" style="1" customWidth="1"/>
    <col min="4355" max="4355" width="4.7109375" style="1" customWidth="1"/>
    <col min="4356" max="4356" width="4.28515625" style="1" customWidth="1"/>
    <col min="4357" max="4357" width="47.7109375" style="1" customWidth="1"/>
    <col min="4358" max="4358" width="0" style="1" hidden="1" customWidth="1"/>
    <col min="4359" max="4359" width="10.7109375" style="1" customWidth="1"/>
    <col min="4360" max="4360" width="10.5703125" style="1" customWidth="1"/>
    <col min="4361" max="4361" width="10.7109375" style="1" customWidth="1"/>
    <col min="4362" max="4362" width="9.28515625" style="1" customWidth="1"/>
    <col min="4363" max="4608" width="9.140625" style="1"/>
    <col min="4609" max="4609" width="4.42578125" style="1" customWidth="1"/>
    <col min="4610" max="4610" width="5.28515625" style="1" customWidth="1"/>
    <col min="4611" max="4611" width="4.7109375" style="1" customWidth="1"/>
    <col min="4612" max="4612" width="4.28515625" style="1" customWidth="1"/>
    <col min="4613" max="4613" width="47.7109375" style="1" customWidth="1"/>
    <col min="4614" max="4614" width="0" style="1" hidden="1" customWidth="1"/>
    <col min="4615" max="4615" width="10.7109375" style="1" customWidth="1"/>
    <col min="4616" max="4616" width="10.5703125" style="1" customWidth="1"/>
    <col min="4617" max="4617" width="10.7109375" style="1" customWidth="1"/>
    <col min="4618" max="4618" width="9.28515625" style="1" customWidth="1"/>
    <col min="4619" max="4864" width="9.140625" style="1"/>
    <col min="4865" max="4865" width="4.42578125" style="1" customWidth="1"/>
    <col min="4866" max="4866" width="5.28515625" style="1" customWidth="1"/>
    <col min="4867" max="4867" width="4.7109375" style="1" customWidth="1"/>
    <col min="4868" max="4868" width="4.28515625" style="1" customWidth="1"/>
    <col min="4869" max="4869" width="47.7109375" style="1" customWidth="1"/>
    <col min="4870" max="4870" width="0" style="1" hidden="1" customWidth="1"/>
    <col min="4871" max="4871" width="10.7109375" style="1" customWidth="1"/>
    <col min="4872" max="4872" width="10.5703125" style="1" customWidth="1"/>
    <col min="4873" max="4873" width="10.7109375" style="1" customWidth="1"/>
    <col min="4874" max="4874" width="9.28515625" style="1" customWidth="1"/>
    <col min="4875" max="5120" width="9.140625" style="1"/>
    <col min="5121" max="5121" width="4.42578125" style="1" customWidth="1"/>
    <col min="5122" max="5122" width="5.28515625" style="1" customWidth="1"/>
    <col min="5123" max="5123" width="4.7109375" style="1" customWidth="1"/>
    <col min="5124" max="5124" width="4.28515625" style="1" customWidth="1"/>
    <col min="5125" max="5125" width="47.7109375" style="1" customWidth="1"/>
    <col min="5126" max="5126" width="0" style="1" hidden="1" customWidth="1"/>
    <col min="5127" max="5127" width="10.7109375" style="1" customWidth="1"/>
    <col min="5128" max="5128" width="10.5703125" style="1" customWidth="1"/>
    <col min="5129" max="5129" width="10.7109375" style="1" customWidth="1"/>
    <col min="5130" max="5130" width="9.28515625" style="1" customWidth="1"/>
    <col min="5131" max="5376" width="9.140625" style="1"/>
    <col min="5377" max="5377" width="4.42578125" style="1" customWidth="1"/>
    <col min="5378" max="5378" width="5.28515625" style="1" customWidth="1"/>
    <col min="5379" max="5379" width="4.7109375" style="1" customWidth="1"/>
    <col min="5380" max="5380" width="4.28515625" style="1" customWidth="1"/>
    <col min="5381" max="5381" width="47.7109375" style="1" customWidth="1"/>
    <col min="5382" max="5382" width="0" style="1" hidden="1" customWidth="1"/>
    <col min="5383" max="5383" width="10.7109375" style="1" customWidth="1"/>
    <col min="5384" max="5384" width="10.5703125" style="1" customWidth="1"/>
    <col min="5385" max="5385" width="10.7109375" style="1" customWidth="1"/>
    <col min="5386" max="5386" width="9.28515625" style="1" customWidth="1"/>
    <col min="5387" max="5632" width="9.140625" style="1"/>
    <col min="5633" max="5633" width="4.42578125" style="1" customWidth="1"/>
    <col min="5634" max="5634" width="5.28515625" style="1" customWidth="1"/>
    <col min="5635" max="5635" width="4.7109375" style="1" customWidth="1"/>
    <col min="5636" max="5636" width="4.28515625" style="1" customWidth="1"/>
    <col min="5637" max="5637" width="47.7109375" style="1" customWidth="1"/>
    <col min="5638" max="5638" width="0" style="1" hidden="1" customWidth="1"/>
    <col min="5639" max="5639" width="10.7109375" style="1" customWidth="1"/>
    <col min="5640" max="5640" width="10.5703125" style="1" customWidth="1"/>
    <col min="5641" max="5641" width="10.7109375" style="1" customWidth="1"/>
    <col min="5642" max="5642" width="9.28515625" style="1" customWidth="1"/>
    <col min="5643" max="5888" width="9.140625" style="1"/>
    <col min="5889" max="5889" width="4.42578125" style="1" customWidth="1"/>
    <col min="5890" max="5890" width="5.28515625" style="1" customWidth="1"/>
    <col min="5891" max="5891" width="4.7109375" style="1" customWidth="1"/>
    <col min="5892" max="5892" width="4.28515625" style="1" customWidth="1"/>
    <col min="5893" max="5893" width="47.7109375" style="1" customWidth="1"/>
    <col min="5894" max="5894" width="0" style="1" hidden="1" customWidth="1"/>
    <col min="5895" max="5895" width="10.7109375" style="1" customWidth="1"/>
    <col min="5896" max="5896" width="10.5703125" style="1" customWidth="1"/>
    <col min="5897" max="5897" width="10.7109375" style="1" customWidth="1"/>
    <col min="5898" max="5898" width="9.28515625" style="1" customWidth="1"/>
    <col min="5899" max="6144" width="9.140625" style="1"/>
    <col min="6145" max="6145" width="4.42578125" style="1" customWidth="1"/>
    <col min="6146" max="6146" width="5.28515625" style="1" customWidth="1"/>
    <col min="6147" max="6147" width="4.7109375" style="1" customWidth="1"/>
    <col min="6148" max="6148" width="4.28515625" style="1" customWidth="1"/>
    <col min="6149" max="6149" width="47.7109375" style="1" customWidth="1"/>
    <col min="6150" max="6150" width="0" style="1" hidden="1" customWidth="1"/>
    <col min="6151" max="6151" width="10.7109375" style="1" customWidth="1"/>
    <col min="6152" max="6152" width="10.5703125" style="1" customWidth="1"/>
    <col min="6153" max="6153" width="10.7109375" style="1" customWidth="1"/>
    <col min="6154" max="6154" width="9.28515625" style="1" customWidth="1"/>
    <col min="6155" max="6400" width="9.140625" style="1"/>
    <col min="6401" max="6401" width="4.42578125" style="1" customWidth="1"/>
    <col min="6402" max="6402" width="5.28515625" style="1" customWidth="1"/>
    <col min="6403" max="6403" width="4.7109375" style="1" customWidth="1"/>
    <col min="6404" max="6404" width="4.28515625" style="1" customWidth="1"/>
    <col min="6405" max="6405" width="47.7109375" style="1" customWidth="1"/>
    <col min="6406" max="6406" width="0" style="1" hidden="1" customWidth="1"/>
    <col min="6407" max="6407" width="10.7109375" style="1" customWidth="1"/>
    <col min="6408" max="6408" width="10.5703125" style="1" customWidth="1"/>
    <col min="6409" max="6409" width="10.7109375" style="1" customWidth="1"/>
    <col min="6410" max="6410" width="9.28515625" style="1" customWidth="1"/>
    <col min="6411" max="6656" width="9.140625" style="1"/>
    <col min="6657" max="6657" width="4.42578125" style="1" customWidth="1"/>
    <col min="6658" max="6658" width="5.28515625" style="1" customWidth="1"/>
    <col min="6659" max="6659" width="4.7109375" style="1" customWidth="1"/>
    <col min="6660" max="6660" width="4.28515625" style="1" customWidth="1"/>
    <col min="6661" max="6661" width="47.7109375" style="1" customWidth="1"/>
    <col min="6662" max="6662" width="0" style="1" hidden="1" customWidth="1"/>
    <col min="6663" max="6663" width="10.7109375" style="1" customWidth="1"/>
    <col min="6664" max="6664" width="10.5703125" style="1" customWidth="1"/>
    <col min="6665" max="6665" width="10.7109375" style="1" customWidth="1"/>
    <col min="6666" max="6666" width="9.28515625" style="1" customWidth="1"/>
    <col min="6667" max="6912" width="9.140625" style="1"/>
    <col min="6913" max="6913" width="4.42578125" style="1" customWidth="1"/>
    <col min="6914" max="6914" width="5.28515625" style="1" customWidth="1"/>
    <col min="6915" max="6915" width="4.7109375" style="1" customWidth="1"/>
    <col min="6916" max="6916" width="4.28515625" style="1" customWidth="1"/>
    <col min="6917" max="6917" width="47.7109375" style="1" customWidth="1"/>
    <col min="6918" max="6918" width="0" style="1" hidden="1" customWidth="1"/>
    <col min="6919" max="6919" width="10.7109375" style="1" customWidth="1"/>
    <col min="6920" max="6920" width="10.5703125" style="1" customWidth="1"/>
    <col min="6921" max="6921" width="10.7109375" style="1" customWidth="1"/>
    <col min="6922" max="6922" width="9.28515625" style="1" customWidth="1"/>
    <col min="6923" max="7168" width="9.140625" style="1"/>
    <col min="7169" max="7169" width="4.42578125" style="1" customWidth="1"/>
    <col min="7170" max="7170" width="5.28515625" style="1" customWidth="1"/>
    <col min="7171" max="7171" width="4.7109375" style="1" customWidth="1"/>
    <col min="7172" max="7172" width="4.28515625" style="1" customWidth="1"/>
    <col min="7173" max="7173" width="47.7109375" style="1" customWidth="1"/>
    <col min="7174" max="7174" width="0" style="1" hidden="1" customWidth="1"/>
    <col min="7175" max="7175" width="10.7109375" style="1" customWidth="1"/>
    <col min="7176" max="7176" width="10.5703125" style="1" customWidth="1"/>
    <col min="7177" max="7177" width="10.7109375" style="1" customWidth="1"/>
    <col min="7178" max="7178" width="9.28515625" style="1" customWidth="1"/>
    <col min="7179" max="7424" width="9.140625" style="1"/>
    <col min="7425" max="7425" width="4.42578125" style="1" customWidth="1"/>
    <col min="7426" max="7426" width="5.28515625" style="1" customWidth="1"/>
    <col min="7427" max="7427" width="4.7109375" style="1" customWidth="1"/>
    <col min="7428" max="7428" width="4.28515625" style="1" customWidth="1"/>
    <col min="7429" max="7429" width="47.7109375" style="1" customWidth="1"/>
    <col min="7430" max="7430" width="0" style="1" hidden="1" customWidth="1"/>
    <col min="7431" max="7431" width="10.7109375" style="1" customWidth="1"/>
    <col min="7432" max="7432" width="10.5703125" style="1" customWidth="1"/>
    <col min="7433" max="7433" width="10.7109375" style="1" customWidth="1"/>
    <col min="7434" max="7434" width="9.28515625" style="1" customWidth="1"/>
    <col min="7435" max="7680" width="9.140625" style="1"/>
    <col min="7681" max="7681" width="4.42578125" style="1" customWidth="1"/>
    <col min="7682" max="7682" width="5.28515625" style="1" customWidth="1"/>
    <col min="7683" max="7683" width="4.7109375" style="1" customWidth="1"/>
    <col min="7684" max="7684" width="4.28515625" style="1" customWidth="1"/>
    <col min="7685" max="7685" width="47.7109375" style="1" customWidth="1"/>
    <col min="7686" max="7686" width="0" style="1" hidden="1" customWidth="1"/>
    <col min="7687" max="7687" width="10.7109375" style="1" customWidth="1"/>
    <col min="7688" max="7688" width="10.5703125" style="1" customWidth="1"/>
    <col min="7689" max="7689" width="10.7109375" style="1" customWidth="1"/>
    <col min="7690" max="7690" width="9.28515625" style="1" customWidth="1"/>
    <col min="7691" max="7936" width="9.140625" style="1"/>
    <col min="7937" max="7937" width="4.42578125" style="1" customWidth="1"/>
    <col min="7938" max="7938" width="5.28515625" style="1" customWidth="1"/>
    <col min="7939" max="7939" width="4.7109375" style="1" customWidth="1"/>
    <col min="7940" max="7940" width="4.28515625" style="1" customWidth="1"/>
    <col min="7941" max="7941" width="47.7109375" style="1" customWidth="1"/>
    <col min="7942" max="7942" width="0" style="1" hidden="1" customWidth="1"/>
    <col min="7943" max="7943" width="10.7109375" style="1" customWidth="1"/>
    <col min="7944" max="7944" width="10.5703125" style="1" customWidth="1"/>
    <col min="7945" max="7945" width="10.7109375" style="1" customWidth="1"/>
    <col min="7946" max="7946" width="9.28515625" style="1" customWidth="1"/>
    <col min="7947" max="8192" width="9.140625" style="1"/>
    <col min="8193" max="8193" width="4.42578125" style="1" customWidth="1"/>
    <col min="8194" max="8194" width="5.28515625" style="1" customWidth="1"/>
    <col min="8195" max="8195" width="4.7109375" style="1" customWidth="1"/>
    <col min="8196" max="8196" width="4.28515625" style="1" customWidth="1"/>
    <col min="8197" max="8197" width="47.7109375" style="1" customWidth="1"/>
    <col min="8198" max="8198" width="0" style="1" hidden="1" customWidth="1"/>
    <col min="8199" max="8199" width="10.7109375" style="1" customWidth="1"/>
    <col min="8200" max="8200" width="10.5703125" style="1" customWidth="1"/>
    <col min="8201" max="8201" width="10.7109375" style="1" customWidth="1"/>
    <col min="8202" max="8202" width="9.28515625" style="1" customWidth="1"/>
    <col min="8203" max="8448" width="9.140625" style="1"/>
    <col min="8449" max="8449" width="4.42578125" style="1" customWidth="1"/>
    <col min="8450" max="8450" width="5.28515625" style="1" customWidth="1"/>
    <col min="8451" max="8451" width="4.7109375" style="1" customWidth="1"/>
    <col min="8452" max="8452" width="4.28515625" style="1" customWidth="1"/>
    <col min="8453" max="8453" width="47.7109375" style="1" customWidth="1"/>
    <col min="8454" max="8454" width="0" style="1" hidden="1" customWidth="1"/>
    <col min="8455" max="8455" width="10.7109375" style="1" customWidth="1"/>
    <col min="8456" max="8456" width="10.5703125" style="1" customWidth="1"/>
    <col min="8457" max="8457" width="10.7109375" style="1" customWidth="1"/>
    <col min="8458" max="8458" width="9.28515625" style="1" customWidth="1"/>
    <col min="8459" max="8704" width="9.140625" style="1"/>
    <col min="8705" max="8705" width="4.42578125" style="1" customWidth="1"/>
    <col min="8706" max="8706" width="5.28515625" style="1" customWidth="1"/>
    <col min="8707" max="8707" width="4.7109375" style="1" customWidth="1"/>
    <col min="8708" max="8708" width="4.28515625" style="1" customWidth="1"/>
    <col min="8709" max="8709" width="47.7109375" style="1" customWidth="1"/>
    <col min="8710" max="8710" width="0" style="1" hidden="1" customWidth="1"/>
    <col min="8711" max="8711" width="10.7109375" style="1" customWidth="1"/>
    <col min="8712" max="8712" width="10.5703125" style="1" customWidth="1"/>
    <col min="8713" max="8713" width="10.7109375" style="1" customWidth="1"/>
    <col min="8714" max="8714" width="9.28515625" style="1" customWidth="1"/>
    <col min="8715" max="8960" width="9.140625" style="1"/>
    <col min="8961" max="8961" width="4.42578125" style="1" customWidth="1"/>
    <col min="8962" max="8962" width="5.28515625" style="1" customWidth="1"/>
    <col min="8963" max="8963" width="4.7109375" style="1" customWidth="1"/>
    <col min="8964" max="8964" width="4.28515625" style="1" customWidth="1"/>
    <col min="8965" max="8965" width="47.7109375" style="1" customWidth="1"/>
    <col min="8966" max="8966" width="0" style="1" hidden="1" customWidth="1"/>
    <col min="8967" max="8967" width="10.7109375" style="1" customWidth="1"/>
    <col min="8968" max="8968" width="10.5703125" style="1" customWidth="1"/>
    <col min="8969" max="8969" width="10.7109375" style="1" customWidth="1"/>
    <col min="8970" max="8970" width="9.28515625" style="1" customWidth="1"/>
    <col min="8971" max="9216" width="9.140625" style="1"/>
    <col min="9217" max="9217" width="4.42578125" style="1" customWidth="1"/>
    <col min="9218" max="9218" width="5.28515625" style="1" customWidth="1"/>
    <col min="9219" max="9219" width="4.7109375" style="1" customWidth="1"/>
    <col min="9220" max="9220" width="4.28515625" style="1" customWidth="1"/>
    <col min="9221" max="9221" width="47.7109375" style="1" customWidth="1"/>
    <col min="9222" max="9222" width="0" style="1" hidden="1" customWidth="1"/>
    <col min="9223" max="9223" width="10.7109375" style="1" customWidth="1"/>
    <col min="9224" max="9224" width="10.5703125" style="1" customWidth="1"/>
    <col min="9225" max="9225" width="10.7109375" style="1" customWidth="1"/>
    <col min="9226" max="9226" width="9.28515625" style="1" customWidth="1"/>
    <col min="9227" max="9472" width="9.140625" style="1"/>
    <col min="9473" max="9473" width="4.42578125" style="1" customWidth="1"/>
    <col min="9474" max="9474" width="5.28515625" style="1" customWidth="1"/>
    <col min="9475" max="9475" width="4.7109375" style="1" customWidth="1"/>
    <col min="9476" max="9476" width="4.28515625" style="1" customWidth="1"/>
    <col min="9477" max="9477" width="47.7109375" style="1" customWidth="1"/>
    <col min="9478" max="9478" width="0" style="1" hidden="1" customWidth="1"/>
    <col min="9479" max="9479" width="10.7109375" style="1" customWidth="1"/>
    <col min="9480" max="9480" width="10.5703125" style="1" customWidth="1"/>
    <col min="9481" max="9481" width="10.7109375" style="1" customWidth="1"/>
    <col min="9482" max="9482" width="9.28515625" style="1" customWidth="1"/>
    <col min="9483" max="9728" width="9.140625" style="1"/>
    <col min="9729" max="9729" width="4.42578125" style="1" customWidth="1"/>
    <col min="9730" max="9730" width="5.28515625" style="1" customWidth="1"/>
    <col min="9731" max="9731" width="4.7109375" style="1" customWidth="1"/>
    <col min="9732" max="9732" width="4.28515625" style="1" customWidth="1"/>
    <col min="9733" max="9733" width="47.7109375" style="1" customWidth="1"/>
    <col min="9734" max="9734" width="0" style="1" hidden="1" customWidth="1"/>
    <col min="9735" max="9735" width="10.7109375" style="1" customWidth="1"/>
    <col min="9736" max="9736" width="10.5703125" style="1" customWidth="1"/>
    <col min="9737" max="9737" width="10.7109375" style="1" customWidth="1"/>
    <col min="9738" max="9738" width="9.28515625" style="1" customWidth="1"/>
    <col min="9739" max="9984" width="9.140625" style="1"/>
    <col min="9985" max="9985" width="4.42578125" style="1" customWidth="1"/>
    <col min="9986" max="9986" width="5.28515625" style="1" customWidth="1"/>
    <col min="9987" max="9987" width="4.7109375" style="1" customWidth="1"/>
    <col min="9988" max="9988" width="4.28515625" style="1" customWidth="1"/>
    <col min="9989" max="9989" width="47.7109375" style="1" customWidth="1"/>
    <col min="9990" max="9990" width="0" style="1" hidden="1" customWidth="1"/>
    <col min="9991" max="9991" width="10.7109375" style="1" customWidth="1"/>
    <col min="9992" max="9992" width="10.5703125" style="1" customWidth="1"/>
    <col min="9993" max="9993" width="10.7109375" style="1" customWidth="1"/>
    <col min="9994" max="9994" width="9.28515625" style="1" customWidth="1"/>
    <col min="9995" max="10240" width="9.140625" style="1"/>
    <col min="10241" max="10241" width="4.42578125" style="1" customWidth="1"/>
    <col min="10242" max="10242" width="5.28515625" style="1" customWidth="1"/>
    <col min="10243" max="10243" width="4.7109375" style="1" customWidth="1"/>
    <col min="10244" max="10244" width="4.28515625" style="1" customWidth="1"/>
    <col min="10245" max="10245" width="47.7109375" style="1" customWidth="1"/>
    <col min="10246" max="10246" width="0" style="1" hidden="1" customWidth="1"/>
    <col min="10247" max="10247" width="10.7109375" style="1" customWidth="1"/>
    <col min="10248" max="10248" width="10.5703125" style="1" customWidth="1"/>
    <col min="10249" max="10249" width="10.7109375" style="1" customWidth="1"/>
    <col min="10250" max="10250" width="9.28515625" style="1" customWidth="1"/>
    <col min="10251" max="10496" width="9.140625" style="1"/>
    <col min="10497" max="10497" width="4.42578125" style="1" customWidth="1"/>
    <col min="10498" max="10498" width="5.28515625" style="1" customWidth="1"/>
    <col min="10499" max="10499" width="4.7109375" style="1" customWidth="1"/>
    <col min="10500" max="10500" width="4.28515625" style="1" customWidth="1"/>
    <col min="10501" max="10501" width="47.7109375" style="1" customWidth="1"/>
    <col min="10502" max="10502" width="0" style="1" hidden="1" customWidth="1"/>
    <col min="10503" max="10503" width="10.7109375" style="1" customWidth="1"/>
    <col min="10504" max="10504" width="10.5703125" style="1" customWidth="1"/>
    <col min="10505" max="10505" width="10.7109375" style="1" customWidth="1"/>
    <col min="10506" max="10506" width="9.28515625" style="1" customWidth="1"/>
    <col min="10507" max="10752" width="9.140625" style="1"/>
    <col min="10753" max="10753" width="4.42578125" style="1" customWidth="1"/>
    <col min="10754" max="10754" width="5.28515625" style="1" customWidth="1"/>
    <col min="10755" max="10755" width="4.7109375" style="1" customWidth="1"/>
    <col min="10756" max="10756" width="4.28515625" style="1" customWidth="1"/>
    <col min="10757" max="10757" width="47.7109375" style="1" customWidth="1"/>
    <col min="10758" max="10758" width="0" style="1" hidden="1" customWidth="1"/>
    <col min="10759" max="10759" width="10.7109375" style="1" customWidth="1"/>
    <col min="10760" max="10760" width="10.5703125" style="1" customWidth="1"/>
    <col min="10761" max="10761" width="10.7109375" style="1" customWidth="1"/>
    <col min="10762" max="10762" width="9.28515625" style="1" customWidth="1"/>
    <col min="10763" max="11008" width="9.140625" style="1"/>
    <col min="11009" max="11009" width="4.42578125" style="1" customWidth="1"/>
    <col min="11010" max="11010" width="5.28515625" style="1" customWidth="1"/>
    <col min="11011" max="11011" width="4.7109375" style="1" customWidth="1"/>
    <col min="11012" max="11012" width="4.28515625" style="1" customWidth="1"/>
    <col min="11013" max="11013" width="47.7109375" style="1" customWidth="1"/>
    <col min="11014" max="11014" width="0" style="1" hidden="1" customWidth="1"/>
    <col min="11015" max="11015" width="10.7109375" style="1" customWidth="1"/>
    <col min="11016" max="11016" width="10.5703125" style="1" customWidth="1"/>
    <col min="11017" max="11017" width="10.7109375" style="1" customWidth="1"/>
    <col min="11018" max="11018" width="9.28515625" style="1" customWidth="1"/>
    <col min="11019" max="11264" width="9.140625" style="1"/>
    <col min="11265" max="11265" width="4.42578125" style="1" customWidth="1"/>
    <col min="11266" max="11266" width="5.28515625" style="1" customWidth="1"/>
    <col min="11267" max="11267" width="4.7109375" style="1" customWidth="1"/>
    <col min="11268" max="11268" width="4.28515625" style="1" customWidth="1"/>
    <col min="11269" max="11269" width="47.7109375" style="1" customWidth="1"/>
    <col min="11270" max="11270" width="0" style="1" hidden="1" customWidth="1"/>
    <col min="11271" max="11271" width="10.7109375" style="1" customWidth="1"/>
    <col min="11272" max="11272" width="10.5703125" style="1" customWidth="1"/>
    <col min="11273" max="11273" width="10.7109375" style="1" customWidth="1"/>
    <col min="11274" max="11274" width="9.28515625" style="1" customWidth="1"/>
    <col min="11275" max="11520" width="9.140625" style="1"/>
    <col min="11521" max="11521" width="4.42578125" style="1" customWidth="1"/>
    <col min="11522" max="11522" width="5.28515625" style="1" customWidth="1"/>
    <col min="11523" max="11523" width="4.7109375" style="1" customWidth="1"/>
    <col min="11524" max="11524" width="4.28515625" style="1" customWidth="1"/>
    <col min="11525" max="11525" width="47.7109375" style="1" customWidth="1"/>
    <col min="11526" max="11526" width="0" style="1" hidden="1" customWidth="1"/>
    <col min="11527" max="11527" width="10.7109375" style="1" customWidth="1"/>
    <col min="11528" max="11528" width="10.5703125" style="1" customWidth="1"/>
    <col min="11529" max="11529" width="10.7109375" style="1" customWidth="1"/>
    <col min="11530" max="11530" width="9.28515625" style="1" customWidth="1"/>
    <col min="11531" max="11776" width="9.140625" style="1"/>
    <col min="11777" max="11777" width="4.42578125" style="1" customWidth="1"/>
    <col min="11778" max="11778" width="5.28515625" style="1" customWidth="1"/>
    <col min="11779" max="11779" width="4.7109375" style="1" customWidth="1"/>
    <col min="11780" max="11780" width="4.28515625" style="1" customWidth="1"/>
    <col min="11781" max="11781" width="47.7109375" style="1" customWidth="1"/>
    <col min="11782" max="11782" width="0" style="1" hidden="1" customWidth="1"/>
    <col min="11783" max="11783" width="10.7109375" style="1" customWidth="1"/>
    <col min="11784" max="11784" width="10.5703125" style="1" customWidth="1"/>
    <col min="11785" max="11785" width="10.7109375" style="1" customWidth="1"/>
    <col min="11786" max="11786" width="9.28515625" style="1" customWidth="1"/>
    <col min="11787" max="12032" width="9.140625" style="1"/>
    <col min="12033" max="12033" width="4.42578125" style="1" customWidth="1"/>
    <col min="12034" max="12034" width="5.28515625" style="1" customWidth="1"/>
    <col min="12035" max="12035" width="4.7109375" style="1" customWidth="1"/>
    <col min="12036" max="12036" width="4.28515625" style="1" customWidth="1"/>
    <col min="12037" max="12037" width="47.7109375" style="1" customWidth="1"/>
    <col min="12038" max="12038" width="0" style="1" hidden="1" customWidth="1"/>
    <col min="12039" max="12039" width="10.7109375" style="1" customWidth="1"/>
    <col min="12040" max="12040" width="10.5703125" style="1" customWidth="1"/>
    <col min="12041" max="12041" width="10.7109375" style="1" customWidth="1"/>
    <col min="12042" max="12042" width="9.28515625" style="1" customWidth="1"/>
    <col min="12043" max="12288" width="9.140625" style="1"/>
    <col min="12289" max="12289" width="4.42578125" style="1" customWidth="1"/>
    <col min="12290" max="12290" width="5.28515625" style="1" customWidth="1"/>
    <col min="12291" max="12291" width="4.7109375" style="1" customWidth="1"/>
    <col min="12292" max="12292" width="4.28515625" style="1" customWidth="1"/>
    <col min="12293" max="12293" width="47.7109375" style="1" customWidth="1"/>
    <col min="12294" max="12294" width="0" style="1" hidden="1" customWidth="1"/>
    <col min="12295" max="12295" width="10.7109375" style="1" customWidth="1"/>
    <col min="12296" max="12296" width="10.5703125" style="1" customWidth="1"/>
    <col min="12297" max="12297" width="10.7109375" style="1" customWidth="1"/>
    <col min="12298" max="12298" width="9.28515625" style="1" customWidth="1"/>
    <col min="12299" max="12544" width="9.140625" style="1"/>
    <col min="12545" max="12545" width="4.42578125" style="1" customWidth="1"/>
    <col min="12546" max="12546" width="5.28515625" style="1" customWidth="1"/>
    <col min="12547" max="12547" width="4.7109375" style="1" customWidth="1"/>
    <col min="12548" max="12548" width="4.28515625" style="1" customWidth="1"/>
    <col min="12549" max="12549" width="47.7109375" style="1" customWidth="1"/>
    <col min="12550" max="12550" width="0" style="1" hidden="1" customWidth="1"/>
    <col min="12551" max="12551" width="10.7109375" style="1" customWidth="1"/>
    <col min="12552" max="12552" width="10.5703125" style="1" customWidth="1"/>
    <col min="12553" max="12553" width="10.7109375" style="1" customWidth="1"/>
    <col min="12554" max="12554" width="9.28515625" style="1" customWidth="1"/>
    <col min="12555" max="12800" width="9.140625" style="1"/>
    <col min="12801" max="12801" width="4.42578125" style="1" customWidth="1"/>
    <col min="12802" max="12802" width="5.28515625" style="1" customWidth="1"/>
    <col min="12803" max="12803" width="4.7109375" style="1" customWidth="1"/>
    <col min="12804" max="12804" width="4.28515625" style="1" customWidth="1"/>
    <col min="12805" max="12805" width="47.7109375" style="1" customWidth="1"/>
    <col min="12806" max="12806" width="0" style="1" hidden="1" customWidth="1"/>
    <col min="12807" max="12807" width="10.7109375" style="1" customWidth="1"/>
    <col min="12808" max="12808" width="10.5703125" style="1" customWidth="1"/>
    <col min="12809" max="12809" width="10.7109375" style="1" customWidth="1"/>
    <col min="12810" max="12810" width="9.28515625" style="1" customWidth="1"/>
    <col min="12811" max="13056" width="9.140625" style="1"/>
    <col min="13057" max="13057" width="4.42578125" style="1" customWidth="1"/>
    <col min="13058" max="13058" width="5.28515625" style="1" customWidth="1"/>
    <col min="13059" max="13059" width="4.7109375" style="1" customWidth="1"/>
    <col min="13060" max="13060" width="4.28515625" style="1" customWidth="1"/>
    <col min="13061" max="13061" width="47.7109375" style="1" customWidth="1"/>
    <col min="13062" max="13062" width="0" style="1" hidden="1" customWidth="1"/>
    <col min="13063" max="13063" width="10.7109375" style="1" customWidth="1"/>
    <col min="13064" max="13064" width="10.5703125" style="1" customWidth="1"/>
    <col min="13065" max="13065" width="10.7109375" style="1" customWidth="1"/>
    <col min="13066" max="13066" width="9.28515625" style="1" customWidth="1"/>
    <col min="13067" max="13312" width="9.140625" style="1"/>
    <col min="13313" max="13313" width="4.42578125" style="1" customWidth="1"/>
    <col min="13314" max="13314" width="5.28515625" style="1" customWidth="1"/>
    <col min="13315" max="13315" width="4.7109375" style="1" customWidth="1"/>
    <col min="13316" max="13316" width="4.28515625" style="1" customWidth="1"/>
    <col min="13317" max="13317" width="47.7109375" style="1" customWidth="1"/>
    <col min="13318" max="13318" width="0" style="1" hidden="1" customWidth="1"/>
    <col min="13319" max="13319" width="10.7109375" style="1" customWidth="1"/>
    <col min="13320" max="13320" width="10.5703125" style="1" customWidth="1"/>
    <col min="13321" max="13321" width="10.7109375" style="1" customWidth="1"/>
    <col min="13322" max="13322" width="9.28515625" style="1" customWidth="1"/>
    <col min="13323" max="13568" width="9.140625" style="1"/>
    <col min="13569" max="13569" width="4.42578125" style="1" customWidth="1"/>
    <col min="13570" max="13570" width="5.28515625" style="1" customWidth="1"/>
    <col min="13571" max="13571" width="4.7109375" style="1" customWidth="1"/>
    <col min="13572" max="13572" width="4.28515625" style="1" customWidth="1"/>
    <col min="13573" max="13573" width="47.7109375" style="1" customWidth="1"/>
    <col min="13574" max="13574" width="0" style="1" hidden="1" customWidth="1"/>
    <col min="13575" max="13575" width="10.7109375" style="1" customWidth="1"/>
    <col min="13576" max="13576" width="10.5703125" style="1" customWidth="1"/>
    <col min="13577" max="13577" width="10.7109375" style="1" customWidth="1"/>
    <col min="13578" max="13578" width="9.28515625" style="1" customWidth="1"/>
    <col min="13579" max="13824" width="9.140625" style="1"/>
    <col min="13825" max="13825" width="4.42578125" style="1" customWidth="1"/>
    <col min="13826" max="13826" width="5.28515625" style="1" customWidth="1"/>
    <col min="13827" max="13827" width="4.7109375" style="1" customWidth="1"/>
    <col min="13828" max="13828" width="4.28515625" style="1" customWidth="1"/>
    <col min="13829" max="13829" width="47.7109375" style="1" customWidth="1"/>
    <col min="13830" max="13830" width="0" style="1" hidden="1" customWidth="1"/>
    <col min="13831" max="13831" width="10.7109375" style="1" customWidth="1"/>
    <col min="13832" max="13832" width="10.5703125" style="1" customWidth="1"/>
    <col min="13833" max="13833" width="10.7109375" style="1" customWidth="1"/>
    <col min="13834" max="13834" width="9.28515625" style="1" customWidth="1"/>
    <col min="13835" max="14080" width="9.140625" style="1"/>
    <col min="14081" max="14081" width="4.42578125" style="1" customWidth="1"/>
    <col min="14082" max="14082" width="5.28515625" style="1" customWidth="1"/>
    <col min="14083" max="14083" width="4.7109375" style="1" customWidth="1"/>
    <col min="14084" max="14084" width="4.28515625" style="1" customWidth="1"/>
    <col min="14085" max="14085" width="47.7109375" style="1" customWidth="1"/>
    <col min="14086" max="14086" width="0" style="1" hidden="1" customWidth="1"/>
    <col min="14087" max="14087" width="10.7109375" style="1" customWidth="1"/>
    <col min="14088" max="14088" width="10.5703125" style="1" customWidth="1"/>
    <col min="14089" max="14089" width="10.7109375" style="1" customWidth="1"/>
    <col min="14090" max="14090" width="9.28515625" style="1" customWidth="1"/>
    <col min="14091" max="14336" width="9.140625" style="1"/>
    <col min="14337" max="14337" width="4.42578125" style="1" customWidth="1"/>
    <col min="14338" max="14338" width="5.28515625" style="1" customWidth="1"/>
    <col min="14339" max="14339" width="4.7109375" style="1" customWidth="1"/>
    <col min="14340" max="14340" width="4.28515625" style="1" customWidth="1"/>
    <col min="14341" max="14341" width="47.7109375" style="1" customWidth="1"/>
    <col min="14342" max="14342" width="0" style="1" hidden="1" customWidth="1"/>
    <col min="14343" max="14343" width="10.7109375" style="1" customWidth="1"/>
    <col min="14344" max="14344" width="10.5703125" style="1" customWidth="1"/>
    <col min="14345" max="14345" width="10.7109375" style="1" customWidth="1"/>
    <col min="14346" max="14346" width="9.28515625" style="1" customWidth="1"/>
    <col min="14347" max="14592" width="9.140625" style="1"/>
    <col min="14593" max="14593" width="4.42578125" style="1" customWidth="1"/>
    <col min="14594" max="14594" width="5.28515625" style="1" customWidth="1"/>
    <col min="14595" max="14595" width="4.7109375" style="1" customWidth="1"/>
    <col min="14596" max="14596" width="4.28515625" style="1" customWidth="1"/>
    <col min="14597" max="14597" width="47.7109375" style="1" customWidth="1"/>
    <col min="14598" max="14598" width="0" style="1" hidden="1" customWidth="1"/>
    <col min="14599" max="14599" width="10.7109375" style="1" customWidth="1"/>
    <col min="14600" max="14600" width="10.5703125" style="1" customWidth="1"/>
    <col min="14601" max="14601" width="10.7109375" style="1" customWidth="1"/>
    <col min="14602" max="14602" width="9.28515625" style="1" customWidth="1"/>
    <col min="14603" max="14848" width="9.140625" style="1"/>
    <col min="14849" max="14849" width="4.42578125" style="1" customWidth="1"/>
    <col min="14850" max="14850" width="5.28515625" style="1" customWidth="1"/>
    <col min="14851" max="14851" width="4.7109375" style="1" customWidth="1"/>
    <col min="14852" max="14852" width="4.28515625" style="1" customWidth="1"/>
    <col min="14853" max="14853" width="47.7109375" style="1" customWidth="1"/>
    <col min="14854" max="14854" width="0" style="1" hidden="1" customWidth="1"/>
    <col min="14855" max="14855" width="10.7109375" style="1" customWidth="1"/>
    <col min="14856" max="14856" width="10.5703125" style="1" customWidth="1"/>
    <col min="14857" max="14857" width="10.7109375" style="1" customWidth="1"/>
    <col min="14858" max="14858" width="9.28515625" style="1" customWidth="1"/>
    <col min="14859" max="15104" width="9.140625" style="1"/>
    <col min="15105" max="15105" width="4.42578125" style="1" customWidth="1"/>
    <col min="15106" max="15106" width="5.28515625" style="1" customWidth="1"/>
    <col min="15107" max="15107" width="4.7109375" style="1" customWidth="1"/>
    <col min="15108" max="15108" width="4.28515625" style="1" customWidth="1"/>
    <col min="15109" max="15109" width="47.7109375" style="1" customWidth="1"/>
    <col min="15110" max="15110" width="0" style="1" hidden="1" customWidth="1"/>
    <col min="15111" max="15111" width="10.7109375" style="1" customWidth="1"/>
    <col min="15112" max="15112" width="10.5703125" style="1" customWidth="1"/>
    <col min="15113" max="15113" width="10.7109375" style="1" customWidth="1"/>
    <col min="15114" max="15114" width="9.28515625" style="1" customWidth="1"/>
    <col min="15115" max="15360" width="9.140625" style="1"/>
    <col min="15361" max="15361" width="4.42578125" style="1" customWidth="1"/>
    <col min="15362" max="15362" width="5.28515625" style="1" customWidth="1"/>
    <col min="15363" max="15363" width="4.7109375" style="1" customWidth="1"/>
    <col min="15364" max="15364" width="4.28515625" style="1" customWidth="1"/>
    <col min="15365" max="15365" width="47.7109375" style="1" customWidth="1"/>
    <col min="15366" max="15366" width="0" style="1" hidden="1" customWidth="1"/>
    <col min="15367" max="15367" width="10.7109375" style="1" customWidth="1"/>
    <col min="15368" max="15368" width="10.5703125" style="1" customWidth="1"/>
    <col min="15369" max="15369" width="10.7109375" style="1" customWidth="1"/>
    <col min="15370" max="15370" width="9.28515625" style="1" customWidth="1"/>
    <col min="15371" max="15616" width="9.140625" style="1"/>
    <col min="15617" max="15617" width="4.42578125" style="1" customWidth="1"/>
    <col min="15618" max="15618" width="5.28515625" style="1" customWidth="1"/>
    <col min="15619" max="15619" width="4.7109375" style="1" customWidth="1"/>
    <col min="15620" max="15620" width="4.28515625" style="1" customWidth="1"/>
    <col min="15621" max="15621" width="47.7109375" style="1" customWidth="1"/>
    <col min="15622" max="15622" width="0" style="1" hidden="1" customWidth="1"/>
    <col min="15623" max="15623" width="10.7109375" style="1" customWidth="1"/>
    <col min="15624" max="15624" width="10.5703125" style="1" customWidth="1"/>
    <col min="15625" max="15625" width="10.7109375" style="1" customWidth="1"/>
    <col min="15626" max="15626" width="9.28515625" style="1" customWidth="1"/>
    <col min="15627" max="15872" width="9.140625" style="1"/>
    <col min="15873" max="15873" width="4.42578125" style="1" customWidth="1"/>
    <col min="15874" max="15874" width="5.28515625" style="1" customWidth="1"/>
    <col min="15875" max="15875" width="4.7109375" style="1" customWidth="1"/>
    <col min="15876" max="15876" width="4.28515625" style="1" customWidth="1"/>
    <col min="15877" max="15877" width="47.7109375" style="1" customWidth="1"/>
    <col min="15878" max="15878" width="0" style="1" hidden="1" customWidth="1"/>
    <col min="15879" max="15879" width="10.7109375" style="1" customWidth="1"/>
    <col min="15880" max="15880" width="10.5703125" style="1" customWidth="1"/>
    <col min="15881" max="15881" width="10.7109375" style="1" customWidth="1"/>
    <col min="15882" max="15882" width="9.28515625" style="1" customWidth="1"/>
    <col min="15883" max="16128" width="9.140625" style="1"/>
    <col min="16129" max="16129" width="4.42578125" style="1" customWidth="1"/>
    <col min="16130" max="16130" width="5.28515625" style="1" customWidth="1"/>
    <col min="16131" max="16131" width="4.7109375" style="1" customWidth="1"/>
    <col min="16132" max="16132" width="4.28515625" style="1" customWidth="1"/>
    <col min="16133" max="16133" width="47.7109375" style="1" customWidth="1"/>
    <col min="16134" max="16134" width="0" style="1" hidden="1" customWidth="1"/>
    <col min="16135" max="16135" width="10.7109375" style="1" customWidth="1"/>
    <col min="16136" max="16136" width="10.5703125" style="1" customWidth="1"/>
    <col min="16137" max="16137" width="10.7109375" style="1" customWidth="1"/>
    <col min="16138" max="16138" width="9.28515625" style="1" customWidth="1"/>
    <col min="16139" max="16384" width="9.140625" style="1"/>
  </cols>
  <sheetData>
    <row r="1" spans="2:13" ht="15" customHeight="1" x14ac:dyDescent="0.2">
      <c r="I1" s="213" t="s">
        <v>779</v>
      </c>
      <c r="J1" s="213"/>
      <c r="K1" s="213"/>
    </row>
    <row r="2" spans="2:13" x14ac:dyDescent="0.2">
      <c r="I2" s="213"/>
      <c r="J2" s="213"/>
      <c r="K2" s="213"/>
    </row>
    <row r="3" spans="2:13" x14ac:dyDescent="0.2">
      <c r="I3" s="213"/>
      <c r="J3" s="213"/>
      <c r="K3" s="213"/>
    </row>
    <row r="4" spans="2:13" ht="32.25" customHeight="1" x14ac:dyDescent="0.2">
      <c r="I4" s="213"/>
      <c r="J4" s="213"/>
      <c r="K4" s="213"/>
    </row>
    <row r="5" spans="2:13" ht="36" customHeight="1" x14ac:dyDescent="0.2">
      <c r="B5" s="243" t="s">
        <v>197</v>
      </c>
      <c r="C5" s="243"/>
      <c r="D5" s="243"/>
      <c r="E5" s="243"/>
      <c r="F5" s="243"/>
      <c r="G5" s="243"/>
      <c r="H5" s="243"/>
      <c r="I5" s="243"/>
      <c r="J5" s="243"/>
      <c r="K5" s="243"/>
      <c r="M5" s="1" t="s">
        <v>198</v>
      </c>
    </row>
    <row r="6" spans="2:13" x14ac:dyDescent="0.2">
      <c r="B6" s="46" t="s">
        <v>199</v>
      </c>
      <c r="C6" s="47"/>
      <c r="D6" s="48"/>
      <c r="E6" s="48"/>
      <c r="F6" s="49"/>
      <c r="G6" s="46"/>
      <c r="H6" s="152"/>
      <c r="I6" s="152"/>
    </row>
    <row r="7" spans="2:13" ht="15.75" thickBot="1" x14ac:dyDescent="0.25">
      <c r="C7" s="51"/>
      <c r="D7" s="52"/>
      <c r="E7" s="52"/>
      <c r="F7" s="53"/>
      <c r="J7" s="244" t="s">
        <v>200</v>
      </c>
      <c r="K7" s="244"/>
    </row>
    <row r="8" spans="2:13" s="4" customFormat="1" ht="15.75" customHeight="1" thickBot="1" x14ac:dyDescent="0.3">
      <c r="B8" s="245" t="s">
        <v>201</v>
      </c>
      <c r="C8" s="247" t="s">
        <v>202</v>
      </c>
      <c r="D8" s="249" t="s">
        <v>203</v>
      </c>
      <c r="E8" s="250" t="s">
        <v>204</v>
      </c>
      <c r="F8" s="252" t="s">
        <v>205</v>
      </c>
      <c r="G8" s="254" t="s">
        <v>206</v>
      </c>
      <c r="H8" s="256" t="s">
        <v>207</v>
      </c>
      <c r="I8" s="239" t="s">
        <v>5</v>
      </c>
      <c r="J8" s="241" t="s">
        <v>208</v>
      </c>
      <c r="K8" s="242"/>
    </row>
    <row r="9" spans="2:13" s="55" customFormat="1" ht="32.25" customHeight="1" thickBot="1" x14ac:dyDescent="0.3">
      <c r="B9" s="246"/>
      <c r="C9" s="248"/>
      <c r="D9" s="248"/>
      <c r="E9" s="251"/>
      <c r="F9" s="253"/>
      <c r="G9" s="255"/>
      <c r="H9" s="257"/>
      <c r="I9" s="240"/>
      <c r="J9" s="181" t="s">
        <v>209</v>
      </c>
      <c r="K9" s="182" t="s">
        <v>210</v>
      </c>
    </row>
    <row r="10" spans="2:13" s="62" customFormat="1" ht="15.75" thickBot="1" x14ac:dyDescent="0.3">
      <c r="B10" s="56">
        <v>1</v>
      </c>
      <c r="C10" s="57">
        <v>2</v>
      </c>
      <c r="D10" s="57">
        <v>3</v>
      </c>
      <c r="E10" s="58">
        <v>4</v>
      </c>
      <c r="F10" s="59">
        <v>5</v>
      </c>
      <c r="G10" s="60"/>
      <c r="H10" s="141" t="s">
        <v>211</v>
      </c>
      <c r="I10" s="61" t="s">
        <v>212</v>
      </c>
      <c r="J10" s="60" t="s">
        <v>213</v>
      </c>
      <c r="K10" s="61" t="s">
        <v>214</v>
      </c>
    </row>
    <row r="11" spans="2:13" s="69" customFormat="1" ht="64.5" thickBot="1" x14ac:dyDescent="0.3">
      <c r="B11" s="63">
        <v>2000</v>
      </c>
      <c r="C11" s="64" t="s">
        <v>215</v>
      </c>
      <c r="D11" s="65" t="s">
        <v>13</v>
      </c>
      <c r="E11" s="66" t="s">
        <v>13</v>
      </c>
      <c r="F11" s="67" t="s">
        <v>216</v>
      </c>
      <c r="G11" s="68"/>
      <c r="H11" s="177">
        <f>H12+H48+H66+H92+H145+H165+H185+H214+H244+H275+H307</f>
        <v>1950152.9</v>
      </c>
      <c r="I11" s="177">
        <f>I12+I48+I66+I92+I145+I165+I185+I214+I244+I275+I307</f>
        <v>4469451.3</v>
      </c>
      <c r="J11" s="177">
        <f>J12+J48+J66+J92+J145+J165+J185+J214+J244+J275+J307</f>
        <v>2059097.2999999998</v>
      </c>
      <c r="K11" s="178">
        <f>K12+K48+K66+K92+K145+K165+K185+K214+K244+K275+K307</f>
        <v>2410354</v>
      </c>
      <c r="L11" s="70"/>
      <c r="M11" s="70"/>
    </row>
    <row r="12" spans="2:13" s="2" customFormat="1" ht="64.5" customHeight="1" x14ac:dyDescent="0.25">
      <c r="B12" s="71">
        <v>2100</v>
      </c>
      <c r="C12" s="72" t="s">
        <v>217</v>
      </c>
      <c r="D12" s="73" t="s">
        <v>218</v>
      </c>
      <c r="E12" s="74" t="s">
        <v>218</v>
      </c>
      <c r="F12" s="75" t="s">
        <v>219</v>
      </c>
      <c r="G12" s="76" t="s">
        <v>220</v>
      </c>
      <c r="H12" s="77">
        <f>H14+H19+H23+H28+H31+H34+H37+H40</f>
        <v>305499</v>
      </c>
      <c r="I12" s="77">
        <f>I14+I19+I23+I28+I31+I34+I37+I40</f>
        <v>312093.40000000002</v>
      </c>
      <c r="J12" s="77">
        <f>J14+J19+J23+J28+J31+J34+J37+J40</f>
        <v>308093.40000000002</v>
      </c>
      <c r="K12" s="77">
        <f>K14+K19+K23+K28+K31+K34+K37+K40</f>
        <v>4000</v>
      </c>
    </row>
    <row r="13" spans="2:13" x14ac:dyDescent="0.2">
      <c r="B13" s="78"/>
      <c r="C13" s="72"/>
      <c r="D13" s="73"/>
      <c r="E13" s="74"/>
      <c r="F13" s="79" t="s">
        <v>6</v>
      </c>
      <c r="G13" s="80"/>
      <c r="H13" s="173"/>
      <c r="I13" s="174"/>
      <c r="J13" s="174"/>
      <c r="K13" s="159"/>
    </row>
    <row r="14" spans="2:13" s="86" customFormat="1" ht="70.5" customHeight="1" x14ac:dyDescent="0.2">
      <c r="B14" s="81">
        <v>2110</v>
      </c>
      <c r="C14" s="72" t="s">
        <v>217</v>
      </c>
      <c r="D14" s="82" t="s">
        <v>221</v>
      </c>
      <c r="E14" s="83" t="s">
        <v>218</v>
      </c>
      <c r="F14" s="84" t="s">
        <v>222</v>
      </c>
      <c r="G14" s="85" t="s">
        <v>223</v>
      </c>
      <c r="H14" s="155">
        <f>H16</f>
        <v>267500</v>
      </c>
      <c r="I14" s="155">
        <f>I16</f>
        <v>274094.40000000002</v>
      </c>
      <c r="J14" s="155">
        <f>J16</f>
        <v>270094.40000000002</v>
      </c>
      <c r="K14" s="160">
        <f>K16</f>
        <v>4000</v>
      </c>
    </row>
    <row r="15" spans="2:13" s="86" customFormat="1" ht="14.25" customHeight="1" x14ac:dyDescent="0.2">
      <c r="B15" s="81"/>
      <c r="C15" s="72"/>
      <c r="D15" s="82"/>
      <c r="E15" s="83"/>
      <c r="F15" s="79" t="s">
        <v>34</v>
      </c>
      <c r="G15" s="85"/>
      <c r="H15" s="175"/>
      <c r="I15" s="155"/>
      <c r="J15" s="155"/>
      <c r="K15" s="161"/>
    </row>
    <row r="16" spans="2:13" ht="30.75" customHeight="1" x14ac:dyDescent="0.2">
      <c r="B16" s="81">
        <v>2111</v>
      </c>
      <c r="C16" s="87" t="s">
        <v>217</v>
      </c>
      <c r="D16" s="88" t="s">
        <v>221</v>
      </c>
      <c r="E16" s="89" t="s">
        <v>221</v>
      </c>
      <c r="F16" s="79" t="s">
        <v>224</v>
      </c>
      <c r="G16" s="90" t="s">
        <v>225</v>
      </c>
      <c r="H16" s="157">
        <f>+J16-2094.4-500</f>
        <v>267500</v>
      </c>
      <c r="I16" s="158">
        <f>J16+K16</f>
        <v>274094.40000000002</v>
      </c>
      <c r="J16" s="158">
        <f>+[2]Համայնքապետարան!$C$26+2094.4+500</f>
        <v>270094.40000000002</v>
      </c>
      <c r="K16" s="158">
        <v>4000</v>
      </c>
    </row>
    <row r="17" spans="2:11" ht="31.5" customHeight="1" x14ac:dyDescent="0.2">
      <c r="B17" s="81">
        <v>2112</v>
      </c>
      <c r="C17" s="87" t="s">
        <v>217</v>
      </c>
      <c r="D17" s="88" t="s">
        <v>221</v>
      </c>
      <c r="E17" s="89" t="s">
        <v>226</v>
      </c>
      <c r="F17" s="79" t="s">
        <v>227</v>
      </c>
      <c r="G17" s="90" t="s">
        <v>228</v>
      </c>
      <c r="H17" s="157"/>
      <c r="I17" s="158"/>
      <c r="J17" s="158"/>
      <c r="K17" s="162"/>
    </row>
    <row r="18" spans="2:11" ht="18.75" customHeight="1" x14ac:dyDescent="0.2">
      <c r="B18" s="81">
        <v>2113</v>
      </c>
      <c r="C18" s="87" t="s">
        <v>217</v>
      </c>
      <c r="D18" s="88" t="s">
        <v>221</v>
      </c>
      <c r="E18" s="89" t="s">
        <v>229</v>
      </c>
      <c r="F18" s="79" t="s">
        <v>230</v>
      </c>
      <c r="G18" s="90" t="s">
        <v>231</v>
      </c>
      <c r="H18" s="157"/>
      <c r="I18" s="158"/>
      <c r="J18" s="158"/>
      <c r="K18" s="162"/>
    </row>
    <row r="19" spans="2:11" ht="16.5" customHeight="1" x14ac:dyDescent="0.2">
      <c r="B19" s="81">
        <v>2120</v>
      </c>
      <c r="C19" s="72" t="s">
        <v>217</v>
      </c>
      <c r="D19" s="82" t="s">
        <v>226</v>
      </c>
      <c r="E19" s="83" t="s">
        <v>218</v>
      </c>
      <c r="F19" s="84" t="s">
        <v>232</v>
      </c>
      <c r="G19" s="91" t="s">
        <v>233</v>
      </c>
      <c r="H19" s="157"/>
      <c r="I19" s="158"/>
      <c r="J19" s="158"/>
      <c r="K19" s="162"/>
    </row>
    <row r="20" spans="2:11" s="86" customFormat="1" x14ac:dyDescent="0.2">
      <c r="B20" s="81"/>
      <c r="C20" s="72"/>
      <c r="D20" s="82"/>
      <c r="E20" s="83"/>
      <c r="F20" s="79" t="s">
        <v>34</v>
      </c>
      <c r="G20" s="85"/>
      <c r="H20" s="175"/>
      <c r="I20" s="155"/>
      <c r="J20" s="155"/>
      <c r="K20" s="161"/>
    </row>
    <row r="21" spans="2:11" ht="16.5" customHeight="1" x14ac:dyDescent="0.2">
      <c r="B21" s="81">
        <v>2121</v>
      </c>
      <c r="C21" s="87" t="s">
        <v>217</v>
      </c>
      <c r="D21" s="88" t="s">
        <v>226</v>
      </c>
      <c r="E21" s="89" t="s">
        <v>221</v>
      </c>
      <c r="F21" s="92" t="s">
        <v>234</v>
      </c>
      <c r="G21" s="90" t="s">
        <v>235</v>
      </c>
      <c r="H21" s="157"/>
      <c r="I21" s="158"/>
      <c r="J21" s="158"/>
      <c r="K21" s="162"/>
    </row>
    <row r="22" spans="2:11" ht="42.75" customHeight="1" x14ac:dyDescent="0.2">
      <c r="B22" s="81">
        <v>2122</v>
      </c>
      <c r="C22" s="87" t="s">
        <v>217</v>
      </c>
      <c r="D22" s="88" t="s">
        <v>226</v>
      </c>
      <c r="E22" s="89" t="s">
        <v>226</v>
      </c>
      <c r="F22" s="79" t="s">
        <v>236</v>
      </c>
      <c r="G22" s="90" t="s">
        <v>237</v>
      </c>
      <c r="H22" s="157"/>
      <c r="I22" s="158"/>
      <c r="J22" s="158"/>
      <c r="K22" s="162"/>
    </row>
    <row r="23" spans="2:11" ht="16.5" customHeight="1" x14ac:dyDescent="0.2">
      <c r="B23" s="81">
        <v>2130</v>
      </c>
      <c r="C23" s="72" t="s">
        <v>217</v>
      </c>
      <c r="D23" s="82" t="s">
        <v>229</v>
      </c>
      <c r="E23" s="83" t="s">
        <v>218</v>
      </c>
      <c r="F23" s="84" t="s">
        <v>238</v>
      </c>
      <c r="G23" s="93" t="s">
        <v>239</v>
      </c>
      <c r="H23" s="157">
        <f>H25+H27</f>
        <v>1999</v>
      </c>
      <c r="I23" s="158">
        <f>I25+I27</f>
        <v>1999</v>
      </c>
      <c r="J23" s="158">
        <f>J25+J27</f>
        <v>1999</v>
      </c>
      <c r="K23" s="163">
        <f>K25+K27</f>
        <v>0</v>
      </c>
    </row>
    <row r="24" spans="2:11" s="86" customFormat="1" x14ac:dyDescent="0.2">
      <c r="B24" s="81"/>
      <c r="C24" s="72"/>
      <c r="D24" s="82"/>
      <c r="E24" s="83"/>
      <c r="F24" s="79" t="s">
        <v>34</v>
      </c>
      <c r="G24" s="85"/>
      <c r="H24" s="175"/>
      <c r="I24" s="155"/>
      <c r="J24" s="155"/>
      <c r="K24" s="161"/>
    </row>
    <row r="25" spans="2:11" ht="30.75" customHeight="1" x14ac:dyDescent="0.2">
      <c r="B25" s="81">
        <v>2131</v>
      </c>
      <c r="C25" s="87" t="s">
        <v>217</v>
      </c>
      <c r="D25" s="88" t="s">
        <v>229</v>
      </c>
      <c r="E25" s="89" t="s">
        <v>221</v>
      </c>
      <c r="F25" s="79" t="s">
        <v>240</v>
      </c>
      <c r="G25" s="90" t="s">
        <v>241</v>
      </c>
      <c r="H25" s="157"/>
      <c r="I25" s="158"/>
      <c r="J25" s="158"/>
      <c r="K25" s="162"/>
    </row>
    <row r="26" spans="2:11" ht="14.25" customHeight="1" x14ac:dyDescent="0.2">
      <c r="B26" s="81">
        <v>2132</v>
      </c>
      <c r="C26" s="87" t="s">
        <v>217</v>
      </c>
      <c r="D26" s="88">
        <v>3</v>
      </c>
      <c r="E26" s="89">
        <v>2</v>
      </c>
      <c r="F26" s="79" t="s">
        <v>242</v>
      </c>
      <c r="G26" s="90" t="s">
        <v>243</v>
      </c>
      <c r="H26" s="157"/>
      <c r="I26" s="158"/>
      <c r="J26" s="158"/>
      <c r="K26" s="162"/>
    </row>
    <row r="27" spans="2:11" ht="18.75" customHeight="1" x14ac:dyDescent="0.2">
      <c r="B27" s="81">
        <v>2133</v>
      </c>
      <c r="C27" s="87" t="s">
        <v>217</v>
      </c>
      <c r="D27" s="88">
        <v>3</v>
      </c>
      <c r="E27" s="89">
        <v>3</v>
      </c>
      <c r="F27" s="79" t="s">
        <v>244</v>
      </c>
      <c r="G27" s="90" t="s">
        <v>245</v>
      </c>
      <c r="H27" s="157">
        <f>+J27</f>
        <v>1999</v>
      </c>
      <c r="I27" s="158">
        <f>J27+K27</f>
        <v>1999</v>
      </c>
      <c r="J27" s="158">
        <f>+[2]ՔԿԱԳ!$C$9</f>
        <v>1999</v>
      </c>
      <c r="K27" s="162">
        <f>[1]sheet1!AU38</f>
        <v>0</v>
      </c>
    </row>
    <row r="28" spans="2:11" ht="12.75" customHeight="1" x14ac:dyDescent="0.2">
      <c r="B28" s="81">
        <v>2140</v>
      </c>
      <c r="C28" s="72" t="s">
        <v>217</v>
      </c>
      <c r="D28" s="82">
        <v>4</v>
      </c>
      <c r="E28" s="83">
        <v>0</v>
      </c>
      <c r="F28" s="84" t="s">
        <v>246</v>
      </c>
      <c r="G28" s="85" t="s">
        <v>247</v>
      </c>
      <c r="H28" s="157"/>
      <c r="I28" s="158"/>
      <c r="J28" s="158"/>
      <c r="K28" s="162"/>
    </row>
    <row r="29" spans="2:11" s="86" customFormat="1" x14ac:dyDescent="0.2">
      <c r="B29" s="81"/>
      <c r="C29" s="72"/>
      <c r="D29" s="82"/>
      <c r="E29" s="83"/>
      <c r="F29" s="79" t="s">
        <v>34</v>
      </c>
      <c r="G29" s="85"/>
      <c r="H29" s="175"/>
      <c r="I29" s="155"/>
      <c r="J29" s="155"/>
      <c r="K29" s="161"/>
    </row>
    <row r="30" spans="2:11" ht="28.5" customHeight="1" x14ac:dyDescent="0.2">
      <c r="B30" s="81">
        <v>2141</v>
      </c>
      <c r="C30" s="87" t="s">
        <v>217</v>
      </c>
      <c r="D30" s="88">
        <v>4</v>
      </c>
      <c r="E30" s="89">
        <v>1</v>
      </c>
      <c r="F30" s="79" t="s">
        <v>248</v>
      </c>
      <c r="G30" s="94" t="s">
        <v>249</v>
      </c>
      <c r="H30" s="157"/>
      <c r="I30" s="158"/>
      <c r="J30" s="158"/>
      <c r="K30" s="162"/>
    </row>
    <row r="31" spans="2:11" ht="57" customHeight="1" x14ac:dyDescent="0.2">
      <c r="B31" s="81">
        <v>2150</v>
      </c>
      <c r="C31" s="72" t="s">
        <v>217</v>
      </c>
      <c r="D31" s="82">
        <v>5</v>
      </c>
      <c r="E31" s="83">
        <v>0</v>
      </c>
      <c r="F31" s="84" t="s">
        <v>250</v>
      </c>
      <c r="G31" s="85" t="s">
        <v>251</v>
      </c>
      <c r="H31" s="157"/>
      <c r="I31" s="158"/>
      <c r="J31" s="158"/>
      <c r="K31" s="162"/>
    </row>
    <row r="32" spans="2:11" s="86" customFormat="1" x14ac:dyDescent="0.2">
      <c r="B32" s="81"/>
      <c r="C32" s="72"/>
      <c r="D32" s="82"/>
      <c r="E32" s="83"/>
      <c r="F32" s="79" t="s">
        <v>34</v>
      </c>
      <c r="G32" s="85"/>
      <c r="H32" s="175"/>
      <c r="I32" s="155"/>
      <c r="J32" s="155"/>
      <c r="K32" s="161"/>
    </row>
    <row r="33" spans="2:11" ht="42" customHeight="1" x14ac:dyDescent="0.2">
      <c r="B33" s="81">
        <v>2151</v>
      </c>
      <c r="C33" s="87" t="s">
        <v>217</v>
      </c>
      <c r="D33" s="88">
        <v>5</v>
      </c>
      <c r="E33" s="89">
        <v>1</v>
      </c>
      <c r="F33" s="79" t="s">
        <v>252</v>
      </c>
      <c r="G33" s="94" t="s">
        <v>253</v>
      </c>
      <c r="H33" s="157"/>
      <c r="I33" s="158"/>
      <c r="J33" s="158"/>
      <c r="K33" s="162"/>
    </row>
    <row r="34" spans="2:11" ht="42.75" customHeight="1" x14ac:dyDescent="0.2">
      <c r="B34" s="81">
        <v>2160</v>
      </c>
      <c r="C34" s="72" t="s">
        <v>217</v>
      </c>
      <c r="D34" s="82">
        <v>6</v>
      </c>
      <c r="E34" s="83">
        <v>0</v>
      </c>
      <c r="F34" s="84" t="s">
        <v>254</v>
      </c>
      <c r="G34" s="85" t="s">
        <v>255</v>
      </c>
      <c r="H34" s="158">
        <f>H36</f>
        <v>36000</v>
      </c>
      <c r="I34" s="158">
        <f>I36</f>
        <v>36000</v>
      </c>
      <c r="J34" s="158">
        <f>J36</f>
        <v>36000</v>
      </c>
      <c r="K34" s="162">
        <f>K36</f>
        <v>0</v>
      </c>
    </row>
    <row r="35" spans="2:11" s="86" customFormat="1" x14ac:dyDescent="0.2">
      <c r="B35" s="81"/>
      <c r="C35" s="72"/>
      <c r="D35" s="82"/>
      <c r="E35" s="83"/>
      <c r="F35" s="79" t="s">
        <v>34</v>
      </c>
      <c r="G35" s="85"/>
      <c r="H35" s="175"/>
      <c r="I35" s="155"/>
      <c r="J35" s="155"/>
      <c r="K35" s="161"/>
    </row>
    <row r="36" spans="2:11" ht="29.25" customHeight="1" x14ac:dyDescent="0.2">
      <c r="B36" s="81">
        <v>2161</v>
      </c>
      <c r="C36" s="87" t="s">
        <v>217</v>
      </c>
      <c r="D36" s="88">
        <v>6</v>
      </c>
      <c r="E36" s="89">
        <v>1</v>
      </c>
      <c r="F36" s="79" t="s">
        <v>256</v>
      </c>
      <c r="G36" s="90" t="s">
        <v>257</v>
      </c>
      <c r="H36" s="157">
        <f>+J36</f>
        <v>36000</v>
      </c>
      <c r="I36" s="158">
        <f>J36+K36</f>
        <v>36000</v>
      </c>
      <c r="J36" s="158">
        <f>+[2]Համայնք!$C$17</f>
        <v>36000</v>
      </c>
      <c r="K36" s="162">
        <v>0</v>
      </c>
    </row>
    <row r="37" spans="2:11" ht="25.5" x14ac:dyDescent="0.2">
      <c r="B37" s="81">
        <v>2170</v>
      </c>
      <c r="C37" s="72" t="s">
        <v>217</v>
      </c>
      <c r="D37" s="82">
        <v>7</v>
      </c>
      <c r="E37" s="83">
        <v>0</v>
      </c>
      <c r="F37" s="84" t="s">
        <v>258</v>
      </c>
      <c r="G37" s="90"/>
      <c r="H37" s="157"/>
      <c r="I37" s="158"/>
      <c r="J37" s="158"/>
      <c r="K37" s="162"/>
    </row>
    <row r="38" spans="2:11" s="86" customFormat="1" x14ac:dyDescent="0.2">
      <c r="B38" s="81"/>
      <c r="C38" s="72"/>
      <c r="D38" s="82"/>
      <c r="E38" s="83"/>
      <c r="F38" s="79" t="s">
        <v>34</v>
      </c>
      <c r="G38" s="85"/>
      <c r="H38" s="175"/>
      <c r="I38" s="155"/>
      <c r="J38" s="155"/>
      <c r="K38" s="161"/>
    </row>
    <row r="39" spans="2:11" ht="25.5" x14ac:dyDescent="0.2">
      <c r="B39" s="81">
        <v>2171</v>
      </c>
      <c r="C39" s="88" t="s">
        <v>217</v>
      </c>
      <c r="D39" s="88">
        <v>7</v>
      </c>
      <c r="E39" s="89">
        <v>1</v>
      </c>
      <c r="F39" s="79" t="s">
        <v>258</v>
      </c>
      <c r="G39" s="90"/>
      <c r="H39" s="157"/>
      <c r="I39" s="158"/>
      <c r="J39" s="158"/>
      <c r="K39" s="162"/>
    </row>
    <row r="40" spans="2:11" ht="29.25" customHeight="1" x14ac:dyDescent="0.2">
      <c r="B40" s="81">
        <v>2180</v>
      </c>
      <c r="C40" s="72" t="s">
        <v>217</v>
      </c>
      <c r="D40" s="82">
        <v>8</v>
      </c>
      <c r="E40" s="83">
        <v>0</v>
      </c>
      <c r="F40" s="84" t="s">
        <v>259</v>
      </c>
      <c r="G40" s="85" t="s">
        <v>260</v>
      </c>
      <c r="H40" s="157"/>
      <c r="I40" s="158"/>
      <c r="J40" s="158"/>
      <c r="K40" s="162"/>
    </row>
    <row r="41" spans="2:11" s="86" customFormat="1" x14ac:dyDescent="0.2">
      <c r="B41" s="81"/>
      <c r="C41" s="72"/>
      <c r="D41" s="82"/>
      <c r="E41" s="83"/>
      <c r="F41" s="79" t="s">
        <v>34</v>
      </c>
      <c r="G41" s="85"/>
      <c r="H41" s="175"/>
      <c r="I41" s="155"/>
      <c r="J41" s="155"/>
      <c r="K41" s="161"/>
    </row>
    <row r="42" spans="2:11" ht="40.5" customHeight="1" x14ac:dyDescent="0.2">
      <c r="B42" s="81">
        <v>2181</v>
      </c>
      <c r="C42" s="87" t="s">
        <v>217</v>
      </c>
      <c r="D42" s="88">
        <v>8</v>
      </c>
      <c r="E42" s="89">
        <v>1</v>
      </c>
      <c r="F42" s="79" t="s">
        <v>259</v>
      </c>
      <c r="G42" s="94" t="s">
        <v>261</v>
      </c>
      <c r="H42" s="157"/>
      <c r="I42" s="158"/>
      <c r="J42" s="158"/>
      <c r="K42" s="162"/>
    </row>
    <row r="43" spans="2:11" x14ac:dyDescent="0.2">
      <c r="B43" s="81"/>
      <c r="C43" s="87"/>
      <c r="D43" s="88"/>
      <c r="E43" s="89"/>
      <c r="F43" s="95" t="s">
        <v>34</v>
      </c>
      <c r="G43" s="94"/>
      <c r="H43" s="157"/>
      <c r="I43" s="158"/>
      <c r="J43" s="158"/>
      <c r="K43" s="162"/>
    </row>
    <row r="44" spans="2:11" ht="15.75" customHeight="1" x14ac:dyDescent="0.2">
      <c r="B44" s="81">
        <v>2182</v>
      </c>
      <c r="C44" s="87" t="s">
        <v>217</v>
      </c>
      <c r="D44" s="88">
        <v>8</v>
      </c>
      <c r="E44" s="89">
        <v>1</v>
      </c>
      <c r="F44" s="95" t="s">
        <v>262</v>
      </c>
      <c r="G44" s="94"/>
      <c r="H44" s="157"/>
      <c r="I44" s="158"/>
      <c r="J44" s="158"/>
      <c r="K44" s="162"/>
    </row>
    <row r="45" spans="2:11" ht="27" customHeight="1" x14ac:dyDescent="0.2">
      <c r="B45" s="81">
        <v>2183</v>
      </c>
      <c r="C45" s="87" t="s">
        <v>217</v>
      </c>
      <c r="D45" s="88">
        <v>8</v>
      </c>
      <c r="E45" s="89">
        <v>1</v>
      </c>
      <c r="F45" s="95" t="s">
        <v>263</v>
      </c>
      <c r="G45" s="94"/>
      <c r="H45" s="157"/>
      <c r="I45" s="158"/>
      <c r="J45" s="158"/>
      <c r="K45" s="162"/>
    </row>
    <row r="46" spans="2:11" ht="27.75" customHeight="1" x14ac:dyDescent="0.2">
      <c r="B46" s="81">
        <v>2184</v>
      </c>
      <c r="C46" s="87" t="s">
        <v>217</v>
      </c>
      <c r="D46" s="88">
        <v>8</v>
      </c>
      <c r="E46" s="89">
        <v>1</v>
      </c>
      <c r="F46" s="95" t="s">
        <v>264</v>
      </c>
      <c r="G46" s="94"/>
      <c r="H46" s="157"/>
      <c r="I46" s="158"/>
      <c r="J46" s="158"/>
      <c r="K46" s="162"/>
    </row>
    <row r="47" spans="2:11" x14ac:dyDescent="0.2">
      <c r="B47" s="81">
        <v>2185</v>
      </c>
      <c r="C47" s="87" t="s">
        <v>217</v>
      </c>
      <c r="D47" s="88">
        <v>8</v>
      </c>
      <c r="E47" s="89">
        <v>1</v>
      </c>
      <c r="F47" s="95"/>
      <c r="G47" s="94"/>
      <c r="H47" s="157"/>
      <c r="I47" s="158"/>
      <c r="J47" s="158"/>
      <c r="K47" s="162"/>
    </row>
    <row r="48" spans="2:11" s="2" customFormat="1" ht="33.75" customHeight="1" x14ac:dyDescent="0.25">
      <c r="B48" s="96">
        <v>2200</v>
      </c>
      <c r="C48" s="72" t="s">
        <v>265</v>
      </c>
      <c r="D48" s="82">
        <v>0</v>
      </c>
      <c r="E48" s="83">
        <v>0</v>
      </c>
      <c r="F48" s="75" t="s">
        <v>266</v>
      </c>
      <c r="G48" s="97" t="s">
        <v>267</v>
      </c>
      <c r="H48" s="172">
        <f t="shared" ref="H48:I48" si="0">+H50+H53+H56+H59+H63</f>
        <v>5000</v>
      </c>
      <c r="I48" s="172">
        <f t="shared" si="0"/>
        <v>5000</v>
      </c>
      <c r="J48" s="172">
        <f>+J50+J53+J56+J59+J63</f>
        <v>5000</v>
      </c>
      <c r="K48" s="151"/>
    </row>
    <row r="49" spans="2:11" x14ac:dyDescent="0.2">
      <c r="B49" s="78"/>
      <c r="C49" s="72"/>
      <c r="D49" s="73"/>
      <c r="E49" s="74"/>
      <c r="F49" s="79" t="s">
        <v>6</v>
      </c>
      <c r="G49" s="80"/>
      <c r="H49" s="173"/>
      <c r="I49" s="174"/>
      <c r="J49" s="174"/>
      <c r="K49" s="159"/>
    </row>
    <row r="50" spans="2:11" ht="18.75" customHeight="1" x14ac:dyDescent="0.2">
      <c r="B50" s="81">
        <v>2210</v>
      </c>
      <c r="C50" s="72" t="s">
        <v>265</v>
      </c>
      <c r="D50" s="88">
        <v>1</v>
      </c>
      <c r="E50" s="89">
        <v>0</v>
      </c>
      <c r="F50" s="84" t="s">
        <v>268</v>
      </c>
      <c r="G50" s="98" t="s">
        <v>269</v>
      </c>
      <c r="H50" s="157"/>
      <c r="I50" s="158"/>
      <c r="J50" s="158"/>
      <c r="K50" s="162"/>
    </row>
    <row r="51" spans="2:11" s="86" customFormat="1" x14ac:dyDescent="0.2">
      <c r="B51" s="81"/>
      <c r="C51" s="72"/>
      <c r="D51" s="82"/>
      <c r="E51" s="83"/>
      <c r="F51" s="79" t="s">
        <v>34</v>
      </c>
      <c r="G51" s="85"/>
      <c r="H51" s="175"/>
      <c r="I51" s="155"/>
      <c r="J51" s="155"/>
      <c r="K51" s="161"/>
    </row>
    <row r="52" spans="2:11" ht="20.25" customHeight="1" x14ac:dyDescent="0.2">
      <c r="B52" s="81">
        <v>2211</v>
      </c>
      <c r="C52" s="87" t="s">
        <v>265</v>
      </c>
      <c r="D52" s="88">
        <v>1</v>
      </c>
      <c r="E52" s="89">
        <v>1</v>
      </c>
      <c r="F52" s="79" t="s">
        <v>270</v>
      </c>
      <c r="G52" s="94" t="s">
        <v>271</v>
      </c>
      <c r="H52" s="157"/>
      <c r="I52" s="158"/>
      <c r="J52" s="158"/>
      <c r="K52" s="162"/>
    </row>
    <row r="53" spans="2:11" ht="19.5" customHeight="1" x14ac:dyDescent="0.2">
      <c r="B53" s="81">
        <v>2220</v>
      </c>
      <c r="C53" s="72" t="s">
        <v>265</v>
      </c>
      <c r="D53" s="82">
        <v>2</v>
      </c>
      <c r="E53" s="83">
        <v>0</v>
      </c>
      <c r="F53" s="84" t="s">
        <v>272</v>
      </c>
      <c r="G53" s="98" t="s">
        <v>273</v>
      </c>
      <c r="H53" s="158">
        <f t="shared" ref="H53:I53" si="1">+H55</f>
        <v>5000</v>
      </c>
      <c r="I53" s="158">
        <f t="shared" si="1"/>
        <v>5000</v>
      </c>
      <c r="J53" s="158">
        <f>+J55</f>
        <v>5000</v>
      </c>
      <c r="K53" s="162"/>
    </row>
    <row r="54" spans="2:11" s="86" customFormat="1" x14ac:dyDescent="0.2">
      <c r="B54" s="81"/>
      <c r="C54" s="72"/>
      <c r="D54" s="82"/>
      <c r="E54" s="83"/>
      <c r="F54" s="79" t="s">
        <v>34</v>
      </c>
      <c r="G54" s="85"/>
      <c r="H54" s="175"/>
      <c r="I54" s="155"/>
      <c r="J54" s="155"/>
      <c r="K54" s="161"/>
    </row>
    <row r="55" spans="2:11" ht="18.75" customHeight="1" x14ac:dyDescent="0.2">
      <c r="B55" s="81">
        <v>2221</v>
      </c>
      <c r="C55" s="87" t="s">
        <v>265</v>
      </c>
      <c r="D55" s="88">
        <v>2</v>
      </c>
      <c r="E55" s="89">
        <v>1</v>
      </c>
      <c r="F55" s="79" t="s">
        <v>274</v>
      </c>
      <c r="G55" s="94" t="s">
        <v>275</v>
      </c>
      <c r="H55" s="157">
        <f>+J55</f>
        <v>5000</v>
      </c>
      <c r="I55" s="158">
        <f>J55+K55</f>
        <v>5000</v>
      </c>
      <c r="J55" s="158">
        <f>+'[2]Քաղ. պաշտպ.'!$C$8</f>
        <v>5000</v>
      </c>
      <c r="K55" s="162"/>
    </row>
    <row r="56" spans="2:11" ht="18" customHeight="1" x14ac:dyDescent="0.2">
      <c r="B56" s="81">
        <v>2230</v>
      </c>
      <c r="C56" s="72" t="s">
        <v>265</v>
      </c>
      <c r="D56" s="88">
        <v>3</v>
      </c>
      <c r="E56" s="89">
        <v>0</v>
      </c>
      <c r="F56" s="84" t="s">
        <v>276</v>
      </c>
      <c r="G56" s="98" t="s">
        <v>277</v>
      </c>
      <c r="H56" s="157"/>
      <c r="I56" s="158"/>
      <c r="J56" s="158"/>
      <c r="K56" s="162"/>
    </row>
    <row r="57" spans="2:11" s="86" customFormat="1" x14ac:dyDescent="0.2">
      <c r="B57" s="81"/>
      <c r="C57" s="72"/>
      <c r="D57" s="82"/>
      <c r="E57" s="83"/>
      <c r="F57" s="79" t="s">
        <v>34</v>
      </c>
      <c r="G57" s="85"/>
      <c r="H57" s="175"/>
      <c r="I57" s="155"/>
      <c r="J57" s="155"/>
      <c r="K57" s="161"/>
    </row>
    <row r="58" spans="2:11" ht="17.25" customHeight="1" x14ac:dyDescent="0.2">
      <c r="B58" s="81">
        <v>2231</v>
      </c>
      <c r="C58" s="87" t="s">
        <v>265</v>
      </c>
      <c r="D58" s="88">
        <v>3</v>
      </c>
      <c r="E58" s="89">
        <v>1</v>
      </c>
      <c r="F58" s="79" t="s">
        <v>278</v>
      </c>
      <c r="G58" s="94" t="s">
        <v>279</v>
      </c>
      <c r="H58" s="157"/>
      <c r="I58" s="158"/>
      <c r="J58" s="158"/>
      <c r="K58" s="162"/>
    </row>
    <row r="59" spans="2:11" ht="42" customHeight="1" x14ac:dyDescent="0.2">
      <c r="B59" s="81">
        <v>2240</v>
      </c>
      <c r="C59" s="72" t="s">
        <v>265</v>
      </c>
      <c r="D59" s="82">
        <v>4</v>
      </c>
      <c r="E59" s="83">
        <v>0</v>
      </c>
      <c r="F59" s="84" t="s">
        <v>280</v>
      </c>
      <c r="G59" s="85" t="s">
        <v>281</v>
      </c>
      <c r="H59" s="157"/>
      <c r="I59" s="158"/>
      <c r="J59" s="158"/>
      <c r="K59" s="162"/>
    </row>
    <row r="60" spans="2:11" s="86" customFormat="1" x14ac:dyDescent="0.2">
      <c r="B60" s="81"/>
      <c r="C60" s="72"/>
      <c r="D60" s="82"/>
      <c r="E60" s="83"/>
      <c r="F60" s="79" t="s">
        <v>34</v>
      </c>
      <c r="G60" s="85"/>
      <c r="H60" s="175"/>
      <c r="I60" s="155"/>
      <c r="J60" s="155"/>
      <c r="K60" s="161"/>
    </row>
    <row r="61" spans="2:11" ht="30.75" customHeight="1" x14ac:dyDescent="0.2">
      <c r="B61" s="81">
        <v>2241</v>
      </c>
      <c r="C61" s="87" t="s">
        <v>265</v>
      </c>
      <c r="D61" s="88">
        <v>4</v>
      </c>
      <c r="E61" s="89">
        <v>1</v>
      </c>
      <c r="F61" s="79" t="s">
        <v>280</v>
      </c>
      <c r="G61" s="94" t="s">
        <v>281</v>
      </c>
      <c r="H61" s="157"/>
      <c r="I61" s="158"/>
      <c r="J61" s="158"/>
      <c r="K61" s="162"/>
    </row>
    <row r="62" spans="2:11" s="86" customFormat="1" x14ac:dyDescent="0.2">
      <c r="B62" s="81"/>
      <c r="C62" s="72"/>
      <c r="D62" s="82"/>
      <c r="E62" s="83"/>
      <c r="F62" s="79" t="s">
        <v>34</v>
      </c>
      <c r="G62" s="85"/>
      <c r="H62" s="175"/>
      <c r="I62" s="155"/>
      <c r="J62" s="155"/>
      <c r="K62" s="161"/>
    </row>
    <row r="63" spans="2:11" ht="29.25" customHeight="1" x14ac:dyDescent="0.2">
      <c r="B63" s="81">
        <v>2250</v>
      </c>
      <c r="C63" s="72" t="s">
        <v>265</v>
      </c>
      <c r="D63" s="82">
        <v>5</v>
      </c>
      <c r="E63" s="83">
        <v>0</v>
      </c>
      <c r="F63" s="84" t="s">
        <v>282</v>
      </c>
      <c r="G63" s="85" t="s">
        <v>283</v>
      </c>
      <c r="H63" s="157"/>
      <c r="I63" s="158"/>
      <c r="J63" s="158"/>
      <c r="K63" s="162"/>
    </row>
    <row r="64" spans="2:11" s="86" customFormat="1" x14ac:dyDescent="0.2">
      <c r="B64" s="81"/>
      <c r="C64" s="72"/>
      <c r="D64" s="82"/>
      <c r="E64" s="83"/>
      <c r="F64" s="79" t="s">
        <v>34</v>
      </c>
      <c r="G64" s="85"/>
      <c r="H64" s="175"/>
      <c r="I64" s="155"/>
      <c r="J64" s="155"/>
      <c r="K64" s="161"/>
    </row>
    <row r="65" spans="2:11" ht="28.5" customHeight="1" x14ac:dyDescent="0.2">
      <c r="B65" s="81">
        <v>2251</v>
      </c>
      <c r="C65" s="87" t="s">
        <v>265</v>
      </c>
      <c r="D65" s="88">
        <v>5</v>
      </c>
      <c r="E65" s="89">
        <v>1</v>
      </c>
      <c r="F65" s="79" t="s">
        <v>282</v>
      </c>
      <c r="G65" s="94" t="s">
        <v>284</v>
      </c>
      <c r="H65" s="157"/>
      <c r="I65" s="158"/>
      <c r="J65" s="158"/>
      <c r="K65" s="162"/>
    </row>
    <row r="66" spans="2:11" s="2" customFormat="1" ht="60.75" customHeight="1" x14ac:dyDescent="0.25">
      <c r="B66" s="96">
        <v>2300</v>
      </c>
      <c r="C66" s="99" t="s">
        <v>285</v>
      </c>
      <c r="D66" s="82">
        <v>0</v>
      </c>
      <c r="E66" s="83">
        <v>0</v>
      </c>
      <c r="F66" s="100" t="s">
        <v>286</v>
      </c>
      <c r="G66" s="97" t="s">
        <v>287</v>
      </c>
      <c r="H66" s="189">
        <f>+H68+H73+H76+H80+H83</f>
        <v>0</v>
      </c>
      <c r="I66" s="189">
        <f t="shared" ref="I66:K66" si="2">+I68+I73+I76+I80+I83</f>
        <v>0</v>
      </c>
      <c r="J66" s="172">
        <f t="shared" si="2"/>
        <v>0</v>
      </c>
      <c r="K66" s="172">
        <f t="shared" si="2"/>
        <v>0</v>
      </c>
    </row>
    <row r="67" spans="2:11" x14ac:dyDescent="0.2">
      <c r="B67" s="78"/>
      <c r="C67" s="72"/>
      <c r="D67" s="73"/>
      <c r="E67" s="74"/>
      <c r="F67" s="79" t="s">
        <v>6</v>
      </c>
      <c r="G67" s="80"/>
      <c r="H67" s="173"/>
      <c r="I67" s="174"/>
      <c r="J67" s="174"/>
      <c r="K67" s="159"/>
    </row>
    <row r="68" spans="2:11" ht="27" customHeight="1" x14ac:dyDescent="0.2">
      <c r="B68" s="81">
        <v>2310</v>
      </c>
      <c r="C68" s="99" t="s">
        <v>285</v>
      </c>
      <c r="D68" s="82">
        <v>1</v>
      </c>
      <c r="E68" s="83">
        <v>0</v>
      </c>
      <c r="F68" s="84" t="s">
        <v>288</v>
      </c>
      <c r="G68" s="85" t="s">
        <v>289</v>
      </c>
      <c r="H68" s="157"/>
      <c r="I68" s="158"/>
      <c r="J68" s="158"/>
      <c r="K68" s="162"/>
    </row>
    <row r="69" spans="2:11" s="86" customFormat="1" x14ac:dyDescent="0.2">
      <c r="B69" s="81"/>
      <c r="C69" s="72"/>
      <c r="D69" s="82"/>
      <c r="E69" s="83"/>
      <c r="F69" s="79" t="s">
        <v>34</v>
      </c>
      <c r="G69" s="85"/>
      <c r="H69" s="175"/>
      <c r="I69" s="155"/>
      <c r="J69" s="155"/>
      <c r="K69" s="161"/>
    </row>
    <row r="70" spans="2:11" ht="16.5" customHeight="1" x14ac:dyDescent="0.2">
      <c r="B70" s="81">
        <v>2311</v>
      </c>
      <c r="C70" s="101" t="s">
        <v>285</v>
      </c>
      <c r="D70" s="88">
        <v>1</v>
      </c>
      <c r="E70" s="89">
        <v>1</v>
      </c>
      <c r="F70" s="79" t="s">
        <v>290</v>
      </c>
      <c r="G70" s="94" t="s">
        <v>291</v>
      </c>
      <c r="H70" s="157"/>
      <c r="I70" s="158"/>
      <c r="J70" s="158"/>
      <c r="K70" s="162"/>
    </row>
    <row r="71" spans="2:11" x14ac:dyDescent="0.2">
      <c r="B71" s="81">
        <v>2312</v>
      </c>
      <c r="C71" s="101" t="s">
        <v>285</v>
      </c>
      <c r="D71" s="88">
        <v>1</v>
      </c>
      <c r="E71" s="89">
        <v>2</v>
      </c>
      <c r="F71" s="79" t="s">
        <v>292</v>
      </c>
      <c r="G71" s="94"/>
      <c r="H71" s="157"/>
      <c r="I71" s="158"/>
      <c r="J71" s="158"/>
      <c r="K71" s="162"/>
    </row>
    <row r="72" spans="2:11" x14ac:dyDescent="0.2">
      <c r="B72" s="81">
        <v>2313</v>
      </c>
      <c r="C72" s="101" t="s">
        <v>285</v>
      </c>
      <c r="D72" s="88">
        <v>1</v>
      </c>
      <c r="E72" s="89">
        <v>3</v>
      </c>
      <c r="F72" s="79" t="s">
        <v>293</v>
      </c>
      <c r="G72" s="94"/>
      <c r="H72" s="157"/>
      <c r="I72" s="158"/>
      <c r="J72" s="158"/>
      <c r="K72" s="162"/>
    </row>
    <row r="73" spans="2:11" ht="18.75" customHeight="1" x14ac:dyDescent="0.2">
      <c r="B73" s="81">
        <v>2320</v>
      </c>
      <c r="C73" s="99" t="s">
        <v>285</v>
      </c>
      <c r="D73" s="82">
        <v>2</v>
      </c>
      <c r="E73" s="83">
        <v>0</v>
      </c>
      <c r="F73" s="84" t="s">
        <v>294</v>
      </c>
      <c r="G73" s="85" t="s">
        <v>295</v>
      </c>
      <c r="H73" s="157"/>
      <c r="I73" s="157"/>
      <c r="J73" s="158"/>
      <c r="K73" s="162"/>
    </row>
    <row r="74" spans="2:11" s="86" customFormat="1" x14ac:dyDescent="0.2">
      <c r="B74" s="81"/>
      <c r="C74" s="72"/>
      <c r="D74" s="82"/>
      <c r="E74" s="83"/>
      <c r="F74" s="79" t="s">
        <v>34</v>
      </c>
      <c r="G74" s="85"/>
      <c r="H74" s="175"/>
      <c r="I74" s="155"/>
      <c r="J74" s="155"/>
      <c r="K74" s="161"/>
    </row>
    <row r="75" spans="2:11" ht="15.75" customHeight="1" x14ac:dyDescent="0.2">
      <c r="B75" s="81">
        <v>2321</v>
      </c>
      <c r="C75" s="101" t="s">
        <v>285</v>
      </c>
      <c r="D75" s="88">
        <v>2</v>
      </c>
      <c r="E75" s="89">
        <v>1</v>
      </c>
      <c r="F75" s="79" t="s">
        <v>296</v>
      </c>
      <c r="G75" s="94" t="s">
        <v>297</v>
      </c>
      <c r="H75" s="157"/>
      <c r="I75" s="158"/>
      <c r="J75" s="158"/>
      <c r="K75" s="162"/>
    </row>
    <row r="76" spans="2:11" ht="30" customHeight="1" x14ac:dyDescent="0.2">
      <c r="B76" s="81">
        <v>2330</v>
      </c>
      <c r="C76" s="99" t="s">
        <v>285</v>
      </c>
      <c r="D76" s="82">
        <v>3</v>
      </c>
      <c r="E76" s="83">
        <v>0</v>
      </c>
      <c r="F76" s="84" t="s">
        <v>298</v>
      </c>
      <c r="G76" s="85" t="s">
        <v>299</v>
      </c>
      <c r="H76" s="157"/>
      <c r="I76" s="158"/>
      <c r="J76" s="158"/>
      <c r="K76" s="162"/>
    </row>
    <row r="77" spans="2:11" s="86" customFormat="1" x14ac:dyDescent="0.2">
      <c r="B77" s="81"/>
      <c r="C77" s="72"/>
      <c r="D77" s="82"/>
      <c r="E77" s="83"/>
      <c r="F77" s="79" t="s">
        <v>34</v>
      </c>
      <c r="G77" s="85"/>
      <c r="H77" s="175"/>
      <c r="I77" s="155"/>
      <c r="J77" s="155"/>
      <c r="K77" s="161"/>
    </row>
    <row r="78" spans="2:11" ht="15.75" customHeight="1" x14ac:dyDescent="0.2">
      <c r="B78" s="81">
        <v>2331</v>
      </c>
      <c r="C78" s="101" t="s">
        <v>285</v>
      </c>
      <c r="D78" s="88">
        <v>3</v>
      </c>
      <c r="E78" s="89">
        <v>1</v>
      </c>
      <c r="F78" s="79" t="s">
        <v>300</v>
      </c>
      <c r="G78" s="94" t="s">
        <v>301</v>
      </c>
      <c r="H78" s="157"/>
      <c r="I78" s="158"/>
      <c r="J78" s="158"/>
      <c r="K78" s="162"/>
    </row>
    <row r="79" spans="2:11" x14ac:dyDescent="0.2">
      <c r="B79" s="81">
        <v>2332</v>
      </c>
      <c r="C79" s="101" t="s">
        <v>285</v>
      </c>
      <c r="D79" s="88">
        <v>3</v>
      </c>
      <c r="E79" s="89">
        <v>2</v>
      </c>
      <c r="F79" s="79" t="s">
        <v>302</v>
      </c>
      <c r="G79" s="94"/>
      <c r="H79" s="157"/>
      <c r="I79" s="158"/>
      <c r="J79" s="158"/>
      <c r="K79" s="162"/>
    </row>
    <row r="80" spans="2:11" x14ac:dyDescent="0.2">
      <c r="B80" s="81">
        <v>2340</v>
      </c>
      <c r="C80" s="99" t="s">
        <v>285</v>
      </c>
      <c r="D80" s="82">
        <v>4</v>
      </c>
      <c r="E80" s="83">
        <v>0</v>
      </c>
      <c r="F80" s="84" t="s">
        <v>303</v>
      </c>
      <c r="G80" s="94"/>
      <c r="H80" s="157"/>
      <c r="I80" s="158"/>
      <c r="J80" s="158"/>
      <c r="K80" s="162"/>
    </row>
    <row r="81" spans="2:11" s="86" customFormat="1" x14ac:dyDescent="0.2">
      <c r="B81" s="81"/>
      <c r="C81" s="72"/>
      <c r="D81" s="82"/>
      <c r="E81" s="83"/>
      <c r="F81" s="79" t="s">
        <v>34</v>
      </c>
      <c r="G81" s="85"/>
      <c r="H81" s="175"/>
      <c r="I81" s="155"/>
      <c r="J81" s="155"/>
      <c r="K81" s="161"/>
    </row>
    <row r="82" spans="2:11" x14ac:dyDescent="0.2">
      <c r="B82" s="81">
        <v>2341</v>
      </c>
      <c r="C82" s="101" t="s">
        <v>285</v>
      </c>
      <c r="D82" s="88">
        <v>4</v>
      </c>
      <c r="E82" s="89">
        <v>1</v>
      </c>
      <c r="F82" s="79" t="s">
        <v>303</v>
      </c>
      <c r="G82" s="94"/>
      <c r="H82" s="157"/>
      <c r="I82" s="158"/>
      <c r="J82" s="158"/>
      <c r="K82" s="162"/>
    </row>
    <row r="83" spans="2:11" ht="15.75" customHeight="1" x14ac:dyDescent="0.2">
      <c r="B83" s="81">
        <v>2350</v>
      </c>
      <c r="C83" s="99" t="s">
        <v>285</v>
      </c>
      <c r="D83" s="82">
        <v>5</v>
      </c>
      <c r="E83" s="83">
        <v>0</v>
      </c>
      <c r="F83" s="84" t="s">
        <v>304</v>
      </c>
      <c r="G83" s="85" t="s">
        <v>305</v>
      </c>
      <c r="H83" s="157"/>
      <c r="I83" s="158"/>
      <c r="J83" s="158"/>
      <c r="K83" s="162"/>
    </row>
    <row r="84" spans="2:11" s="86" customFormat="1" x14ac:dyDescent="0.2">
      <c r="B84" s="81"/>
      <c r="C84" s="72"/>
      <c r="D84" s="82"/>
      <c r="E84" s="83"/>
      <c r="F84" s="79" t="s">
        <v>34</v>
      </c>
      <c r="G84" s="85"/>
      <c r="H84" s="175"/>
      <c r="I84" s="155"/>
      <c r="J84" s="155"/>
      <c r="K84" s="161"/>
    </row>
    <row r="85" spans="2:11" ht="16.5" customHeight="1" x14ac:dyDescent="0.2">
      <c r="B85" s="81">
        <v>2351</v>
      </c>
      <c r="C85" s="101" t="s">
        <v>285</v>
      </c>
      <c r="D85" s="88">
        <v>5</v>
      </c>
      <c r="E85" s="89">
        <v>1</v>
      </c>
      <c r="F85" s="79" t="s">
        <v>306</v>
      </c>
      <c r="G85" s="94" t="s">
        <v>305</v>
      </c>
      <c r="H85" s="157"/>
      <c r="I85" s="158"/>
      <c r="J85" s="158"/>
      <c r="K85" s="162"/>
    </row>
    <row r="86" spans="2:11" ht="42" customHeight="1" x14ac:dyDescent="0.2">
      <c r="B86" s="81">
        <v>2360</v>
      </c>
      <c r="C86" s="99" t="s">
        <v>285</v>
      </c>
      <c r="D86" s="82">
        <v>6</v>
      </c>
      <c r="E86" s="83">
        <v>0</v>
      </c>
      <c r="F86" s="84" t="s">
        <v>307</v>
      </c>
      <c r="G86" s="85" t="s">
        <v>308</v>
      </c>
      <c r="H86" s="157"/>
      <c r="I86" s="158"/>
      <c r="J86" s="158"/>
      <c r="K86" s="162"/>
    </row>
    <row r="87" spans="2:11" s="86" customFormat="1" x14ac:dyDescent="0.2">
      <c r="B87" s="81"/>
      <c r="C87" s="72"/>
      <c r="D87" s="82"/>
      <c r="E87" s="83"/>
      <c r="F87" s="79" t="s">
        <v>34</v>
      </c>
      <c r="G87" s="85"/>
      <c r="H87" s="175"/>
      <c r="I87" s="155"/>
      <c r="J87" s="155"/>
      <c r="K87" s="161"/>
    </row>
    <row r="88" spans="2:11" ht="40.5" customHeight="1" x14ac:dyDescent="0.2">
      <c r="B88" s="81">
        <v>2361</v>
      </c>
      <c r="C88" s="101" t="s">
        <v>285</v>
      </c>
      <c r="D88" s="88">
        <v>6</v>
      </c>
      <c r="E88" s="89">
        <v>1</v>
      </c>
      <c r="F88" s="79" t="s">
        <v>307</v>
      </c>
      <c r="G88" s="94" t="s">
        <v>309</v>
      </c>
      <c r="H88" s="157"/>
      <c r="I88" s="158"/>
      <c r="J88" s="158"/>
      <c r="K88" s="162"/>
    </row>
    <row r="89" spans="2:11" ht="40.5" customHeight="1" x14ac:dyDescent="0.2">
      <c r="B89" s="81">
        <v>2370</v>
      </c>
      <c r="C89" s="99" t="s">
        <v>285</v>
      </c>
      <c r="D89" s="82">
        <v>7</v>
      </c>
      <c r="E89" s="83">
        <v>0</v>
      </c>
      <c r="F89" s="84" t="s">
        <v>310</v>
      </c>
      <c r="G89" s="85" t="s">
        <v>311</v>
      </c>
      <c r="H89" s="157"/>
      <c r="I89" s="158"/>
      <c r="J89" s="158"/>
      <c r="K89" s="162"/>
    </row>
    <row r="90" spans="2:11" s="86" customFormat="1" x14ac:dyDescent="0.2">
      <c r="B90" s="81"/>
      <c r="C90" s="72"/>
      <c r="D90" s="82"/>
      <c r="E90" s="83"/>
      <c r="F90" s="79" t="s">
        <v>34</v>
      </c>
      <c r="G90" s="85"/>
      <c r="H90" s="175"/>
      <c r="I90" s="155"/>
      <c r="J90" s="155"/>
      <c r="K90" s="161"/>
    </row>
    <row r="91" spans="2:11" ht="30.75" customHeight="1" x14ac:dyDescent="0.2">
      <c r="B91" s="81">
        <v>2371</v>
      </c>
      <c r="C91" s="101" t="s">
        <v>285</v>
      </c>
      <c r="D91" s="88">
        <v>7</v>
      </c>
      <c r="E91" s="89">
        <v>1</v>
      </c>
      <c r="F91" s="79" t="s">
        <v>312</v>
      </c>
      <c r="G91" s="94" t="s">
        <v>313</v>
      </c>
      <c r="H91" s="157"/>
      <c r="I91" s="158"/>
      <c r="J91" s="158"/>
      <c r="K91" s="162"/>
    </row>
    <row r="92" spans="2:11" s="2" customFormat="1" ht="61.5" customHeight="1" x14ac:dyDescent="0.25">
      <c r="B92" s="96">
        <v>2400</v>
      </c>
      <c r="C92" s="99" t="s">
        <v>314</v>
      </c>
      <c r="D92" s="82">
        <v>0</v>
      </c>
      <c r="E92" s="83">
        <v>0</v>
      </c>
      <c r="F92" s="100" t="s">
        <v>315</v>
      </c>
      <c r="G92" s="97" t="s">
        <v>316</v>
      </c>
      <c r="H92" s="190">
        <f>H94+H98+H104+H112+H117+H124+H127+H133+H142</f>
        <v>11300</v>
      </c>
      <c r="I92" s="190">
        <f>I94+I98+I104+I112+I117+I124+I127+I133+I142</f>
        <v>1717604</v>
      </c>
      <c r="J92" s="190">
        <f>J94+J98+J104+J112+J117+J124+J127+J133+J142</f>
        <v>14300</v>
      </c>
      <c r="K92" s="190">
        <f>K94+K98+K112+K117+K124+K127+K133+K142</f>
        <v>1703304</v>
      </c>
    </row>
    <row r="93" spans="2:11" x14ac:dyDescent="0.2">
      <c r="B93" s="78"/>
      <c r="C93" s="72"/>
      <c r="D93" s="73"/>
      <c r="E93" s="74"/>
      <c r="F93" s="79" t="s">
        <v>6</v>
      </c>
      <c r="G93" s="80"/>
      <c r="H93" s="173"/>
      <c r="I93" s="174"/>
      <c r="J93" s="174"/>
      <c r="K93" s="159"/>
    </row>
    <row r="94" spans="2:11" ht="40.5" customHeight="1" x14ac:dyDescent="0.2">
      <c r="B94" s="81">
        <v>2410</v>
      </c>
      <c r="C94" s="99" t="s">
        <v>314</v>
      </c>
      <c r="D94" s="82">
        <v>1</v>
      </c>
      <c r="E94" s="83">
        <v>0</v>
      </c>
      <c r="F94" s="84" t="s">
        <v>317</v>
      </c>
      <c r="G94" s="85" t="s">
        <v>318</v>
      </c>
      <c r="H94" s="157"/>
      <c r="I94" s="158"/>
      <c r="J94" s="158"/>
      <c r="K94" s="162"/>
    </row>
    <row r="95" spans="2:11" s="86" customFormat="1" x14ac:dyDescent="0.2">
      <c r="B95" s="81"/>
      <c r="C95" s="72"/>
      <c r="D95" s="82"/>
      <c r="E95" s="83"/>
      <c r="F95" s="79" t="s">
        <v>34</v>
      </c>
      <c r="G95" s="85"/>
      <c r="H95" s="175"/>
      <c r="I95" s="155"/>
      <c r="J95" s="155"/>
      <c r="K95" s="161"/>
    </row>
    <row r="96" spans="2:11" ht="29.25" customHeight="1" x14ac:dyDescent="0.2">
      <c r="B96" s="81">
        <v>2411</v>
      </c>
      <c r="C96" s="101" t="s">
        <v>314</v>
      </c>
      <c r="D96" s="88">
        <v>1</v>
      </c>
      <c r="E96" s="89">
        <v>1</v>
      </c>
      <c r="F96" s="79" t="s">
        <v>319</v>
      </c>
      <c r="G96" s="90" t="s">
        <v>320</v>
      </c>
      <c r="H96" s="157"/>
      <c r="I96" s="158"/>
      <c r="J96" s="158"/>
      <c r="K96" s="162"/>
    </row>
    <row r="97" spans="2:11" ht="29.25" customHeight="1" x14ac:dyDescent="0.2">
      <c r="B97" s="81">
        <v>2412</v>
      </c>
      <c r="C97" s="101" t="s">
        <v>314</v>
      </c>
      <c r="D97" s="88">
        <v>1</v>
      </c>
      <c r="E97" s="89">
        <v>2</v>
      </c>
      <c r="F97" s="79" t="s">
        <v>321</v>
      </c>
      <c r="G97" s="94" t="s">
        <v>322</v>
      </c>
      <c r="H97" s="157"/>
      <c r="I97" s="158"/>
      <c r="J97" s="158"/>
      <c r="K97" s="162"/>
    </row>
    <row r="98" spans="2:11" ht="42.75" customHeight="1" x14ac:dyDescent="0.2">
      <c r="B98" s="81">
        <v>2420</v>
      </c>
      <c r="C98" s="99" t="s">
        <v>314</v>
      </c>
      <c r="D98" s="82">
        <v>2</v>
      </c>
      <c r="E98" s="83">
        <v>0</v>
      </c>
      <c r="F98" s="84" t="s">
        <v>323</v>
      </c>
      <c r="G98" s="85" t="s">
        <v>324</v>
      </c>
      <c r="H98" s="158">
        <f>H100+H103</f>
        <v>5300</v>
      </c>
      <c r="I98" s="158">
        <f>I100+I103</f>
        <v>8300</v>
      </c>
      <c r="J98" s="158">
        <f>J100+J103</f>
        <v>8300</v>
      </c>
      <c r="K98" s="162">
        <f>K100+K103</f>
        <v>0</v>
      </c>
    </row>
    <row r="99" spans="2:11" s="86" customFormat="1" x14ac:dyDescent="0.2">
      <c r="B99" s="81"/>
      <c r="C99" s="72"/>
      <c r="D99" s="82"/>
      <c r="E99" s="83"/>
      <c r="F99" s="79" t="s">
        <v>34</v>
      </c>
      <c r="G99" s="85"/>
      <c r="H99" s="175"/>
      <c r="I99" s="155"/>
      <c r="J99" s="155"/>
      <c r="K99" s="161"/>
    </row>
    <row r="100" spans="2:11" ht="18" customHeight="1" x14ac:dyDescent="0.2">
      <c r="B100" s="81">
        <v>2421</v>
      </c>
      <c r="C100" s="101" t="s">
        <v>314</v>
      </c>
      <c r="D100" s="88">
        <v>2</v>
      </c>
      <c r="E100" s="89">
        <v>1</v>
      </c>
      <c r="F100" s="79" t="s">
        <v>325</v>
      </c>
      <c r="G100" s="94" t="s">
        <v>326</v>
      </c>
      <c r="H100" s="157">
        <f>+J100-3000</f>
        <v>5300</v>
      </c>
      <c r="I100" s="158">
        <f>J100+K100</f>
        <v>8300</v>
      </c>
      <c r="J100" s="158">
        <f>+'[2]Գյուղ. ծրագրեր'!$C$11+3000</f>
        <v>8300</v>
      </c>
      <c r="K100" s="162">
        <f>[1]sheet1!AU48</f>
        <v>0</v>
      </c>
    </row>
    <row r="101" spans="2:11" ht="15" customHeight="1" x14ac:dyDescent="0.2">
      <c r="B101" s="81">
        <v>2422</v>
      </c>
      <c r="C101" s="101" t="s">
        <v>314</v>
      </c>
      <c r="D101" s="88">
        <v>2</v>
      </c>
      <c r="E101" s="89">
        <v>2</v>
      </c>
      <c r="F101" s="79" t="s">
        <v>327</v>
      </c>
      <c r="G101" s="94" t="s">
        <v>328</v>
      </c>
      <c r="H101" s="157"/>
      <c r="I101" s="158"/>
      <c r="J101" s="158"/>
      <c r="K101" s="162"/>
    </row>
    <row r="102" spans="2:11" ht="15" customHeight="1" x14ac:dyDescent="0.2">
      <c r="B102" s="81">
        <v>2423</v>
      </c>
      <c r="C102" s="101" t="s">
        <v>314</v>
      </c>
      <c r="D102" s="88">
        <v>2</v>
      </c>
      <c r="E102" s="89">
        <v>3</v>
      </c>
      <c r="F102" s="79" t="s">
        <v>329</v>
      </c>
      <c r="G102" s="94" t="s">
        <v>330</v>
      </c>
      <c r="H102" s="157"/>
      <c r="I102" s="158"/>
      <c r="J102" s="158"/>
      <c r="K102" s="162"/>
    </row>
    <row r="103" spans="2:11" x14ac:dyDescent="0.2">
      <c r="B103" s="81">
        <v>2424</v>
      </c>
      <c r="C103" s="101" t="s">
        <v>314</v>
      </c>
      <c r="D103" s="88">
        <v>2</v>
      </c>
      <c r="E103" s="89">
        <v>4</v>
      </c>
      <c r="F103" s="79" t="s">
        <v>331</v>
      </c>
      <c r="G103" s="94"/>
      <c r="H103" s="157"/>
      <c r="I103" s="158"/>
      <c r="J103" s="158"/>
      <c r="K103" s="162"/>
    </row>
    <row r="104" spans="2:11" ht="18" customHeight="1" x14ac:dyDescent="0.2">
      <c r="B104" s="81">
        <v>2430</v>
      </c>
      <c r="C104" s="99" t="s">
        <v>314</v>
      </c>
      <c r="D104" s="82">
        <v>3</v>
      </c>
      <c r="E104" s="83">
        <v>0</v>
      </c>
      <c r="F104" s="84" t="s">
        <v>332</v>
      </c>
      <c r="G104" s="85" t="s">
        <v>333</v>
      </c>
      <c r="H104" s="157"/>
      <c r="I104" s="158"/>
      <c r="J104" s="158"/>
      <c r="K104" s="162"/>
    </row>
    <row r="105" spans="2:11" s="86" customFormat="1" ht="15.75" customHeight="1" x14ac:dyDescent="0.2">
      <c r="B105" s="81"/>
      <c r="C105" s="72"/>
      <c r="D105" s="82"/>
      <c r="E105" s="83"/>
      <c r="F105" s="79" t="s">
        <v>34</v>
      </c>
      <c r="G105" s="85"/>
      <c r="H105" s="175"/>
      <c r="I105" s="155"/>
      <c r="J105" s="155"/>
      <c r="K105" s="161"/>
    </row>
    <row r="106" spans="2:11" ht="15.75" customHeight="1" x14ac:dyDescent="0.2">
      <c r="B106" s="81">
        <v>2431</v>
      </c>
      <c r="C106" s="101" t="s">
        <v>314</v>
      </c>
      <c r="D106" s="88">
        <v>3</v>
      </c>
      <c r="E106" s="89">
        <v>1</v>
      </c>
      <c r="F106" s="79" t="s">
        <v>334</v>
      </c>
      <c r="G106" s="94" t="s">
        <v>335</v>
      </c>
      <c r="H106" s="157"/>
      <c r="I106" s="158"/>
      <c r="J106" s="158"/>
      <c r="K106" s="162"/>
    </row>
    <row r="107" spans="2:11" ht="15.75" customHeight="1" x14ac:dyDescent="0.2">
      <c r="B107" s="81">
        <v>2432</v>
      </c>
      <c r="C107" s="101" t="s">
        <v>314</v>
      </c>
      <c r="D107" s="88">
        <v>3</v>
      </c>
      <c r="E107" s="89">
        <v>2</v>
      </c>
      <c r="F107" s="79" t="s">
        <v>336</v>
      </c>
      <c r="G107" s="94" t="s">
        <v>337</v>
      </c>
      <c r="H107" s="157"/>
      <c r="I107" s="158"/>
      <c r="J107" s="158"/>
      <c r="K107" s="162"/>
    </row>
    <row r="108" spans="2:11" ht="15.75" customHeight="1" x14ac:dyDescent="0.2">
      <c r="B108" s="81">
        <v>2433</v>
      </c>
      <c r="C108" s="101" t="s">
        <v>314</v>
      </c>
      <c r="D108" s="88">
        <v>3</v>
      </c>
      <c r="E108" s="89">
        <v>3</v>
      </c>
      <c r="F108" s="79" t="s">
        <v>338</v>
      </c>
      <c r="G108" s="94" t="s">
        <v>339</v>
      </c>
      <c r="H108" s="157"/>
      <c r="I108" s="158"/>
      <c r="J108" s="158"/>
      <c r="K108" s="162"/>
    </row>
    <row r="109" spans="2:11" ht="15.75" customHeight="1" x14ac:dyDescent="0.2">
      <c r="B109" s="81">
        <v>2434</v>
      </c>
      <c r="C109" s="101" t="s">
        <v>314</v>
      </c>
      <c r="D109" s="88">
        <v>3</v>
      </c>
      <c r="E109" s="89">
        <v>4</v>
      </c>
      <c r="F109" s="79" t="s">
        <v>340</v>
      </c>
      <c r="G109" s="94" t="s">
        <v>341</v>
      </c>
      <c r="H109" s="157"/>
      <c r="I109" s="158"/>
      <c r="J109" s="158"/>
      <c r="K109" s="162"/>
    </row>
    <row r="110" spans="2:11" ht="15.75" customHeight="1" x14ac:dyDescent="0.2">
      <c r="B110" s="81">
        <v>2435</v>
      </c>
      <c r="C110" s="101" t="s">
        <v>314</v>
      </c>
      <c r="D110" s="88">
        <v>3</v>
      </c>
      <c r="E110" s="89">
        <v>5</v>
      </c>
      <c r="F110" s="79" t="s">
        <v>342</v>
      </c>
      <c r="G110" s="94" t="s">
        <v>343</v>
      </c>
      <c r="H110" s="157"/>
      <c r="I110" s="158"/>
      <c r="J110" s="158"/>
      <c r="K110" s="162"/>
    </row>
    <row r="111" spans="2:11" ht="15.75" customHeight="1" x14ac:dyDescent="0.2">
      <c r="B111" s="81">
        <v>2436</v>
      </c>
      <c r="C111" s="101" t="s">
        <v>314</v>
      </c>
      <c r="D111" s="88">
        <v>3</v>
      </c>
      <c r="E111" s="89">
        <v>6</v>
      </c>
      <c r="F111" s="79" t="s">
        <v>344</v>
      </c>
      <c r="G111" s="94" t="s">
        <v>345</v>
      </c>
      <c r="H111" s="157"/>
      <c r="I111" s="158"/>
      <c r="J111" s="158"/>
      <c r="K111" s="162"/>
    </row>
    <row r="112" spans="2:11" ht="27" customHeight="1" x14ac:dyDescent="0.2">
      <c r="B112" s="81">
        <v>2440</v>
      </c>
      <c r="C112" s="99" t="s">
        <v>314</v>
      </c>
      <c r="D112" s="82">
        <v>4</v>
      </c>
      <c r="E112" s="83">
        <v>0</v>
      </c>
      <c r="F112" s="84" t="s">
        <v>346</v>
      </c>
      <c r="G112" s="85" t="s">
        <v>347</v>
      </c>
      <c r="H112" s="157"/>
      <c r="I112" s="158"/>
      <c r="J112" s="158"/>
      <c r="K112" s="162"/>
    </row>
    <row r="113" spans="2:11" s="86" customFormat="1" x14ac:dyDescent="0.2">
      <c r="B113" s="81"/>
      <c r="C113" s="72"/>
      <c r="D113" s="82"/>
      <c r="E113" s="83"/>
      <c r="F113" s="79" t="s">
        <v>34</v>
      </c>
      <c r="G113" s="85"/>
      <c r="H113" s="175"/>
      <c r="I113" s="155"/>
      <c r="J113" s="155"/>
      <c r="K113" s="161"/>
    </row>
    <row r="114" spans="2:11" ht="30.75" customHeight="1" x14ac:dyDescent="0.2">
      <c r="B114" s="81">
        <v>2441</v>
      </c>
      <c r="C114" s="101" t="s">
        <v>314</v>
      </c>
      <c r="D114" s="88">
        <v>4</v>
      </c>
      <c r="E114" s="89">
        <v>1</v>
      </c>
      <c r="F114" s="79" t="s">
        <v>348</v>
      </c>
      <c r="G114" s="94" t="s">
        <v>349</v>
      </c>
      <c r="H114" s="157"/>
      <c r="I114" s="158"/>
      <c r="J114" s="158"/>
      <c r="K114" s="162"/>
    </row>
    <row r="115" spans="2:11" ht="17.25" customHeight="1" x14ac:dyDescent="0.2">
      <c r="B115" s="81">
        <v>2442</v>
      </c>
      <c r="C115" s="101" t="s">
        <v>314</v>
      </c>
      <c r="D115" s="88">
        <v>4</v>
      </c>
      <c r="E115" s="89">
        <v>2</v>
      </c>
      <c r="F115" s="79" t="s">
        <v>350</v>
      </c>
      <c r="G115" s="94" t="s">
        <v>351</v>
      </c>
      <c r="H115" s="157"/>
      <c r="I115" s="158"/>
      <c r="J115" s="158"/>
      <c r="K115" s="162"/>
    </row>
    <row r="116" spans="2:11" ht="18" customHeight="1" x14ac:dyDescent="0.2">
      <c r="B116" s="81">
        <v>2443</v>
      </c>
      <c r="C116" s="101" t="s">
        <v>314</v>
      </c>
      <c r="D116" s="88">
        <v>4</v>
      </c>
      <c r="E116" s="89">
        <v>3</v>
      </c>
      <c r="F116" s="79" t="s">
        <v>352</v>
      </c>
      <c r="G116" s="94" t="s">
        <v>353</v>
      </c>
      <c r="H116" s="157"/>
      <c r="I116" s="158"/>
      <c r="J116" s="158"/>
      <c r="K116" s="162"/>
    </row>
    <row r="117" spans="2:11" ht="17.25" customHeight="1" x14ac:dyDescent="0.2">
      <c r="B117" s="81">
        <v>2450</v>
      </c>
      <c r="C117" s="99" t="s">
        <v>314</v>
      </c>
      <c r="D117" s="82">
        <v>5</v>
      </c>
      <c r="E117" s="83">
        <v>0</v>
      </c>
      <c r="F117" s="84" t="s">
        <v>354</v>
      </c>
      <c r="G117" s="98" t="s">
        <v>355</v>
      </c>
      <c r="H117" s="158">
        <f>H119</f>
        <v>6000</v>
      </c>
      <c r="I117" s="158">
        <f>I119</f>
        <v>1709304</v>
      </c>
      <c r="J117" s="158">
        <f>J119</f>
        <v>6000</v>
      </c>
      <c r="K117" s="158">
        <f>K119</f>
        <v>1703304</v>
      </c>
    </row>
    <row r="118" spans="2:11" s="86" customFormat="1" ht="15.75" customHeight="1" x14ac:dyDescent="0.2">
      <c r="B118" s="81"/>
      <c r="C118" s="72"/>
      <c r="D118" s="82"/>
      <c r="E118" s="83"/>
      <c r="F118" s="79" t="s">
        <v>34</v>
      </c>
      <c r="G118" s="85"/>
      <c r="H118" s="175"/>
      <c r="I118" s="155"/>
      <c r="J118" s="155"/>
      <c r="K118" s="161"/>
    </row>
    <row r="119" spans="2:11" ht="15.75" customHeight="1" x14ac:dyDescent="0.2">
      <c r="B119" s="81">
        <v>2451</v>
      </c>
      <c r="C119" s="101" t="s">
        <v>314</v>
      </c>
      <c r="D119" s="88">
        <v>5</v>
      </c>
      <c r="E119" s="89">
        <v>1</v>
      </c>
      <c r="F119" s="79" t="s">
        <v>356</v>
      </c>
      <c r="G119" s="94" t="s">
        <v>357</v>
      </c>
      <c r="H119" s="157">
        <f>+J119</f>
        <v>6000</v>
      </c>
      <c r="I119" s="158">
        <f>J119+K119</f>
        <v>1709304</v>
      </c>
      <c r="J119" s="158">
        <f>+'[2]Ճանապարհ. տրանսպ.'!$C$8</f>
        <v>6000</v>
      </c>
      <c r="K119" s="158">
        <f>1303254+400050</f>
        <v>1703304</v>
      </c>
    </row>
    <row r="120" spans="2:11" ht="15.75" customHeight="1" x14ac:dyDescent="0.2">
      <c r="B120" s="81">
        <v>2452</v>
      </c>
      <c r="C120" s="101" t="s">
        <v>314</v>
      </c>
      <c r="D120" s="88">
        <v>5</v>
      </c>
      <c r="E120" s="89">
        <v>2</v>
      </c>
      <c r="F120" s="79" t="s">
        <v>358</v>
      </c>
      <c r="G120" s="94" t="s">
        <v>359</v>
      </c>
      <c r="H120" s="157"/>
      <c r="I120" s="158"/>
      <c r="J120" s="158"/>
      <c r="K120" s="162"/>
    </row>
    <row r="121" spans="2:11" ht="15.75" customHeight="1" x14ac:dyDescent="0.2">
      <c r="B121" s="81">
        <v>2453</v>
      </c>
      <c r="C121" s="101" t="s">
        <v>314</v>
      </c>
      <c r="D121" s="88">
        <v>5</v>
      </c>
      <c r="E121" s="89">
        <v>3</v>
      </c>
      <c r="F121" s="79" t="s">
        <v>360</v>
      </c>
      <c r="G121" s="94" t="s">
        <v>361</v>
      </c>
      <c r="H121" s="157"/>
      <c r="I121" s="158"/>
      <c r="J121" s="158"/>
      <c r="K121" s="162"/>
    </row>
    <row r="122" spans="2:11" ht="15.75" customHeight="1" x14ac:dyDescent="0.2">
      <c r="B122" s="81">
        <v>2454</v>
      </c>
      <c r="C122" s="101" t="s">
        <v>314</v>
      </c>
      <c r="D122" s="88">
        <v>5</v>
      </c>
      <c r="E122" s="89">
        <v>4</v>
      </c>
      <c r="F122" s="79" t="s">
        <v>362</v>
      </c>
      <c r="G122" s="94" t="s">
        <v>363</v>
      </c>
      <c r="H122" s="157"/>
      <c r="I122" s="158"/>
      <c r="J122" s="158"/>
      <c r="K122" s="162"/>
    </row>
    <row r="123" spans="2:11" ht="15.75" customHeight="1" x14ac:dyDescent="0.2">
      <c r="B123" s="81">
        <v>2455</v>
      </c>
      <c r="C123" s="101" t="s">
        <v>314</v>
      </c>
      <c r="D123" s="88">
        <v>5</v>
      </c>
      <c r="E123" s="89">
        <v>5</v>
      </c>
      <c r="F123" s="79" t="s">
        <v>364</v>
      </c>
      <c r="G123" s="94" t="s">
        <v>365</v>
      </c>
      <c r="H123" s="157"/>
      <c r="I123" s="158"/>
      <c r="J123" s="158"/>
      <c r="K123" s="162"/>
    </row>
    <row r="124" spans="2:11" ht="16.5" customHeight="1" x14ac:dyDescent="0.2">
      <c r="B124" s="81">
        <v>2460</v>
      </c>
      <c r="C124" s="99" t="s">
        <v>314</v>
      </c>
      <c r="D124" s="82">
        <v>6</v>
      </c>
      <c r="E124" s="83">
        <v>0</v>
      </c>
      <c r="F124" s="84" t="s">
        <v>366</v>
      </c>
      <c r="G124" s="85" t="s">
        <v>367</v>
      </c>
      <c r="H124" s="157"/>
      <c r="I124" s="158"/>
      <c r="J124" s="158"/>
      <c r="K124" s="162"/>
    </row>
    <row r="125" spans="2:11" s="86" customFormat="1" x14ac:dyDescent="0.2">
      <c r="B125" s="81"/>
      <c r="C125" s="72"/>
      <c r="D125" s="82"/>
      <c r="E125" s="83"/>
      <c r="F125" s="79" t="s">
        <v>34</v>
      </c>
      <c r="G125" s="85"/>
      <c r="H125" s="175"/>
      <c r="I125" s="155"/>
      <c r="J125" s="155"/>
      <c r="K125" s="161"/>
    </row>
    <row r="126" spans="2:11" ht="17.25" customHeight="1" x14ac:dyDescent="0.2">
      <c r="B126" s="81">
        <v>2461</v>
      </c>
      <c r="C126" s="101" t="s">
        <v>314</v>
      </c>
      <c r="D126" s="88">
        <v>6</v>
      </c>
      <c r="E126" s="89">
        <v>1</v>
      </c>
      <c r="F126" s="79" t="s">
        <v>368</v>
      </c>
      <c r="G126" s="94" t="s">
        <v>367</v>
      </c>
      <c r="H126" s="157"/>
      <c r="I126" s="158"/>
      <c r="J126" s="158"/>
      <c r="K126" s="162"/>
    </row>
    <row r="127" spans="2:11" ht="18.75" customHeight="1" x14ac:dyDescent="0.2">
      <c r="B127" s="81">
        <v>2470</v>
      </c>
      <c r="C127" s="99" t="s">
        <v>314</v>
      </c>
      <c r="D127" s="82">
        <v>7</v>
      </c>
      <c r="E127" s="83">
        <v>0</v>
      </c>
      <c r="F127" s="84" t="s">
        <v>369</v>
      </c>
      <c r="G127" s="98" t="s">
        <v>370</v>
      </c>
      <c r="H127" s="157"/>
      <c r="I127" s="158"/>
      <c r="J127" s="158"/>
      <c r="K127" s="162"/>
    </row>
    <row r="128" spans="2:11" s="86" customFormat="1" x14ac:dyDescent="0.2">
      <c r="B128" s="81"/>
      <c r="C128" s="72"/>
      <c r="D128" s="82"/>
      <c r="E128" s="83"/>
      <c r="F128" s="79" t="s">
        <v>34</v>
      </c>
      <c r="G128" s="85"/>
      <c r="H128" s="175"/>
      <c r="I128" s="155"/>
      <c r="J128" s="155"/>
      <c r="K128" s="161"/>
    </row>
    <row r="129" spans="2:11" ht="28.5" customHeight="1" x14ac:dyDescent="0.2">
      <c r="B129" s="81">
        <v>2471</v>
      </c>
      <c r="C129" s="101" t="s">
        <v>314</v>
      </c>
      <c r="D129" s="88">
        <v>7</v>
      </c>
      <c r="E129" s="89">
        <v>1</v>
      </c>
      <c r="F129" s="79" t="s">
        <v>371</v>
      </c>
      <c r="G129" s="94" t="s">
        <v>372</v>
      </c>
      <c r="H129" s="157"/>
      <c r="I129" s="158"/>
      <c r="J129" s="158"/>
      <c r="K129" s="162"/>
    </row>
    <row r="130" spans="2:11" ht="30" customHeight="1" x14ac:dyDescent="0.2">
      <c r="B130" s="81">
        <v>2472</v>
      </c>
      <c r="C130" s="101" t="s">
        <v>314</v>
      </c>
      <c r="D130" s="88">
        <v>7</v>
      </c>
      <c r="E130" s="89">
        <v>2</v>
      </c>
      <c r="F130" s="79" t="s">
        <v>373</v>
      </c>
      <c r="G130" s="102" t="s">
        <v>374</v>
      </c>
      <c r="H130" s="157"/>
      <c r="I130" s="158"/>
      <c r="J130" s="158"/>
      <c r="K130" s="162"/>
    </row>
    <row r="131" spans="2:11" ht="16.5" customHeight="1" x14ac:dyDescent="0.2">
      <c r="B131" s="81">
        <v>2473</v>
      </c>
      <c r="C131" s="101" t="s">
        <v>314</v>
      </c>
      <c r="D131" s="88">
        <v>7</v>
      </c>
      <c r="E131" s="89">
        <v>3</v>
      </c>
      <c r="F131" s="79" t="s">
        <v>375</v>
      </c>
      <c r="G131" s="94" t="s">
        <v>376</v>
      </c>
      <c r="H131" s="157"/>
      <c r="I131" s="158"/>
      <c r="J131" s="158"/>
      <c r="K131" s="162"/>
    </row>
    <row r="132" spans="2:11" ht="18.75" customHeight="1" x14ac:dyDescent="0.2">
      <c r="B132" s="81">
        <v>2474</v>
      </c>
      <c r="C132" s="101" t="s">
        <v>314</v>
      </c>
      <c r="D132" s="88">
        <v>7</v>
      </c>
      <c r="E132" s="89">
        <v>4</v>
      </c>
      <c r="F132" s="79" t="s">
        <v>377</v>
      </c>
      <c r="G132" s="90" t="s">
        <v>378</v>
      </c>
      <c r="H132" s="157"/>
      <c r="I132" s="158"/>
      <c r="J132" s="158"/>
      <c r="K132" s="162"/>
    </row>
    <row r="133" spans="2:11" ht="29.25" customHeight="1" x14ac:dyDescent="0.2">
      <c r="B133" s="81">
        <v>2480</v>
      </c>
      <c r="C133" s="99" t="s">
        <v>314</v>
      </c>
      <c r="D133" s="82">
        <v>8</v>
      </c>
      <c r="E133" s="83">
        <v>0</v>
      </c>
      <c r="F133" s="84" t="s">
        <v>379</v>
      </c>
      <c r="G133" s="85" t="s">
        <v>380</v>
      </c>
      <c r="H133" s="157"/>
      <c r="I133" s="158"/>
      <c r="J133" s="158"/>
      <c r="K133" s="162"/>
    </row>
    <row r="134" spans="2:11" s="86" customFormat="1" x14ac:dyDescent="0.2">
      <c r="B134" s="81"/>
      <c r="C134" s="72"/>
      <c r="D134" s="82"/>
      <c r="E134" s="83"/>
      <c r="F134" s="79" t="s">
        <v>34</v>
      </c>
      <c r="G134" s="85"/>
      <c r="H134" s="175"/>
      <c r="I134" s="155"/>
      <c r="J134" s="155"/>
      <c r="K134" s="161"/>
    </row>
    <row r="135" spans="2:11" ht="54.75" customHeight="1" x14ac:dyDescent="0.2">
      <c r="B135" s="81">
        <v>2481</v>
      </c>
      <c r="C135" s="101" t="s">
        <v>314</v>
      </c>
      <c r="D135" s="88">
        <v>8</v>
      </c>
      <c r="E135" s="89">
        <v>1</v>
      </c>
      <c r="F135" s="79" t="s">
        <v>381</v>
      </c>
      <c r="G135" s="94" t="s">
        <v>382</v>
      </c>
      <c r="H135" s="157"/>
      <c r="I135" s="158"/>
      <c r="J135" s="158"/>
      <c r="K135" s="162"/>
    </row>
    <row r="136" spans="2:11" ht="54.75" customHeight="1" x14ac:dyDescent="0.2">
      <c r="B136" s="81">
        <v>2482</v>
      </c>
      <c r="C136" s="101" t="s">
        <v>314</v>
      </c>
      <c r="D136" s="88">
        <v>8</v>
      </c>
      <c r="E136" s="89">
        <v>2</v>
      </c>
      <c r="F136" s="79" t="s">
        <v>383</v>
      </c>
      <c r="G136" s="94" t="s">
        <v>384</v>
      </c>
      <c r="H136" s="157"/>
      <c r="I136" s="158"/>
      <c r="J136" s="158"/>
      <c r="K136" s="162"/>
    </row>
    <row r="137" spans="2:11" ht="41.25" customHeight="1" x14ac:dyDescent="0.2">
      <c r="B137" s="81">
        <v>2483</v>
      </c>
      <c r="C137" s="101" t="s">
        <v>314</v>
      </c>
      <c r="D137" s="88">
        <v>8</v>
      </c>
      <c r="E137" s="89">
        <v>3</v>
      </c>
      <c r="F137" s="79" t="s">
        <v>385</v>
      </c>
      <c r="G137" s="94" t="s">
        <v>386</v>
      </c>
      <c r="H137" s="157"/>
      <c r="I137" s="158"/>
      <c r="J137" s="158"/>
      <c r="K137" s="162"/>
    </row>
    <row r="138" spans="2:11" ht="37.5" customHeight="1" x14ac:dyDescent="0.2">
      <c r="B138" s="81">
        <v>2484</v>
      </c>
      <c r="C138" s="101" t="s">
        <v>314</v>
      </c>
      <c r="D138" s="88">
        <v>8</v>
      </c>
      <c r="E138" s="89">
        <v>4</v>
      </c>
      <c r="F138" s="79" t="s">
        <v>387</v>
      </c>
      <c r="G138" s="94" t="s">
        <v>388</v>
      </c>
      <c r="H138" s="157"/>
      <c r="I138" s="158"/>
      <c r="J138" s="158"/>
      <c r="K138" s="162"/>
    </row>
    <row r="139" spans="2:11" ht="30" customHeight="1" x14ac:dyDescent="0.2">
      <c r="B139" s="81">
        <v>2485</v>
      </c>
      <c r="C139" s="101" t="s">
        <v>314</v>
      </c>
      <c r="D139" s="88">
        <v>8</v>
      </c>
      <c r="E139" s="89">
        <v>5</v>
      </c>
      <c r="F139" s="79" t="s">
        <v>389</v>
      </c>
      <c r="G139" s="94" t="s">
        <v>390</v>
      </c>
      <c r="H139" s="157"/>
      <c r="I139" s="158"/>
      <c r="J139" s="158"/>
      <c r="K139" s="162"/>
    </row>
    <row r="140" spans="2:11" ht="30" customHeight="1" x14ac:dyDescent="0.2">
      <c r="B140" s="81">
        <v>2486</v>
      </c>
      <c r="C140" s="101" t="s">
        <v>314</v>
      </c>
      <c r="D140" s="88">
        <v>8</v>
      </c>
      <c r="E140" s="89">
        <v>6</v>
      </c>
      <c r="F140" s="79" t="s">
        <v>391</v>
      </c>
      <c r="G140" s="94" t="s">
        <v>392</v>
      </c>
      <c r="H140" s="157"/>
      <c r="I140" s="158"/>
      <c r="J140" s="158"/>
      <c r="K140" s="162"/>
    </row>
    <row r="141" spans="2:11" ht="27.75" customHeight="1" x14ac:dyDescent="0.2">
      <c r="B141" s="81">
        <v>2487</v>
      </c>
      <c r="C141" s="101" t="s">
        <v>314</v>
      </c>
      <c r="D141" s="88">
        <v>8</v>
      </c>
      <c r="E141" s="89">
        <v>7</v>
      </c>
      <c r="F141" s="79" t="s">
        <v>393</v>
      </c>
      <c r="G141" s="94" t="s">
        <v>394</v>
      </c>
      <c r="H141" s="157"/>
      <c r="I141" s="158"/>
      <c r="J141" s="158"/>
      <c r="K141" s="162"/>
    </row>
    <row r="142" spans="2:11" ht="29.25" customHeight="1" x14ac:dyDescent="0.2">
      <c r="B142" s="81">
        <v>2490</v>
      </c>
      <c r="C142" s="99" t="s">
        <v>314</v>
      </c>
      <c r="D142" s="82">
        <v>9</v>
      </c>
      <c r="E142" s="83">
        <v>0</v>
      </c>
      <c r="F142" s="84" t="s">
        <v>395</v>
      </c>
      <c r="G142" s="85" t="s">
        <v>396</v>
      </c>
      <c r="H142" s="157"/>
      <c r="I142" s="158"/>
      <c r="J142" s="158"/>
      <c r="K142" s="162"/>
    </row>
    <row r="143" spans="2:11" s="86" customFormat="1" x14ac:dyDescent="0.2">
      <c r="B143" s="81"/>
      <c r="C143" s="72"/>
      <c r="D143" s="82"/>
      <c r="E143" s="83"/>
      <c r="F143" s="79" t="s">
        <v>34</v>
      </c>
      <c r="G143" s="85"/>
      <c r="H143" s="175"/>
      <c r="I143" s="155"/>
      <c r="J143" s="155"/>
      <c r="K143" s="161"/>
    </row>
    <row r="144" spans="2:11" ht="30" customHeight="1" x14ac:dyDescent="0.2">
      <c r="B144" s="81">
        <v>2491</v>
      </c>
      <c r="C144" s="101" t="s">
        <v>314</v>
      </c>
      <c r="D144" s="88">
        <v>9</v>
      </c>
      <c r="E144" s="89">
        <v>1</v>
      </c>
      <c r="F144" s="79" t="s">
        <v>395</v>
      </c>
      <c r="G144" s="94" t="s">
        <v>397</v>
      </c>
      <c r="H144" s="157"/>
      <c r="I144" s="158"/>
      <c r="J144" s="158"/>
      <c r="K144" s="162"/>
    </row>
    <row r="145" spans="2:11" s="2" customFormat="1" ht="54.75" customHeight="1" x14ac:dyDescent="0.25">
      <c r="B145" s="96">
        <v>2500</v>
      </c>
      <c r="C145" s="99" t="s">
        <v>398</v>
      </c>
      <c r="D145" s="82">
        <v>0</v>
      </c>
      <c r="E145" s="83">
        <v>0</v>
      </c>
      <c r="F145" s="100" t="s">
        <v>399</v>
      </c>
      <c r="G145" s="97" t="s">
        <v>400</v>
      </c>
      <c r="H145" s="189">
        <f>H147+H150+H153+H156+H159+H162</f>
        <v>375000</v>
      </c>
      <c r="I145" s="172">
        <f>I147+I150+I153+I156+I159+I162</f>
        <v>405000</v>
      </c>
      <c r="J145" s="172">
        <f>J147+J150+J153+J156+J159+J162</f>
        <v>375000</v>
      </c>
      <c r="K145" s="172">
        <f>K147+K150+K153+K156+K159+K162</f>
        <v>30000</v>
      </c>
    </row>
    <row r="146" spans="2:11" x14ac:dyDescent="0.2">
      <c r="B146" s="78"/>
      <c r="C146" s="72"/>
      <c r="D146" s="73"/>
      <c r="E146" s="74"/>
      <c r="F146" s="79" t="s">
        <v>6</v>
      </c>
      <c r="G146" s="80"/>
      <c r="H146" s="173"/>
      <c r="I146" s="174"/>
      <c r="J146" s="174"/>
      <c r="K146" s="159"/>
    </row>
    <row r="147" spans="2:11" ht="17.25" customHeight="1" x14ac:dyDescent="0.2">
      <c r="B147" s="81">
        <v>2510</v>
      </c>
      <c r="C147" s="99" t="s">
        <v>398</v>
      </c>
      <c r="D147" s="82">
        <v>1</v>
      </c>
      <c r="E147" s="83">
        <v>0</v>
      </c>
      <c r="F147" s="84" t="s">
        <v>401</v>
      </c>
      <c r="G147" s="85" t="s">
        <v>402</v>
      </c>
      <c r="H147" s="157">
        <f>+J147</f>
        <v>160000</v>
      </c>
      <c r="I147" s="158">
        <f>J147+K147</f>
        <v>160000</v>
      </c>
      <c r="J147" s="158">
        <f>+[2]Աղբահանություն!$C$7</f>
        <v>160000</v>
      </c>
      <c r="K147" s="162"/>
    </row>
    <row r="148" spans="2:11" s="86" customFormat="1" x14ac:dyDescent="0.2">
      <c r="B148" s="81"/>
      <c r="C148" s="72"/>
      <c r="D148" s="82"/>
      <c r="E148" s="83"/>
      <c r="F148" s="79" t="s">
        <v>34</v>
      </c>
      <c r="G148" s="85"/>
      <c r="H148" s="175"/>
      <c r="I148" s="155"/>
      <c r="J148" s="155"/>
      <c r="K148" s="161"/>
    </row>
    <row r="149" spans="2:11" ht="17.25" customHeight="1" x14ac:dyDescent="0.2">
      <c r="B149" s="81">
        <v>2511</v>
      </c>
      <c r="C149" s="101" t="s">
        <v>398</v>
      </c>
      <c r="D149" s="88">
        <v>1</v>
      </c>
      <c r="E149" s="89">
        <v>1</v>
      </c>
      <c r="F149" s="79" t="s">
        <v>401</v>
      </c>
      <c r="G149" s="94" t="s">
        <v>403</v>
      </c>
      <c r="H149" s="157"/>
      <c r="I149" s="158"/>
      <c r="J149" s="158"/>
      <c r="K149" s="162"/>
    </row>
    <row r="150" spans="2:11" ht="15" customHeight="1" x14ac:dyDescent="0.2">
      <c r="B150" s="81">
        <v>2520</v>
      </c>
      <c r="C150" s="99" t="s">
        <v>398</v>
      </c>
      <c r="D150" s="82">
        <v>2</v>
      </c>
      <c r="E150" s="83">
        <v>0</v>
      </c>
      <c r="F150" s="84" t="s">
        <v>404</v>
      </c>
      <c r="G150" s="85" t="s">
        <v>405</v>
      </c>
      <c r="H150" s="157"/>
      <c r="I150" s="158"/>
      <c r="J150" s="158"/>
      <c r="K150" s="162"/>
    </row>
    <row r="151" spans="2:11" s="86" customFormat="1" x14ac:dyDescent="0.2">
      <c r="B151" s="81"/>
      <c r="C151" s="72"/>
      <c r="D151" s="82"/>
      <c r="E151" s="83"/>
      <c r="F151" s="79" t="s">
        <v>34</v>
      </c>
      <c r="G151" s="85"/>
      <c r="H151" s="175"/>
      <c r="I151" s="155"/>
      <c r="J151" s="155"/>
      <c r="K151" s="161"/>
    </row>
    <row r="152" spans="2:11" ht="16.5" customHeight="1" x14ac:dyDescent="0.2">
      <c r="B152" s="81">
        <v>2521</v>
      </c>
      <c r="C152" s="101" t="s">
        <v>398</v>
      </c>
      <c r="D152" s="88">
        <v>2</v>
      </c>
      <c r="E152" s="89">
        <v>1</v>
      </c>
      <c r="F152" s="79" t="s">
        <v>406</v>
      </c>
      <c r="G152" s="94" t="s">
        <v>407</v>
      </c>
      <c r="H152" s="157"/>
      <c r="I152" s="158"/>
      <c r="J152" s="158"/>
      <c r="K152" s="162"/>
    </row>
    <row r="153" spans="2:11" ht="30.75" customHeight="1" x14ac:dyDescent="0.2">
      <c r="B153" s="81">
        <v>2530</v>
      </c>
      <c r="C153" s="99" t="s">
        <v>398</v>
      </c>
      <c r="D153" s="82">
        <v>3</v>
      </c>
      <c r="E153" s="83">
        <v>0</v>
      </c>
      <c r="F153" s="84" t="s">
        <v>408</v>
      </c>
      <c r="G153" s="85" t="s">
        <v>409</v>
      </c>
      <c r="H153" s="157"/>
      <c r="I153" s="158"/>
      <c r="J153" s="158"/>
      <c r="K153" s="162"/>
    </row>
    <row r="154" spans="2:11" s="86" customFormat="1" x14ac:dyDescent="0.2">
      <c r="B154" s="81"/>
      <c r="C154" s="72"/>
      <c r="D154" s="82"/>
      <c r="E154" s="83"/>
      <c r="F154" s="79" t="s">
        <v>34</v>
      </c>
      <c r="G154" s="85"/>
      <c r="H154" s="175"/>
      <c r="I154" s="155"/>
      <c r="J154" s="155"/>
      <c r="K154" s="161"/>
    </row>
    <row r="155" spans="2:11" ht="15" customHeight="1" x14ac:dyDescent="0.2">
      <c r="B155" s="81">
        <v>2531</v>
      </c>
      <c r="C155" s="101" t="s">
        <v>398</v>
      </c>
      <c r="D155" s="88">
        <v>3</v>
      </c>
      <c r="E155" s="89">
        <v>1</v>
      </c>
      <c r="F155" s="79" t="s">
        <v>408</v>
      </c>
      <c r="G155" s="94" t="s">
        <v>410</v>
      </c>
      <c r="H155" s="157"/>
      <c r="I155" s="158"/>
      <c r="J155" s="158"/>
      <c r="K155" s="162"/>
    </row>
    <row r="156" spans="2:11" ht="29.25" customHeight="1" x14ac:dyDescent="0.2">
      <c r="B156" s="81">
        <v>2540</v>
      </c>
      <c r="C156" s="99" t="s">
        <v>398</v>
      </c>
      <c r="D156" s="82">
        <v>4</v>
      </c>
      <c r="E156" s="83">
        <v>0</v>
      </c>
      <c r="F156" s="84" t="s">
        <v>411</v>
      </c>
      <c r="G156" s="85" t="s">
        <v>412</v>
      </c>
      <c r="H156" s="157"/>
      <c r="I156" s="158"/>
      <c r="J156" s="158"/>
      <c r="K156" s="162"/>
    </row>
    <row r="157" spans="2:11" s="86" customFormat="1" x14ac:dyDescent="0.2">
      <c r="B157" s="81"/>
      <c r="C157" s="72"/>
      <c r="D157" s="82"/>
      <c r="E157" s="83"/>
      <c r="F157" s="79" t="s">
        <v>34</v>
      </c>
      <c r="G157" s="85"/>
      <c r="H157" s="175"/>
      <c r="I157" s="155"/>
      <c r="J157" s="155"/>
      <c r="K157" s="161"/>
    </row>
    <row r="158" spans="2:11" ht="17.25" customHeight="1" x14ac:dyDescent="0.2">
      <c r="B158" s="81">
        <v>2541</v>
      </c>
      <c r="C158" s="101" t="s">
        <v>398</v>
      </c>
      <c r="D158" s="88">
        <v>4</v>
      </c>
      <c r="E158" s="89">
        <v>1</v>
      </c>
      <c r="F158" s="79" t="s">
        <v>411</v>
      </c>
      <c r="G158" s="94" t="s">
        <v>413</v>
      </c>
      <c r="H158" s="157"/>
      <c r="I158" s="158"/>
      <c r="J158" s="158"/>
      <c r="K158" s="162"/>
    </row>
    <row r="159" spans="2:11" ht="27" customHeight="1" x14ac:dyDescent="0.2">
      <c r="B159" s="81">
        <v>2550</v>
      </c>
      <c r="C159" s="99" t="s">
        <v>398</v>
      </c>
      <c r="D159" s="82">
        <v>5</v>
      </c>
      <c r="E159" s="83">
        <v>0</v>
      </c>
      <c r="F159" s="84" t="s">
        <v>414</v>
      </c>
      <c r="G159" s="85" t="s">
        <v>415</v>
      </c>
      <c r="H159" s="157"/>
      <c r="I159" s="158"/>
      <c r="J159" s="158"/>
      <c r="K159" s="162"/>
    </row>
    <row r="160" spans="2:11" s="86" customFormat="1" x14ac:dyDescent="0.2">
      <c r="B160" s="81"/>
      <c r="C160" s="72"/>
      <c r="D160" s="82"/>
      <c r="E160" s="83"/>
      <c r="F160" s="79" t="s">
        <v>34</v>
      </c>
      <c r="G160" s="85"/>
      <c r="H160" s="175"/>
      <c r="I160" s="155"/>
      <c r="J160" s="155"/>
      <c r="K160" s="161"/>
    </row>
    <row r="161" spans="2:11" ht="40.5" customHeight="1" x14ac:dyDescent="0.2">
      <c r="B161" s="81">
        <v>2551</v>
      </c>
      <c r="C161" s="101" t="s">
        <v>398</v>
      </c>
      <c r="D161" s="88">
        <v>5</v>
      </c>
      <c r="E161" s="89">
        <v>1</v>
      </c>
      <c r="F161" s="79" t="s">
        <v>414</v>
      </c>
      <c r="G161" s="94" t="s">
        <v>416</v>
      </c>
      <c r="H161" s="157"/>
      <c r="I161" s="158"/>
      <c r="J161" s="158"/>
      <c r="K161" s="162"/>
    </row>
    <row r="162" spans="2:11" ht="31.5" customHeight="1" x14ac:dyDescent="0.2">
      <c r="B162" s="81">
        <v>2560</v>
      </c>
      <c r="C162" s="99" t="s">
        <v>398</v>
      </c>
      <c r="D162" s="82">
        <v>6</v>
      </c>
      <c r="E162" s="83">
        <v>0</v>
      </c>
      <c r="F162" s="84" t="s">
        <v>417</v>
      </c>
      <c r="G162" s="85" t="s">
        <v>418</v>
      </c>
      <c r="H162" s="158">
        <f>H164</f>
        <v>215000</v>
      </c>
      <c r="I162" s="158">
        <f>I164</f>
        <v>245000</v>
      </c>
      <c r="J162" s="158">
        <f>J164</f>
        <v>215000</v>
      </c>
      <c r="K162" s="158">
        <f>K164</f>
        <v>30000</v>
      </c>
    </row>
    <row r="163" spans="2:11" s="86" customFormat="1" x14ac:dyDescent="0.2">
      <c r="B163" s="81"/>
      <c r="C163" s="72"/>
      <c r="D163" s="82"/>
      <c r="E163" s="83"/>
      <c r="F163" s="79" t="s">
        <v>34</v>
      </c>
      <c r="G163" s="85"/>
      <c r="H163" s="175"/>
      <c r="I163" s="155"/>
      <c r="J163" s="155"/>
      <c r="K163" s="161"/>
    </row>
    <row r="164" spans="2:11" ht="30.75" customHeight="1" x14ac:dyDescent="0.2">
      <c r="B164" s="81">
        <v>2561</v>
      </c>
      <c r="C164" s="101" t="s">
        <v>398</v>
      </c>
      <c r="D164" s="88">
        <v>6</v>
      </c>
      <c r="E164" s="89">
        <v>1</v>
      </c>
      <c r="F164" s="79" t="s">
        <v>417</v>
      </c>
      <c r="G164" s="94" t="s">
        <v>419</v>
      </c>
      <c r="H164" s="157">
        <f>+J164</f>
        <v>215000</v>
      </c>
      <c r="I164" s="158">
        <f>J164+K164</f>
        <v>245000</v>
      </c>
      <c r="J164" s="158">
        <f>+'[2]Շրջակա միջ.'!$C$9</f>
        <v>215000</v>
      </c>
      <c r="K164" s="158">
        <f>30000</f>
        <v>30000</v>
      </c>
    </row>
    <row r="165" spans="2:11" s="2" customFormat="1" ht="60" customHeight="1" x14ac:dyDescent="0.25">
      <c r="B165" s="96">
        <v>2600</v>
      </c>
      <c r="C165" s="99" t="s">
        <v>420</v>
      </c>
      <c r="D165" s="82">
        <v>0</v>
      </c>
      <c r="E165" s="83">
        <v>0</v>
      </c>
      <c r="F165" s="100" t="s">
        <v>421</v>
      </c>
      <c r="G165" s="97" t="s">
        <v>422</v>
      </c>
      <c r="H165" s="172">
        <f>H167+H170+H173+H176+H179+H182</f>
        <v>135800</v>
      </c>
      <c r="I165" s="172">
        <f>I167+I170+I173+I176+I179+I182</f>
        <v>427062.8</v>
      </c>
      <c r="J165" s="172">
        <f>J167+J170+J173+J176+J179+J182</f>
        <v>139062.79999999999</v>
      </c>
      <c r="K165" s="172">
        <f>K167+K170+K173+K176+K179+K182</f>
        <v>288000</v>
      </c>
    </row>
    <row r="166" spans="2:11" x14ac:dyDescent="0.2">
      <c r="B166" s="78"/>
      <c r="C166" s="72"/>
      <c r="D166" s="73"/>
      <c r="E166" s="74"/>
      <c r="F166" s="79" t="s">
        <v>6</v>
      </c>
      <c r="G166" s="80"/>
      <c r="H166" s="173"/>
      <c r="I166" s="174"/>
      <c r="J166" s="174"/>
      <c r="K166" s="159"/>
    </row>
    <row r="167" spans="2:11" ht="15.75" customHeight="1" x14ac:dyDescent="0.2">
      <c r="B167" s="81">
        <v>2610</v>
      </c>
      <c r="C167" s="99" t="s">
        <v>420</v>
      </c>
      <c r="D167" s="82">
        <v>1</v>
      </c>
      <c r="E167" s="83">
        <v>0</v>
      </c>
      <c r="F167" s="84" t="s">
        <v>423</v>
      </c>
      <c r="G167" s="85" t="s">
        <v>424</v>
      </c>
      <c r="H167" s="157"/>
      <c r="I167" s="158"/>
      <c r="J167" s="158"/>
      <c r="K167" s="162"/>
    </row>
    <row r="168" spans="2:11" s="86" customFormat="1" x14ac:dyDescent="0.2">
      <c r="B168" s="81"/>
      <c r="C168" s="72"/>
      <c r="D168" s="82"/>
      <c r="E168" s="83"/>
      <c r="F168" s="79" t="s">
        <v>34</v>
      </c>
      <c r="G168" s="85"/>
      <c r="H168" s="175"/>
      <c r="I168" s="155"/>
      <c r="J168" s="155"/>
      <c r="K168" s="161"/>
    </row>
    <row r="169" spans="2:11" ht="15.75" customHeight="1" x14ac:dyDescent="0.2">
      <c r="B169" s="81">
        <v>2611</v>
      </c>
      <c r="C169" s="101" t="s">
        <v>420</v>
      </c>
      <c r="D169" s="88">
        <v>1</v>
      </c>
      <c r="E169" s="89">
        <v>1</v>
      </c>
      <c r="F169" s="79" t="s">
        <v>425</v>
      </c>
      <c r="G169" s="94" t="s">
        <v>426</v>
      </c>
      <c r="H169" s="157"/>
      <c r="I169" s="158"/>
      <c r="J169" s="158"/>
      <c r="K169" s="162"/>
    </row>
    <row r="170" spans="2:11" ht="15" customHeight="1" x14ac:dyDescent="0.2">
      <c r="B170" s="81">
        <v>2620</v>
      </c>
      <c r="C170" s="99" t="s">
        <v>420</v>
      </c>
      <c r="D170" s="82">
        <v>2</v>
      </c>
      <c r="E170" s="83">
        <v>0</v>
      </c>
      <c r="F170" s="84" t="s">
        <v>427</v>
      </c>
      <c r="G170" s="85" t="s">
        <v>428</v>
      </c>
      <c r="H170" s="157"/>
      <c r="I170" s="174"/>
      <c r="J170" s="158"/>
      <c r="K170" s="162"/>
    </row>
    <row r="171" spans="2:11" s="86" customFormat="1" x14ac:dyDescent="0.2">
      <c r="B171" s="81"/>
      <c r="C171" s="72"/>
      <c r="D171" s="82"/>
      <c r="E171" s="83"/>
      <c r="F171" s="79" t="s">
        <v>34</v>
      </c>
      <c r="G171" s="85"/>
      <c r="H171" s="175"/>
      <c r="I171" s="155"/>
      <c r="J171" s="155"/>
      <c r="K171" s="161"/>
    </row>
    <row r="172" spans="2:11" ht="15.75" customHeight="1" x14ac:dyDescent="0.2">
      <c r="B172" s="81">
        <v>2621</v>
      </c>
      <c r="C172" s="101" t="s">
        <v>420</v>
      </c>
      <c r="D172" s="88">
        <v>2</v>
      </c>
      <c r="E172" s="89">
        <v>1</v>
      </c>
      <c r="F172" s="79" t="s">
        <v>427</v>
      </c>
      <c r="G172" s="94" t="s">
        <v>429</v>
      </c>
      <c r="H172" s="157"/>
      <c r="I172" s="158"/>
      <c r="J172" s="158"/>
      <c r="K172" s="162"/>
    </row>
    <row r="173" spans="2:11" ht="17.25" customHeight="1" x14ac:dyDescent="0.2">
      <c r="B173" s="81">
        <v>2630</v>
      </c>
      <c r="C173" s="99" t="s">
        <v>420</v>
      </c>
      <c r="D173" s="82">
        <v>3</v>
      </c>
      <c r="E173" s="83">
        <v>0</v>
      </c>
      <c r="F173" s="84" t="s">
        <v>430</v>
      </c>
      <c r="G173" s="85" t="s">
        <v>431</v>
      </c>
      <c r="H173" s="158">
        <f>H175</f>
        <v>22900</v>
      </c>
      <c r="I173" s="158">
        <f>I175</f>
        <v>57900</v>
      </c>
      <c r="J173" s="158">
        <f>J175</f>
        <v>22900</v>
      </c>
      <c r="K173" s="158">
        <f>K175</f>
        <v>35000</v>
      </c>
    </row>
    <row r="174" spans="2:11" s="86" customFormat="1" x14ac:dyDescent="0.2">
      <c r="B174" s="81"/>
      <c r="C174" s="72"/>
      <c r="D174" s="82"/>
      <c r="E174" s="83"/>
      <c r="F174" s="79" t="s">
        <v>34</v>
      </c>
      <c r="G174" s="85"/>
      <c r="H174" s="175"/>
      <c r="I174" s="155"/>
      <c r="J174" s="155"/>
      <c r="K174" s="161"/>
    </row>
    <row r="175" spans="2:11" ht="15.75" customHeight="1" x14ac:dyDescent="0.2">
      <c r="B175" s="81">
        <v>2631</v>
      </c>
      <c r="C175" s="101" t="s">
        <v>420</v>
      </c>
      <c r="D175" s="88">
        <v>3</v>
      </c>
      <c r="E175" s="89">
        <v>1</v>
      </c>
      <c r="F175" s="79" t="s">
        <v>432</v>
      </c>
      <c r="G175" s="103" t="s">
        <v>433</v>
      </c>
      <c r="H175" s="157">
        <f>+J175</f>
        <v>22900</v>
      </c>
      <c r="I175" s="158">
        <f>J175+K175</f>
        <v>57900</v>
      </c>
      <c r="J175" s="158">
        <f>+[2]Ջրամատակար.!$C$12</f>
        <v>22900</v>
      </c>
      <c r="K175" s="158">
        <v>35000</v>
      </c>
    </row>
    <row r="176" spans="2:11" ht="16.5" customHeight="1" x14ac:dyDescent="0.2">
      <c r="B176" s="81">
        <v>2640</v>
      </c>
      <c r="C176" s="99" t="s">
        <v>420</v>
      </c>
      <c r="D176" s="82">
        <v>4</v>
      </c>
      <c r="E176" s="83">
        <v>0</v>
      </c>
      <c r="F176" s="84" t="s">
        <v>434</v>
      </c>
      <c r="G176" s="85" t="s">
        <v>435</v>
      </c>
      <c r="H176" s="158">
        <f>H178</f>
        <v>77900</v>
      </c>
      <c r="I176" s="158">
        <f>I178</f>
        <v>109162.8</v>
      </c>
      <c r="J176" s="158">
        <f>J178</f>
        <v>81162.8</v>
      </c>
      <c r="K176" s="158">
        <f>K178</f>
        <v>28000</v>
      </c>
    </row>
    <row r="177" spans="2:11" s="86" customFormat="1" x14ac:dyDescent="0.2">
      <c r="B177" s="81"/>
      <c r="C177" s="72"/>
      <c r="D177" s="82"/>
      <c r="E177" s="83"/>
      <c r="F177" s="79" t="s">
        <v>34</v>
      </c>
      <c r="G177" s="85"/>
      <c r="H177" s="175"/>
      <c r="I177" s="155"/>
      <c r="J177" s="155"/>
      <c r="K177" s="161"/>
    </row>
    <row r="178" spans="2:11" ht="15.75" customHeight="1" x14ac:dyDescent="0.2">
      <c r="B178" s="81">
        <v>2641</v>
      </c>
      <c r="C178" s="101" t="s">
        <v>420</v>
      </c>
      <c r="D178" s="88">
        <v>4</v>
      </c>
      <c r="E178" s="89">
        <v>1</v>
      </c>
      <c r="F178" s="79" t="s">
        <v>436</v>
      </c>
      <c r="G178" s="94" t="s">
        <v>437</v>
      </c>
      <c r="H178" s="157">
        <f>+J178-3262.8</f>
        <v>77900</v>
      </c>
      <c r="I178" s="158">
        <f>J178+K178</f>
        <v>109162.8</v>
      </c>
      <c r="J178" s="158">
        <f>+[2]Լուսավորություն!$C$10+3262.8</f>
        <v>81162.8</v>
      </c>
      <c r="K178" s="158">
        <f>25000+3000</f>
        <v>28000</v>
      </c>
    </row>
    <row r="179" spans="2:11" ht="54" customHeight="1" x14ac:dyDescent="0.2">
      <c r="B179" s="81">
        <v>2650</v>
      </c>
      <c r="C179" s="99" t="s">
        <v>420</v>
      </c>
      <c r="D179" s="82">
        <v>5</v>
      </c>
      <c r="E179" s="83">
        <v>0</v>
      </c>
      <c r="F179" s="84" t="s">
        <v>438</v>
      </c>
      <c r="G179" s="85" t="s">
        <v>439</v>
      </c>
      <c r="H179" s="157"/>
      <c r="I179" s="158"/>
      <c r="J179" s="158"/>
      <c r="K179" s="162"/>
    </row>
    <row r="180" spans="2:11" s="86" customFormat="1" x14ac:dyDescent="0.2">
      <c r="B180" s="81"/>
      <c r="C180" s="72"/>
      <c r="D180" s="82"/>
      <c r="E180" s="83"/>
      <c r="F180" s="79" t="s">
        <v>34</v>
      </c>
      <c r="G180" s="85"/>
      <c r="H180" s="175"/>
      <c r="I180" s="155"/>
      <c r="J180" s="155"/>
      <c r="K180" s="161"/>
    </row>
    <row r="181" spans="2:11" ht="42.75" customHeight="1" x14ac:dyDescent="0.2">
      <c r="B181" s="81">
        <v>2651</v>
      </c>
      <c r="C181" s="101" t="s">
        <v>420</v>
      </c>
      <c r="D181" s="88">
        <v>5</v>
      </c>
      <c r="E181" s="89">
        <v>1</v>
      </c>
      <c r="F181" s="79" t="s">
        <v>438</v>
      </c>
      <c r="G181" s="94" t="s">
        <v>440</v>
      </c>
      <c r="H181" s="157"/>
      <c r="I181" s="158"/>
      <c r="J181" s="158"/>
      <c r="K181" s="162"/>
    </row>
    <row r="182" spans="2:11" ht="41.25" customHeight="1" x14ac:dyDescent="0.2">
      <c r="B182" s="81">
        <v>2660</v>
      </c>
      <c r="C182" s="99" t="s">
        <v>420</v>
      </c>
      <c r="D182" s="82">
        <v>6</v>
      </c>
      <c r="E182" s="83">
        <v>0</v>
      </c>
      <c r="F182" s="84" t="s">
        <v>441</v>
      </c>
      <c r="G182" s="98" t="s">
        <v>442</v>
      </c>
      <c r="H182" s="158">
        <f>H184</f>
        <v>35000</v>
      </c>
      <c r="I182" s="158">
        <f>I184</f>
        <v>260000</v>
      </c>
      <c r="J182" s="158">
        <f>J184</f>
        <v>35000</v>
      </c>
      <c r="K182" s="158">
        <f>K184</f>
        <v>225000</v>
      </c>
    </row>
    <row r="183" spans="2:11" s="86" customFormat="1" ht="14.25" customHeight="1" x14ac:dyDescent="0.2">
      <c r="B183" s="81"/>
      <c r="C183" s="72"/>
      <c r="D183" s="82"/>
      <c r="E183" s="83"/>
      <c r="F183" s="79" t="s">
        <v>34</v>
      </c>
      <c r="G183" s="85"/>
      <c r="H183" s="175"/>
      <c r="I183" s="155"/>
      <c r="J183" s="155"/>
      <c r="K183" s="161"/>
    </row>
    <row r="184" spans="2:11" ht="30.75" customHeight="1" x14ac:dyDescent="0.2">
      <c r="B184" s="81">
        <v>2661</v>
      </c>
      <c r="C184" s="101" t="s">
        <v>420</v>
      </c>
      <c r="D184" s="88">
        <v>6</v>
      </c>
      <c r="E184" s="89">
        <v>1</v>
      </c>
      <c r="F184" s="79" t="s">
        <v>441</v>
      </c>
      <c r="G184" s="94" t="s">
        <v>443</v>
      </c>
      <c r="H184" s="157">
        <f>+J184</f>
        <v>35000</v>
      </c>
      <c r="I184" s="158">
        <f>J184+K184</f>
        <v>260000</v>
      </c>
      <c r="J184" s="158">
        <f>+'[2]Բնակարան. տնտես.'!$C$10</f>
        <v>35000</v>
      </c>
      <c r="K184" s="158">
        <v>225000</v>
      </c>
    </row>
    <row r="185" spans="2:11" s="2" customFormat="1" ht="48.75" customHeight="1" x14ac:dyDescent="0.25">
      <c r="B185" s="96">
        <v>2700</v>
      </c>
      <c r="C185" s="99" t="s">
        <v>444</v>
      </c>
      <c r="D185" s="82">
        <v>0</v>
      </c>
      <c r="E185" s="83">
        <v>0</v>
      </c>
      <c r="F185" s="100" t="s">
        <v>445</v>
      </c>
      <c r="G185" s="97" t="s">
        <v>446</v>
      </c>
      <c r="H185" s="189"/>
      <c r="I185" s="172"/>
      <c r="J185" s="172"/>
      <c r="K185" s="151"/>
    </row>
    <row r="186" spans="2:11" x14ac:dyDescent="0.2">
      <c r="B186" s="78"/>
      <c r="C186" s="72"/>
      <c r="D186" s="73"/>
      <c r="E186" s="74"/>
      <c r="F186" s="79" t="s">
        <v>6</v>
      </c>
      <c r="G186" s="80"/>
      <c r="H186" s="173"/>
      <c r="I186" s="174"/>
      <c r="J186" s="174"/>
      <c r="K186" s="159"/>
    </row>
    <row r="187" spans="2:11" ht="29.25" customHeight="1" x14ac:dyDescent="0.2">
      <c r="B187" s="81">
        <v>2710</v>
      </c>
      <c r="C187" s="99" t="s">
        <v>444</v>
      </c>
      <c r="D187" s="82">
        <v>1</v>
      </c>
      <c r="E187" s="83">
        <v>0</v>
      </c>
      <c r="F187" s="84" t="s">
        <v>447</v>
      </c>
      <c r="G187" s="85" t="s">
        <v>448</v>
      </c>
      <c r="H187" s="157"/>
      <c r="I187" s="158"/>
      <c r="J187" s="158"/>
      <c r="K187" s="162"/>
    </row>
    <row r="188" spans="2:11" s="86" customFormat="1" x14ac:dyDescent="0.2">
      <c r="B188" s="81"/>
      <c r="C188" s="72"/>
      <c r="D188" s="82"/>
      <c r="E188" s="83"/>
      <c r="F188" s="79" t="s">
        <v>34</v>
      </c>
      <c r="G188" s="85"/>
      <c r="H188" s="175"/>
      <c r="I188" s="155"/>
      <c r="J188" s="155"/>
      <c r="K188" s="161"/>
    </row>
    <row r="189" spans="2:11" ht="16.5" customHeight="1" x14ac:dyDescent="0.2">
      <c r="B189" s="81">
        <v>2711</v>
      </c>
      <c r="C189" s="101" t="s">
        <v>444</v>
      </c>
      <c r="D189" s="88">
        <v>1</v>
      </c>
      <c r="E189" s="89">
        <v>1</v>
      </c>
      <c r="F189" s="79" t="s">
        <v>449</v>
      </c>
      <c r="G189" s="94" t="s">
        <v>450</v>
      </c>
      <c r="H189" s="157"/>
      <c r="I189" s="158"/>
      <c r="J189" s="158"/>
      <c r="K189" s="162"/>
    </row>
    <row r="190" spans="2:11" ht="17.25" customHeight="1" x14ac:dyDescent="0.2">
      <c r="B190" s="81">
        <v>2712</v>
      </c>
      <c r="C190" s="101" t="s">
        <v>444</v>
      </c>
      <c r="D190" s="88">
        <v>1</v>
      </c>
      <c r="E190" s="89">
        <v>2</v>
      </c>
      <c r="F190" s="79" t="s">
        <v>451</v>
      </c>
      <c r="G190" s="94" t="s">
        <v>452</v>
      </c>
      <c r="H190" s="157"/>
      <c r="I190" s="158"/>
      <c r="J190" s="158"/>
      <c r="K190" s="162"/>
    </row>
    <row r="191" spans="2:11" ht="17.25" customHeight="1" x14ac:dyDescent="0.2">
      <c r="B191" s="81">
        <v>2713</v>
      </c>
      <c r="C191" s="101" t="s">
        <v>444</v>
      </c>
      <c r="D191" s="88">
        <v>1</v>
      </c>
      <c r="E191" s="89">
        <v>3</v>
      </c>
      <c r="F191" s="79" t="s">
        <v>453</v>
      </c>
      <c r="G191" s="94" t="s">
        <v>454</v>
      </c>
      <c r="H191" s="157"/>
      <c r="I191" s="158"/>
      <c r="J191" s="158"/>
      <c r="K191" s="162"/>
    </row>
    <row r="192" spans="2:11" ht="27.75" customHeight="1" x14ac:dyDescent="0.2">
      <c r="B192" s="81">
        <v>2720</v>
      </c>
      <c r="C192" s="99" t="s">
        <v>444</v>
      </c>
      <c r="D192" s="82">
        <v>2</v>
      </c>
      <c r="E192" s="83">
        <v>0</v>
      </c>
      <c r="F192" s="84" t="s">
        <v>455</v>
      </c>
      <c r="G192" s="85" t="s">
        <v>456</v>
      </c>
      <c r="H192" s="157"/>
      <c r="I192" s="158"/>
      <c r="J192" s="158"/>
      <c r="K192" s="162"/>
    </row>
    <row r="193" spans="2:11" s="86" customFormat="1" x14ac:dyDescent="0.2">
      <c r="B193" s="81"/>
      <c r="C193" s="72"/>
      <c r="D193" s="82"/>
      <c r="E193" s="83"/>
      <c r="F193" s="79" t="s">
        <v>34</v>
      </c>
      <c r="G193" s="85"/>
      <c r="H193" s="175"/>
      <c r="I193" s="155"/>
      <c r="J193" s="155"/>
      <c r="K193" s="161"/>
    </row>
    <row r="194" spans="2:11" ht="17.25" customHeight="1" x14ac:dyDescent="0.2">
      <c r="B194" s="81">
        <v>2721</v>
      </c>
      <c r="C194" s="101" t="s">
        <v>444</v>
      </c>
      <c r="D194" s="88">
        <v>2</v>
      </c>
      <c r="E194" s="89">
        <v>1</v>
      </c>
      <c r="F194" s="79" t="s">
        <v>457</v>
      </c>
      <c r="G194" s="94" t="s">
        <v>458</v>
      </c>
      <c r="H194" s="157"/>
      <c r="I194" s="158"/>
      <c r="J194" s="158"/>
      <c r="K194" s="162"/>
    </row>
    <row r="195" spans="2:11" ht="28.5" customHeight="1" x14ac:dyDescent="0.2">
      <c r="B195" s="81">
        <v>2722</v>
      </c>
      <c r="C195" s="101" t="s">
        <v>444</v>
      </c>
      <c r="D195" s="88">
        <v>2</v>
      </c>
      <c r="E195" s="89">
        <v>2</v>
      </c>
      <c r="F195" s="79" t="s">
        <v>459</v>
      </c>
      <c r="G195" s="94" t="s">
        <v>460</v>
      </c>
      <c r="H195" s="157"/>
      <c r="I195" s="158"/>
      <c r="J195" s="158"/>
      <c r="K195" s="162"/>
    </row>
    <row r="196" spans="2:11" ht="17.25" customHeight="1" x14ac:dyDescent="0.2">
      <c r="B196" s="81">
        <v>2723</v>
      </c>
      <c r="C196" s="101" t="s">
        <v>444</v>
      </c>
      <c r="D196" s="88">
        <v>2</v>
      </c>
      <c r="E196" s="89">
        <v>3</v>
      </c>
      <c r="F196" s="79" t="s">
        <v>461</v>
      </c>
      <c r="G196" s="94" t="s">
        <v>462</v>
      </c>
      <c r="H196" s="157"/>
      <c r="I196" s="158"/>
      <c r="J196" s="158"/>
      <c r="K196" s="162"/>
    </row>
    <row r="197" spans="2:11" ht="17.25" customHeight="1" x14ac:dyDescent="0.2">
      <c r="B197" s="81">
        <v>2724</v>
      </c>
      <c r="C197" s="101" t="s">
        <v>444</v>
      </c>
      <c r="D197" s="88">
        <v>2</v>
      </c>
      <c r="E197" s="89">
        <v>4</v>
      </c>
      <c r="F197" s="79" t="s">
        <v>463</v>
      </c>
      <c r="G197" s="94" t="s">
        <v>464</v>
      </c>
      <c r="H197" s="157"/>
      <c r="I197" s="158"/>
      <c r="J197" s="158"/>
      <c r="K197" s="162"/>
    </row>
    <row r="198" spans="2:11" ht="18" customHeight="1" x14ac:dyDescent="0.2">
      <c r="B198" s="81">
        <v>2730</v>
      </c>
      <c r="C198" s="99" t="s">
        <v>444</v>
      </c>
      <c r="D198" s="82">
        <v>3</v>
      </c>
      <c r="E198" s="83">
        <v>0</v>
      </c>
      <c r="F198" s="84" t="s">
        <v>465</v>
      </c>
      <c r="G198" s="85" t="s">
        <v>466</v>
      </c>
      <c r="H198" s="157"/>
      <c r="I198" s="158"/>
      <c r="J198" s="158"/>
      <c r="K198" s="162"/>
    </row>
    <row r="199" spans="2:11" s="86" customFormat="1" x14ac:dyDescent="0.2">
      <c r="B199" s="81"/>
      <c r="C199" s="72"/>
      <c r="D199" s="82"/>
      <c r="E199" s="83"/>
      <c r="F199" s="79" t="s">
        <v>34</v>
      </c>
      <c r="G199" s="85"/>
      <c r="H199" s="175"/>
      <c r="I199" s="155"/>
      <c r="J199" s="155"/>
      <c r="K199" s="161"/>
    </row>
    <row r="200" spans="2:11" ht="15" customHeight="1" x14ac:dyDescent="0.2">
      <c r="B200" s="81">
        <v>2731</v>
      </c>
      <c r="C200" s="101" t="s">
        <v>444</v>
      </c>
      <c r="D200" s="88">
        <v>3</v>
      </c>
      <c r="E200" s="89">
        <v>1</v>
      </c>
      <c r="F200" s="79" t="s">
        <v>467</v>
      </c>
      <c r="G200" s="90" t="s">
        <v>468</v>
      </c>
      <c r="H200" s="157"/>
      <c r="I200" s="158"/>
      <c r="J200" s="158"/>
      <c r="K200" s="162"/>
    </row>
    <row r="201" spans="2:11" ht="18" customHeight="1" x14ac:dyDescent="0.2">
      <c r="B201" s="81">
        <v>2732</v>
      </c>
      <c r="C201" s="101" t="s">
        <v>444</v>
      </c>
      <c r="D201" s="88">
        <v>3</v>
      </c>
      <c r="E201" s="89">
        <v>2</v>
      </c>
      <c r="F201" s="79" t="s">
        <v>469</v>
      </c>
      <c r="G201" s="90" t="s">
        <v>470</v>
      </c>
      <c r="H201" s="157"/>
      <c r="I201" s="158"/>
      <c r="J201" s="158"/>
      <c r="K201" s="162"/>
    </row>
    <row r="202" spans="2:11" ht="16.5" customHeight="1" x14ac:dyDescent="0.2">
      <c r="B202" s="81">
        <v>2733</v>
      </c>
      <c r="C202" s="101" t="s">
        <v>444</v>
      </c>
      <c r="D202" s="88">
        <v>3</v>
      </c>
      <c r="E202" s="89">
        <v>3</v>
      </c>
      <c r="F202" s="79" t="s">
        <v>471</v>
      </c>
      <c r="G202" s="90" t="s">
        <v>472</v>
      </c>
      <c r="H202" s="157"/>
      <c r="I202" s="158"/>
      <c r="J202" s="158"/>
      <c r="K202" s="162"/>
    </row>
    <row r="203" spans="2:11" ht="30" customHeight="1" x14ac:dyDescent="0.2">
      <c r="B203" s="81">
        <v>2734</v>
      </c>
      <c r="C203" s="101" t="s">
        <v>444</v>
      </c>
      <c r="D203" s="88">
        <v>3</v>
      </c>
      <c r="E203" s="89">
        <v>4</v>
      </c>
      <c r="F203" s="79" t="s">
        <v>473</v>
      </c>
      <c r="G203" s="90" t="s">
        <v>474</v>
      </c>
      <c r="H203" s="157"/>
      <c r="I203" s="158"/>
      <c r="J203" s="158"/>
      <c r="K203" s="162"/>
    </row>
    <row r="204" spans="2:11" ht="29.25" customHeight="1" x14ac:dyDescent="0.2">
      <c r="B204" s="81">
        <v>2740</v>
      </c>
      <c r="C204" s="99" t="s">
        <v>444</v>
      </c>
      <c r="D204" s="82">
        <v>4</v>
      </c>
      <c r="E204" s="83">
        <v>0</v>
      </c>
      <c r="F204" s="84" t="s">
        <v>475</v>
      </c>
      <c r="G204" s="85" t="s">
        <v>476</v>
      </c>
      <c r="H204" s="157"/>
      <c r="I204" s="158"/>
      <c r="J204" s="158"/>
      <c r="K204" s="162"/>
    </row>
    <row r="205" spans="2:11" s="86" customFormat="1" x14ac:dyDescent="0.2">
      <c r="B205" s="81"/>
      <c r="C205" s="72"/>
      <c r="D205" s="82"/>
      <c r="E205" s="83"/>
      <c r="F205" s="79" t="s">
        <v>34</v>
      </c>
      <c r="G205" s="85"/>
      <c r="H205" s="175"/>
      <c r="I205" s="155"/>
      <c r="J205" s="155"/>
      <c r="K205" s="161"/>
    </row>
    <row r="206" spans="2:11" ht="26.25" customHeight="1" x14ac:dyDescent="0.2">
      <c r="B206" s="81">
        <v>2741</v>
      </c>
      <c r="C206" s="101" t="s">
        <v>444</v>
      </c>
      <c r="D206" s="88">
        <v>4</v>
      </c>
      <c r="E206" s="89">
        <v>1</v>
      </c>
      <c r="F206" s="79" t="s">
        <v>475</v>
      </c>
      <c r="G206" s="94" t="s">
        <v>477</v>
      </c>
      <c r="H206" s="157"/>
      <c r="I206" s="158"/>
      <c r="J206" s="158"/>
      <c r="K206" s="162"/>
    </row>
    <row r="207" spans="2:11" ht="40.5" customHeight="1" x14ac:dyDescent="0.2">
      <c r="B207" s="81">
        <v>2750</v>
      </c>
      <c r="C207" s="99" t="s">
        <v>444</v>
      </c>
      <c r="D207" s="82">
        <v>5</v>
      </c>
      <c r="E207" s="83">
        <v>0</v>
      </c>
      <c r="F207" s="84" t="s">
        <v>478</v>
      </c>
      <c r="G207" s="85" t="s">
        <v>479</v>
      </c>
      <c r="H207" s="157"/>
      <c r="I207" s="158"/>
      <c r="J207" s="158"/>
      <c r="K207" s="162"/>
    </row>
    <row r="208" spans="2:11" s="86" customFormat="1" x14ac:dyDescent="0.2">
      <c r="B208" s="81"/>
      <c r="C208" s="72"/>
      <c r="D208" s="82"/>
      <c r="E208" s="83"/>
      <c r="F208" s="79" t="s">
        <v>34</v>
      </c>
      <c r="G208" s="85"/>
      <c r="H208" s="175"/>
      <c r="I208" s="155"/>
      <c r="J208" s="155"/>
      <c r="K208" s="161"/>
    </row>
    <row r="209" spans="2:11" ht="30" customHeight="1" x14ac:dyDescent="0.2">
      <c r="B209" s="81">
        <v>2751</v>
      </c>
      <c r="C209" s="101" t="s">
        <v>444</v>
      </c>
      <c r="D209" s="88">
        <v>5</v>
      </c>
      <c r="E209" s="89">
        <v>1</v>
      </c>
      <c r="F209" s="79" t="s">
        <v>478</v>
      </c>
      <c r="G209" s="94" t="s">
        <v>479</v>
      </c>
      <c r="H209" s="157"/>
      <c r="I209" s="158"/>
      <c r="J209" s="158"/>
      <c r="K209" s="162"/>
    </row>
    <row r="210" spans="2:11" ht="30" customHeight="1" x14ac:dyDescent="0.2">
      <c r="B210" s="81">
        <v>2760</v>
      </c>
      <c r="C210" s="99" t="s">
        <v>444</v>
      </c>
      <c r="D210" s="82">
        <v>6</v>
      </c>
      <c r="E210" s="83">
        <v>0</v>
      </c>
      <c r="F210" s="84" t="s">
        <v>480</v>
      </c>
      <c r="G210" s="85" t="s">
        <v>481</v>
      </c>
      <c r="H210" s="157"/>
      <c r="I210" s="158"/>
      <c r="J210" s="158"/>
      <c r="K210" s="162"/>
    </row>
    <row r="211" spans="2:11" s="86" customFormat="1" x14ac:dyDescent="0.2">
      <c r="B211" s="81"/>
      <c r="C211" s="72"/>
      <c r="D211" s="82"/>
      <c r="E211" s="83"/>
      <c r="F211" s="79" t="s">
        <v>34</v>
      </c>
      <c r="G211" s="85"/>
      <c r="H211" s="175"/>
      <c r="I211" s="155"/>
      <c r="J211" s="155"/>
      <c r="K211" s="161"/>
    </row>
    <row r="212" spans="2:11" ht="25.5" x14ac:dyDescent="0.2">
      <c r="B212" s="81">
        <v>2761</v>
      </c>
      <c r="C212" s="101" t="s">
        <v>444</v>
      </c>
      <c r="D212" s="88">
        <v>6</v>
      </c>
      <c r="E212" s="89">
        <v>1</v>
      </c>
      <c r="F212" s="79" t="s">
        <v>482</v>
      </c>
      <c r="G212" s="85"/>
      <c r="H212" s="157"/>
      <c r="I212" s="158"/>
      <c r="J212" s="158"/>
      <c r="K212" s="162"/>
    </row>
    <row r="213" spans="2:11" ht="28.5" customHeight="1" x14ac:dyDescent="0.2">
      <c r="B213" s="81">
        <v>2762</v>
      </c>
      <c r="C213" s="101" t="s">
        <v>444</v>
      </c>
      <c r="D213" s="88">
        <v>6</v>
      </c>
      <c r="E213" s="89">
        <v>2</v>
      </c>
      <c r="F213" s="79" t="s">
        <v>480</v>
      </c>
      <c r="G213" s="94" t="s">
        <v>483</v>
      </c>
      <c r="H213" s="157"/>
      <c r="I213" s="158"/>
      <c r="J213" s="158"/>
      <c r="K213" s="162"/>
    </row>
    <row r="214" spans="2:11" s="2" customFormat="1" ht="47.25" customHeight="1" x14ac:dyDescent="0.25">
      <c r="B214" s="96">
        <v>2800</v>
      </c>
      <c r="C214" s="99" t="s">
        <v>484</v>
      </c>
      <c r="D214" s="82">
        <v>0</v>
      </c>
      <c r="E214" s="83">
        <v>0</v>
      </c>
      <c r="F214" s="100" t="s">
        <v>485</v>
      </c>
      <c r="G214" s="97" t="s">
        <v>486</v>
      </c>
      <c r="H214" s="191">
        <f>H216+H219+H228+H233+H238+H241</f>
        <v>141500</v>
      </c>
      <c r="I214" s="172">
        <f>I216+I219+I228+I233+I238+I241</f>
        <v>141500</v>
      </c>
      <c r="J214" s="172">
        <f>J216+J219+J228+J233+J238+J241</f>
        <v>141500</v>
      </c>
      <c r="K214" s="151">
        <f>K216+K219+K228+K233+K238+K241</f>
        <v>0</v>
      </c>
    </row>
    <row r="215" spans="2:11" x14ac:dyDescent="0.2">
      <c r="B215" s="78"/>
      <c r="C215" s="72"/>
      <c r="D215" s="73"/>
      <c r="E215" s="74"/>
      <c r="F215" s="79" t="s">
        <v>6</v>
      </c>
      <c r="G215" s="80"/>
      <c r="H215" s="173"/>
      <c r="I215" s="174"/>
      <c r="J215" s="174"/>
      <c r="K215" s="159"/>
    </row>
    <row r="216" spans="2:11" ht="17.25" customHeight="1" x14ac:dyDescent="0.2">
      <c r="B216" s="81">
        <v>2810</v>
      </c>
      <c r="C216" s="101" t="s">
        <v>484</v>
      </c>
      <c r="D216" s="88">
        <v>1</v>
      </c>
      <c r="E216" s="89">
        <v>0</v>
      </c>
      <c r="F216" s="84" t="s">
        <v>487</v>
      </c>
      <c r="G216" s="85" t="s">
        <v>488</v>
      </c>
      <c r="H216" s="157"/>
      <c r="I216" s="158"/>
      <c r="J216" s="158"/>
      <c r="K216" s="162"/>
    </row>
    <row r="217" spans="2:11" s="86" customFormat="1" x14ac:dyDescent="0.2">
      <c r="B217" s="81"/>
      <c r="C217" s="72"/>
      <c r="D217" s="82"/>
      <c r="E217" s="83"/>
      <c r="F217" s="79" t="s">
        <v>34</v>
      </c>
      <c r="G217" s="85"/>
      <c r="H217" s="175"/>
      <c r="I217" s="155"/>
      <c r="J217" s="155"/>
      <c r="K217" s="161"/>
    </row>
    <row r="218" spans="2:11" ht="16.5" customHeight="1" x14ac:dyDescent="0.2">
      <c r="B218" s="81">
        <v>2811</v>
      </c>
      <c r="C218" s="101" t="s">
        <v>484</v>
      </c>
      <c r="D218" s="88">
        <v>1</v>
      </c>
      <c r="E218" s="89">
        <v>1</v>
      </c>
      <c r="F218" s="79" t="s">
        <v>487</v>
      </c>
      <c r="G218" s="94" t="s">
        <v>489</v>
      </c>
      <c r="H218" s="157"/>
      <c r="I218" s="158"/>
      <c r="J218" s="158"/>
      <c r="K218" s="162"/>
    </row>
    <row r="219" spans="2:11" ht="15.75" customHeight="1" x14ac:dyDescent="0.2">
      <c r="B219" s="81">
        <v>2820</v>
      </c>
      <c r="C219" s="99" t="s">
        <v>484</v>
      </c>
      <c r="D219" s="82">
        <v>2</v>
      </c>
      <c r="E219" s="83">
        <v>0</v>
      </c>
      <c r="F219" s="84" t="s">
        <v>490</v>
      </c>
      <c r="G219" s="85" t="s">
        <v>491</v>
      </c>
      <c r="H219" s="192">
        <f>H223+H224+H222</f>
        <v>141500</v>
      </c>
      <c r="I219" s="158">
        <f>I223+I224+I222</f>
        <v>141500</v>
      </c>
      <c r="J219" s="158">
        <f>J223+J224+J222</f>
        <v>141500</v>
      </c>
      <c r="K219" s="162">
        <f>K223+K224+K222</f>
        <v>0</v>
      </c>
    </row>
    <row r="220" spans="2:11" s="86" customFormat="1" x14ac:dyDescent="0.2">
      <c r="B220" s="81"/>
      <c r="C220" s="72"/>
      <c r="D220" s="82"/>
      <c r="E220" s="83"/>
      <c r="F220" s="79" t="s">
        <v>34</v>
      </c>
      <c r="G220" s="85"/>
      <c r="H220" s="175"/>
      <c r="I220" s="155"/>
      <c r="J220" s="155"/>
      <c r="K220" s="161"/>
    </row>
    <row r="221" spans="2:11" x14ac:dyDescent="0.2">
      <c r="B221" s="81">
        <v>2821</v>
      </c>
      <c r="C221" s="101" t="s">
        <v>484</v>
      </c>
      <c r="D221" s="88">
        <v>2</v>
      </c>
      <c r="E221" s="89">
        <v>1</v>
      </c>
      <c r="F221" s="79" t="s">
        <v>492</v>
      </c>
      <c r="G221" s="85"/>
      <c r="H221" s="157"/>
      <c r="I221" s="158"/>
      <c r="J221" s="158"/>
      <c r="K221" s="162"/>
    </row>
    <row r="222" spans="2:11" x14ac:dyDescent="0.2">
      <c r="B222" s="81">
        <v>2822</v>
      </c>
      <c r="C222" s="101" t="s">
        <v>484</v>
      </c>
      <c r="D222" s="88">
        <v>2</v>
      </c>
      <c r="E222" s="89">
        <v>2</v>
      </c>
      <c r="F222" s="79" t="s">
        <v>493</v>
      </c>
      <c r="G222" s="85"/>
      <c r="H222" s="157"/>
      <c r="I222" s="158"/>
      <c r="J222" s="158"/>
      <c r="K222" s="162"/>
    </row>
    <row r="223" spans="2:11" ht="16.5" customHeight="1" x14ac:dyDescent="0.2">
      <c r="B223" s="81">
        <v>2823</v>
      </c>
      <c r="C223" s="101" t="s">
        <v>484</v>
      </c>
      <c r="D223" s="88">
        <v>2</v>
      </c>
      <c r="E223" s="89">
        <v>3</v>
      </c>
      <c r="F223" s="79" t="s">
        <v>494</v>
      </c>
      <c r="G223" s="94" t="s">
        <v>495</v>
      </c>
      <c r="H223" s="157">
        <f>+J223</f>
        <v>88000</v>
      </c>
      <c r="I223" s="158">
        <f>J223+K223</f>
        <v>88000</v>
      </c>
      <c r="J223" s="158">
        <f>+'[2]Մշակ. տուն'!$C$8</f>
        <v>88000</v>
      </c>
      <c r="K223" s="162">
        <f>[1]sheet1!AU23</f>
        <v>0</v>
      </c>
    </row>
    <row r="224" spans="2:11" x14ac:dyDescent="0.2">
      <c r="B224" s="81">
        <v>2824</v>
      </c>
      <c r="C224" s="101" t="s">
        <v>484</v>
      </c>
      <c r="D224" s="88">
        <v>2</v>
      </c>
      <c r="E224" s="89">
        <v>4</v>
      </c>
      <c r="F224" s="79" t="s">
        <v>496</v>
      </c>
      <c r="G224" s="94"/>
      <c r="H224" s="157">
        <f>+J224</f>
        <v>53500</v>
      </c>
      <c r="I224" s="158">
        <f>J224+K224</f>
        <v>53500</v>
      </c>
      <c r="J224" s="158">
        <f>+'[2]Մշակ. միջոցառում'!$C$13</f>
        <v>53500</v>
      </c>
      <c r="K224" s="162">
        <f>[1]sheet1!AU26</f>
        <v>0</v>
      </c>
    </row>
    <row r="225" spans="2:11" x14ac:dyDescent="0.2">
      <c r="B225" s="81">
        <v>2825</v>
      </c>
      <c r="C225" s="101" t="s">
        <v>484</v>
      </c>
      <c r="D225" s="88">
        <v>2</v>
      </c>
      <c r="E225" s="89">
        <v>5</v>
      </c>
      <c r="F225" s="79" t="s">
        <v>497</v>
      </c>
      <c r="G225" s="94"/>
      <c r="H225" s="157"/>
      <c r="I225" s="158"/>
      <c r="J225" s="158"/>
      <c r="K225" s="162"/>
    </row>
    <row r="226" spans="2:11" x14ac:dyDescent="0.2">
      <c r="B226" s="81">
        <v>2826</v>
      </c>
      <c r="C226" s="101" t="s">
        <v>484</v>
      </c>
      <c r="D226" s="88">
        <v>2</v>
      </c>
      <c r="E226" s="89">
        <v>6</v>
      </c>
      <c r="F226" s="79" t="s">
        <v>498</v>
      </c>
      <c r="G226" s="94"/>
      <c r="H226" s="157"/>
      <c r="I226" s="158"/>
      <c r="J226" s="158"/>
      <c r="K226" s="162"/>
    </row>
    <row r="227" spans="2:11" ht="29.25" customHeight="1" x14ac:dyDescent="0.2">
      <c r="B227" s="81">
        <v>2827</v>
      </c>
      <c r="C227" s="101" t="s">
        <v>484</v>
      </c>
      <c r="D227" s="88">
        <v>2</v>
      </c>
      <c r="E227" s="89">
        <v>7</v>
      </c>
      <c r="F227" s="79" t="s">
        <v>499</v>
      </c>
      <c r="G227" s="94"/>
      <c r="H227" s="157"/>
      <c r="I227" s="158"/>
      <c r="J227" s="158"/>
      <c r="K227" s="162"/>
    </row>
    <row r="228" spans="2:11" ht="29.25" customHeight="1" x14ac:dyDescent="0.2">
      <c r="B228" s="81">
        <v>2830</v>
      </c>
      <c r="C228" s="99" t="s">
        <v>484</v>
      </c>
      <c r="D228" s="82">
        <v>3</v>
      </c>
      <c r="E228" s="83">
        <v>0</v>
      </c>
      <c r="F228" s="84" t="s">
        <v>500</v>
      </c>
      <c r="G228" s="98" t="s">
        <v>501</v>
      </c>
      <c r="H228" s="157"/>
      <c r="I228" s="158"/>
      <c r="J228" s="158"/>
      <c r="K228" s="162"/>
    </row>
    <row r="229" spans="2:11" s="86" customFormat="1" x14ac:dyDescent="0.2">
      <c r="B229" s="81"/>
      <c r="C229" s="72"/>
      <c r="D229" s="82"/>
      <c r="E229" s="83"/>
      <c r="F229" s="79" t="s">
        <v>34</v>
      </c>
      <c r="G229" s="85"/>
      <c r="H229" s="175"/>
      <c r="I229" s="155"/>
      <c r="J229" s="155"/>
      <c r="K229" s="161"/>
    </row>
    <row r="230" spans="2:11" x14ac:dyDescent="0.2">
      <c r="B230" s="81">
        <v>2831</v>
      </c>
      <c r="C230" s="101" t="s">
        <v>484</v>
      </c>
      <c r="D230" s="88">
        <v>3</v>
      </c>
      <c r="E230" s="89">
        <v>1</v>
      </c>
      <c r="F230" s="79" t="s">
        <v>502</v>
      </c>
      <c r="G230" s="98"/>
      <c r="H230" s="157"/>
      <c r="I230" s="158"/>
      <c r="J230" s="158"/>
      <c r="K230" s="162"/>
    </row>
    <row r="231" spans="2:11" ht="15.75" customHeight="1" x14ac:dyDescent="0.2">
      <c r="B231" s="81">
        <v>2832</v>
      </c>
      <c r="C231" s="101" t="s">
        <v>484</v>
      </c>
      <c r="D231" s="88">
        <v>3</v>
      </c>
      <c r="E231" s="89">
        <v>2</v>
      </c>
      <c r="F231" s="79" t="s">
        <v>503</v>
      </c>
      <c r="G231" s="98"/>
      <c r="H231" s="157"/>
      <c r="I231" s="158"/>
      <c r="J231" s="158"/>
      <c r="K231" s="162"/>
    </row>
    <row r="232" spans="2:11" ht="15.75" customHeight="1" x14ac:dyDescent="0.2">
      <c r="B232" s="81">
        <v>2833</v>
      </c>
      <c r="C232" s="101" t="s">
        <v>484</v>
      </c>
      <c r="D232" s="88">
        <v>3</v>
      </c>
      <c r="E232" s="89">
        <v>3</v>
      </c>
      <c r="F232" s="79" t="s">
        <v>504</v>
      </c>
      <c r="G232" s="94" t="s">
        <v>505</v>
      </c>
      <c r="H232" s="157"/>
      <c r="I232" s="158"/>
      <c r="J232" s="158"/>
      <c r="K232" s="162"/>
    </row>
    <row r="233" spans="2:11" ht="14.25" customHeight="1" x14ac:dyDescent="0.2">
      <c r="B233" s="81">
        <v>2840</v>
      </c>
      <c r="C233" s="99" t="s">
        <v>484</v>
      </c>
      <c r="D233" s="82">
        <v>4</v>
      </c>
      <c r="E233" s="83">
        <v>0</v>
      </c>
      <c r="F233" s="84" t="s">
        <v>506</v>
      </c>
      <c r="G233" s="98" t="s">
        <v>507</v>
      </c>
      <c r="H233" s="157"/>
      <c r="I233" s="158"/>
      <c r="J233" s="158"/>
      <c r="K233" s="162"/>
    </row>
    <row r="234" spans="2:11" s="86" customFormat="1" x14ac:dyDescent="0.2">
      <c r="B234" s="81"/>
      <c r="C234" s="72"/>
      <c r="D234" s="82"/>
      <c r="E234" s="83"/>
      <c r="F234" s="79" t="s">
        <v>34</v>
      </c>
      <c r="G234" s="85"/>
      <c r="H234" s="175"/>
      <c r="I234" s="155"/>
      <c r="J234" s="155"/>
      <c r="K234" s="161"/>
    </row>
    <row r="235" spans="2:11" ht="14.25" customHeight="1" x14ac:dyDescent="0.2">
      <c r="B235" s="81">
        <v>2841</v>
      </c>
      <c r="C235" s="101" t="s">
        <v>484</v>
      </c>
      <c r="D235" s="88">
        <v>4</v>
      </c>
      <c r="E235" s="89">
        <v>1</v>
      </c>
      <c r="F235" s="79" t="s">
        <v>508</v>
      </c>
      <c r="G235" s="98"/>
      <c r="H235" s="157"/>
      <c r="I235" s="158"/>
      <c r="J235" s="158"/>
      <c r="K235" s="162"/>
    </row>
    <row r="236" spans="2:11" ht="29.25" customHeight="1" x14ac:dyDescent="0.2">
      <c r="B236" s="81">
        <v>2842</v>
      </c>
      <c r="C236" s="101" t="s">
        <v>484</v>
      </c>
      <c r="D236" s="88">
        <v>4</v>
      </c>
      <c r="E236" s="89">
        <v>2</v>
      </c>
      <c r="F236" s="79" t="s">
        <v>509</v>
      </c>
      <c r="G236" s="98"/>
      <c r="H236" s="157"/>
      <c r="I236" s="158"/>
      <c r="J236" s="158"/>
      <c r="K236" s="162"/>
    </row>
    <row r="237" spans="2:11" ht="30" customHeight="1" x14ac:dyDescent="0.2">
      <c r="B237" s="81">
        <v>2843</v>
      </c>
      <c r="C237" s="101" t="s">
        <v>484</v>
      </c>
      <c r="D237" s="88">
        <v>4</v>
      </c>
      <c r="E237" s="89">
        <v>3</v>
      </c>
      <c r="F237" s="79" t="s">
        <v>506</v>
      </c>
      <c r="G237" s="94" t="s">
        <v>510</v>
      </c>
      <c r="H237" s="157"/>
      <c r="I237" s="158"/>
      <c r="J237" s="158"/>
      <c r="K237" s="162"/>
    </row>
    <row r="238" spans="2:11" ht="26.25" customHeight="1" x14ac:dyDescent="0.2">
      <c r="B238" s="81">
        <v>2850</v>
      </c>
      <c r="C238" s="99" t="s">
        <v>484</v>
      </c>
      <c r="D238" s="82">
        <v>5</v>
      </c>
      <c r="E238" s="83">
        <v>0</v>
      </c>
      <c r="F238" s="104" t="s">
        <v>511</v>
      </c>
      <c r="G238" s="98" t="s">
        <v>512</v>
      </c>
      <c r="H238" s="157"/>
      <c r="I238" s="158"/>
      <c r="J238" s="158"/>
      <c r="K238" s="162"/>
    </row>
    <row r="239" spans="2:11" s="86" customFormat="1" x14ac:dyDescent="0.2">
      <c r="B239" s="81"/>
      <c r="C239" s="72"/>
      <c r="D239" s="82"/>
      <c r="E239" s="83"/>
      <c r="F239" s="79" t="s">
        <v>34</v>
      </c>
      <c r="G239" s="85"/>
      <c r="H239" s="175"/>
      <c r="I239" s="155"/>
      <c r="J239" s="155"/>
      <c r="K239" s="161"/>
    </row>
    <row r="240" spans="2:11" ht="43.5" customHeight="1" x14ac:dyDescent="0.2">
      <c r="B240" s="81">
        <v>2851</v>
      </c>
      <c r="C240" s="99" t="s">
        <v>484</v>
      </c>
      <c r="D240" s="82">
        <v>5</v>
      </c>
      <c r="E240" s="83">
        <v>1</v>
      </c>
      <c r="F240" s="105" t="s">
        <v>511</v>
      </c>
      <c r="G240" s="94" t="s">
        <v>513</v>
      </c>
      <c r="H240" s="157"/>
      <c r="I240" s="158"/>
      <c r="J240" s="158"/>
      <c r="K240" s="162"/>
    </row>
    <row r="241" spans="2:11" ht="27" customHeight="1" x14ac:dyDescent="0.2">
      <c r="B241" s="81">
        <v>2860</v>
      </c>
      <c r="C241" s="99" t="s">
        <v>484</v>
      </c>
      <c r="D241" s="82">
        <v>6</v>
      </c>
      <c r="E241" s="83">
        <v>0</v>
      </c>
      <c r="F241" s="104" t="s">
        <v>514</v>
      </c>
      <c r="G241" s="98" t="s">
        <v>515</v>
      </c>
      <c r="H241" s="157"/>
      <c r="I241" s="158"/>
      <c r="J241" s="158"/>
      <c r="K241" s="162"/>
    </row>
    <row r="242" spans="2:11" s="86" customFormat="1" x14ac:dyDescent="0.2">
      <c r="B242" s="81"/>
      <c r="C242" s="72"/>
      <c r="D242" s="82"/>
      <c r="E242" s="83"/>
      <c r="F242" s="79" t="s">
        <v>34</v>
      </c>
      <c r="G242" s="85"/>
      <c r="H242" s="175"/>
      <c r="I242" s="155"/>
      <c r="J242" s="155"/>
      <c r="K242" s="161"/>
    </row>
    <row r="243" spans="2:11" ht="30" customHeight="1" x14ac:dyDescent="0.2">
      <c r="B243" s="81">
        <v>2861</v>
      </c>
      <c r="C243" s="101" t="s">
        <v>484</v>
      </c>
      <c r="D243" s="88">
        <v>6</v>
      </c>
      <c r="E243" s="89">
        <v>1</v>
      </c>
      <c r="F243" s="105" t="s">
        <v>514</v>
      </c>
      <c r="G243" s="94" t="s">
        <v>516</v>
      </c>
      <c r="H243" s="157"/>
      <c r="I243" s="158"/>
      <c r="J243" s="158"/>
      <c r="K243" s="162"/>
    </row>
    <row r="244" spans="2:11" s="2" customFormat="1" ht="48" customHeight="1" x14ac:dyDescent="0.25">
      <c r="B244" s="96">
        <v>2900</v>
      </c>
      <c r="C244" s="99" t="s">
        <v>517</v>
      </c>
      <c r="D244" s="82">
        <v>0</v>
      </c>
      <c r="E244" s="83">
        <v>0</v>
      </c>
      <c r="F244" s="100" t="s">
        <v>518</v>
      </c>
      <c r="G244" s="97" t="s">
        <v>519</v>
      </c>
      <c r="H244" s="189">
        <f>H246+H250+H254+H258+H262+H266+H269+H272</f>
        <v>588000</v>
      </c>
      <c r="I244" s="172">
        <f>I246+I250+I254+I258+I262+I266+I269+I272</f>
        <v>973050</v>
      </c>
      <c r="J244" s="172">
        <f>J246+J250+J254+J258+J262+J266+J269+J272</f>
        <v>588000</v>
      </c>
      <c r="K244" s="172">
        <f>K246+K250+K254+K258+K262+K266+K269+K272</f>
        <v>385050</v>
      </c>
    </row>
    <row r="245" spans="2:11" x14ac:dyDescent="0.2">
      <c r="B245" s="78"/>
      <c r="C245" s="72"/>
      <c r="D245" s="73"/>
      <c r="E245" s="74"/>
      <c r="F245" s="79" t="s">
        <v>6</v>
      </c>
      <c r="G245" s="80"/>
      <c r="H245" s="173"/>
      <c r="I245" s="174"/>
      <c r="J245" s="174"/>
      <c r="K245" s="159"/>
    </row>
    <row r="246" spans="2:11" ht="30.75" customHeight="1" x14ac:dyDescent="0.2">
      <c r="B246" s="81">
        <v>2910</v>
      </c>
      <c r="C246" s="99" t="s">
        <v>517</v>
      </c>
      <c r="D246" s="82">
        <v>1</v>
      </c>
      <c r="E246" s="83">
        <v>0</v>
      </c>
      <c r="F246" s="84" t="s">
        <v>520</v>
      </c>
      <c r="G246" s="85" t="s">
        <v>521</v>
      </c>
      <c r="H246" s="189">
        <f>H248+H249</f>
        <v>398000</v>
      </c>
      <c r="I246" s="172">
        <f>I248+I249</f>
        <v>783050</v>
      </c>
      <c r="J246" s="172">
        <f>J248+J249</f>
        <v>398000</v>
      </c>
      <c r="K246" s="172">
        <f>K248+K249</f>
        <v>385050</v>
      </c>
    </row>
    <row r="247" spans="2:11" s="86" customFormat="1" x14ac:dyDescent="0.2">
      <c r="B247" s="81"/>
      <c r="C247" s="72"/>
      <c r="D247" s="82"/>
      <c r="E247" s="83"/>
      <c r="F247" s="79" t="s">
        <v>34</v>
      </c>
      <c r="G247" s="85"/>
      <c r="H247" s="175"/>
      <c r="I247" s="155"/>
      <c r="J247" s="155"/>
      <c r="K247" s="161"/>
    </row>
    <row r="248" spans="2:11" ht="17.25" customHeight="1" x14ac:dyDescent="0.2">
      <c r="B248" s="81">
        <v>2911</v>
      </c>
      <c r="C248" s="101" t="s">
        <v>517</v>
      </c>
      <c r="D248" s="88">
        <v>1</v>
      </c>
      <c r="E248" s="89">
        <v>1</v>
      </c>
      <c r="F248" s="79" t="s">
        <v>522</v>
      </c>
      <c r="G248" s="94" t="s">
        <v>523</v>
      </c>
      <c r="H248" s="189">
        <f>+J248</f>
        <v>398000</v>
      </c>
      <c r="I248" s="172">
        <f>J248+K248</f>
        <v>783050</v>
      </c>
      <c r="J248" s="172">
        <f>+[2]Նախադպրոց.!$C$7</f>
        <v>398000</v>
      </c>
      <c r="K248" s="172">
        <f>135000+250050</f>
        <v>385050</v>
      </c>
    </row>
    <row r="249" spans="2:11" ht="17.25" customHeight="1" x14ac:dyDescent="0.2">
      <c r="B249" s="81">
        <v>2912</v>
      </c>
      <c r="C249" s="101" t="s">
        <v>517</v>
      </c>
      <c r="D249" s="88">
        <v>1</v>
      </c>
      <c r="E249" s="89">
        <v>2</v>
      </c>
      <c r="F249" s="79" t="s">
        <v>524</v>
      </c>
      <c r="G249" s="94" t="s">
        <v>525</v>
      </c>
      <c r="H249" s="157"/>
      <c r="I249" s="158"/>
      <c r="J249" s="158"/>
      <c r="K249" s="162"/>
    </row>
    <row r="250" spans="2:11" ht="17.25" customHeight="1" x14ac:dyDescent="0.2">
      <c r="B250" s="81">
        <v>2920</v>
      </c>
      <c r="C250" s="99" t="s">
        <v>517</v>
      </c>
      <c r="D250" s="82">
        <v>2</v>
      </c>
      <c r="E250" s="83">
        <v>0</v>
      </c>
      <c r="F250" s="84" t="s">
        <v>526</v>
      </c>
      <c r="G250" s="85" t="s">
        <v>527</v>
      </c>
      <c r="H250" s="157"/>
      <c r="I250" s="158"/>
      <c r="J250" s="158"/>
      <c r="K250" s="162"/>
    </row>
    <row r="251" spans="2:11" s="86" customFormat="1" x14ac:dyDescent="0.2">
      <c r="B251" s="81"/>
      <c r="C251" s="72"/>
      <c r="D251" s="82"/>
      <c r="E251" s="83"/>
      <c r="F251" s="79" t="s">
        <v>34</v>
      </c>
      <c r="G251" s="85"/>
      <c r="H251" s="175"/>
      <c r="I251" s="155"/>
      <c r="J251" s="155"/>
      <c r="K251" s="161"/>
    </row>
    <row r="252" spans="2:11" ht="16.5" customHeight="1" x14ac:dyDescent="0.2">
      <c r="B252" s="81">
        <v>2921</v>
      </c>
      <c r="C252" s="101" t="s">
        <v>517</v>
      </c>
      <c r="D252" s="88">
        <v>2</v>
      </c>
      <c r="E252" s="89">
        <v>1</v>
      </c>
      <c r="F252" s="79" t="s">
        <v>528</v>
      </c>
      <c r="G252" s="94" t="s">
        <v>529</v>
      </c>
      <c r="H252" s="157"/>
      <c r="I252" s="158"/>
      <c r="J252" s="158"/>
      <c r="K252" s="162"/>
    </row>
    <row r="253" spans="2:11" ht="16.5" customHeight="1" x14ac:dyDescent="0.2">
      <c r="B253" s="81">
        <v>2922</v>
      </c>
      <c r="C253" s="101" t="s">
        <v>517</v>
      </c>
      <c r="D253" s="88">
        <v>2</v>
      </c>
      <c r="E253" s="89">
        <v>2</v>
      </c>
      <c r="F253" s="79" t="s">
        <v>530</v>
      </c>
      <c r="G253" s="94" t="s">
        <v>531</v>
      </c>
      <c r="H253" s="157"/>
      <c r="I253" s="158"/>
      <c r="J253" s="158"/>
      <c r="K253" s="162"/>
    </row>
    <row r="254" spans="2:11" ht="41.25" customHeight="1" x14ac:dyDescent="0.2">
      <c r="B254" s="81">
        <v>2930</v>
      </c>
      <c r="C254" s="99" t="s">
        <v>517</v>
      </c>
      <c r="D254" s="82">
        <v>3</v>
      </c>
      <c r="E254" s="83">
        <v>0</v>
      </c>
      <c r="F254" s="84" t="s">
        <v>532</v>
      </c>
      <c r="G254" s="85" t="s">
        <v>533</v>
      </c>
      <c r="H254" s="157"/>
      <c r="I254" s="158"/>
      <c r="J254" s="158"/>
      <c r="K254" s="162"/>
    </row>
    <row r="255" spans="2:11" s="86" customFormat="1" x14ac:dyDescent="0.2">
      <c r="B255" s="81"/>
      <c r="C255" s="72"/>
      <c r="D255" s="82"/>
      <c r="E255" s="83"/>
      <c r="F255" s="79" t="s">
        <v>34</v>
      </c>
      <c r="G255" s="85"/>
      <c r="H255" s="175"/>
      <c r="I255" s="155"/>
      <c r="J255" s="155"/>
      <c r="K255" s="161"/>
    </row>
    <row r="256" spans="2:11" ht="29.25" customHeight="1" x14ac:dyDescent="0.2">
      <c r="B256" s="81">
        <v>2931</v>
      </c>
      <c r="C256" s="101" t="s">
        <v>517</v>
      </c>
      <c r="D256" s="88">
        <v>3</v>
      </c>
      <c r="E256" s="89">
        <v>1</v>
      </c>
      <c r="F256" s="79" t="s">
        <v>534</v>
      </c>
      <c r="G256" s="94" t="s">
        <v>535</v>
      </c>
      <c r="H256" s="157"/>
      <c r="I256" s="158"/>
      <c r="J256" s="158"/>
      <c r="K256" s="162"/>
    </row>
    <row r="257" spans="2:11" x14ac:dyDescent="0.2">
      <c r="B257" s="81">
        <v>2932</v>
      </c>
      <c r="C257" s="101" t="s">
        <v>517</v>
      </c>
      <c r="D257" s="88">
        <v>3</v>
      </c>
      <c r="E257" s="89">
        <v>2</v>
      </c>
      <c r="F257" s="79" t="s">
        <v>536</v>
      </c>
      <c r="G257" s="94"/>
      <c r="H257" s="157"/>
      <c r="I257" s="158"/>
      <c r="J257" s="158"/>
      <c r="K257" s="162"/>
    </row>
    <row r="258" spans="2:11" ht="15.75" customHeight="1" x14ac:dyDescent="0.2">
      <c r="B258" s="81">
        <v>2940</v>
      </c>
      <c r="C258" s="99" t="s">
        <v>517</v>
      </c>
      <c r="D258" s="82">
        <v>4</v>
      </c>
      <c r="E258" s="83">
        <v>0</v>
      </c>
      <c r="F258" s="84" t="s">
        <v>537</v>
      </c>
      <c r="G258" s="85" t="s">
        <v>538</v>
      </c>
      <c r="H258" s="157"/>
      <c r="I258" s="158"/>
      <c r="J258" s="158"/>
      <c r="K258" s="162"/>
    </row>
    <row r="259" spans="2:11" s="86" customFormat="1" x14ac:dyDescent="0.2">
      <c r="B259" s="81"/>
      <c r="C259" s="72"/>
      <c r="D259" s="82"/>
      <c r="E259" s="83"/>
      <c r="F259" s="79" t="s">
        <v>34</v>
      </c>
      <c r="G259" s="85"/>
      <c r="H259" s="175"/>
      <c r="I259" s="155"/>
      <c r="J259" s="155"/>
      <c r="K259" s="161"/>
    </row>
    <row r="260" spans="2:11" ht="17.25" customHeight="1" x14ac:dyDescent="0.2">
      <c r="B260" s="81">
        <v>2941</v>
      </c>
      <c r="C260" s="101" t="s">
        <v>517</v>
      </c>
      <c r="D260" s="88">
        <v>4</v>
      </c>
      <c r="E260" s="89">
        <v>1</v>
      </c>
      <c r="F260" s="79" t="s">
        <v>539</v>
      </c>
      <c r="G260" s="94" t="s">
        <v>540</v>
      </c>
      <c r="H260" s="157"/>
      <c r="I260" s="158"/>
      <c r="J260" s="158"/>
      <c r="K260" s="162"/>
    </row>
    <row r="261" spans="2:11" ht="18" customHeight="1" x14ac:dyDescent="0.2">
      <c r="B261" s="81">
        <v>2942</v>
      </c>
      <c r="C261" s="101" t="s">
        <v>517</v>
      </c>
      <c r="D261" s="88">
        <v>4</v>
      </c>
      <c r="E261" s="89">
        <v>2</v>
      </c>
      <c r="F261" s="79" t="s">
        <v>541</v>
      </c>
      <c r="G261" s="94" t="s">
        <v>542</v>
      </c>
      <c r="H261" s="157"/>
      <c r="I261" s="158"/>
      <c r="J261" s="158"/>
      <c r="K261" s="162"/>
    </row>
    <row r="262" spans="2:11" ht="29.25" customHeight="1" x14ac:dyDescent="0.2">
      <c r="B262" s="81">
        <v>2950</v>
      </c>
      <c r="C262" s="99" t="s">
        <v>517</v>
      </c>
      <c r="D262" s="82">
        <v>5</v>
      </c>
      <c r="E262" s="83">
        <v>0</v>
      </c>
      <c r="F262" s="84" t="s">
        <v>543</v>
      </c>
      <c r="G262" s="85" t="s">
        <v>544</v>
      </c>
      <c r="H262" s="189">
        <f>H264</f>
        <v>190000</v>
      </c>
      <c r="I262" s="172">
        <f>I264</f>
        <v>190000</v>
      </c>
      <c r="J262" s="172">
        <f>J264</f>
        <v>190000</v>
      </c>
      <c r="K262" s="151">
        <f>K264</f>
        <v>0</v>
      </c>
    </row>
    <row r="263" spans="2:11" s="86" customFormat="1" x14ac:dyDescent="0.2">
      <c r="B263" s="81"/>
      <c r="C263" s="72"/>
      <c r="D263" s="82"/>
      <c r="E263" s="83"/>
      <c r="F263" s="79" t="s">
        <v>34</v>
      </c>
      <c r="G263" s="85"/>
      <c r="H263" s="175"/>
      <c r="I263" s="155"/>
      <c r="J263" s="155"/>
      <c r="K263" s="161"/>
    </row>
    <row r="264" spans="2:11" x14ac:dyDescent="0.2">
      <c r="B264" s="81">
        <v>2951</v>
      </c>
      <c r="C264" s="101" t="s">
        <v>517</v>
      </c>
      <c r="D264" s="88">
        <v>5</v>
      </c>
      <c r="E264" s="89">
        <v>1</v>
      </c>
      <c r="F264" s="79" t="s">
        <v>545</v>
      </c>
      <c r="G264" s="85"/>
      <c r="H264" s="157">
        <f>+J264</f>
        <v>190000</v>
      </c>
      <c r="I264" s="158">
        <f>J264+K264</f>
        <v>190000</v>
      </c>
      <c r="J264" s="158">
        <f>+[2]Արտադպ.!$C$7</f>
        <v>190000</v>
      </c>
      <c r="K264" s="162">
        <f>[1]sheet1!AU21</f>
        <v>0</v>
      </c>
    </row>
    <row r="265" spans="2:11" ht="17.25" customHeight="1" x14ac:dyDescent="0.2">
      <c r="B265" s="81">
        <v>2952</v>
      </c>
      <c r="C265" s="101" t="s">
        <v>517</v>
      </c>
      <c r="D265" s="88">
        <v>5</v>
      </c>
      <c r="E265" s="89">
        <v>2</v>
      </c>
      <c r="F265" s="79" t="s">
        <v>546</v>
      </c>
      <c r="G265" s="94" t="s">
        <v>547</v>
      </c>
      <c r="H265" s="157"/>
      <c r="I265" s="158"/>
      <c r="J265" s="158"/>
      <c r="K265" s="162"/>
    </row>
    <row r="266" spans="2:11" ht="29.25" customHeight="1" x14ac:dyDescent="0.2">
      <c r="B266" s="81">
        <v>2960</v>
      </c>
      <c r="C266" s="99" t="s">
        <v>517</v>
      </c>
      <c r="D266" s="82">
        <v>6</v>
      </c>
      <c r="E266" s="83">
        <v>0</v>
      </c>
      <c r="F266" s="84" t="s">
        <v>548</v>
      </c>
      <c r="G266" s="85" t="s">
        <v>549</v>
      </c>
      <c r="H266" s="157"/>
      <c r="I266" s="158"/>
      <c r="J266" s="158"/>
      <c r="K266" s="162"/>
    </row>
    <row r="267" spans="2:11" s="86" customFormat="1" x14ac:dyDescent="0.2">
      <c r="B267" s="81"/>
      <c r="C267" s="72"/>
      <c r="D267" s="82"/>
      <c r="E267" s="83"/>
      <c r="F267" s="79" t="s">
        <v>34</v>
      </c>
      <c r="G267" s="85"/>
      <c r="H267" s="175"/>
      <c r="I267" s="155"/>
      <c r="J267" s="155"/>
      <c r="K267" s="161"/>
    </row>
    <row r="268" spans="2:11" ht="28.5" customHeight="1" x14ac:dyDescent="0.2">
      <c r="B268" s="81">
        <v>2961</v>
      </c>
      <c r="C268" s="101" t="s">
        <v>517</v>
      </c>
      <c r="D268" s="88">
        <v>6</v>
      </c>
      <c r="E268" s="89">
        <v>1</v>
      </c>
      <c r="F268" s="79" t="s">
        <v>548</v>
      </c>
      <c r="G268" s="94" t="s">
        <v>550</v>
      </c>
      <c r="H268" s="157"/>
      <c r="I268" s="158"/>
      <c r="J268" s="158"/>
      <c r="K268" s="162"/>
    </row>
    <row r="269" spans="2:11" ht="29.25" customHeight="1" x14ac:dyDescent="0.2">
      <c r="B269" s="81">
        <v>2970</v>
      </c>
      <c r="C269" s="99" t="s">
        <v>517</v>
      </c>
      <c r="D269" s="82">
        <v>7</v>
      </c>
      <c r="E269" s="83">
        <v>0</v>
      </c>
      <c r="F269" s="84" t="s">
        <v>551</v>
      </c>
      <c r="G269" s="85" t="s">
        <v>552</v>
      </c>
      <c r="H269" s="157"/>
      <c r="I269" s="158"/>
      <c r="J269" s="158"/>
      <c r="K269" s="162"/>
    </row>
    <row r="270" spans="2:11" s="86" customFormat="1" x14ac:dyDescent="0.2">
      <c r="B270" s="81"/>
      <c r="C270" s="72"/>
      <c r="D270" s="82"/>
      <c r="E270" s="83"/>
      <c r="F270" s="79" t="s">
        <v>34</v>
      </c>
      <c r="G270" s="85"/>
      <c r="H270" s="175"/>
      <c r="I270" s="155"/>
      <c r="J270" s="155"/>
      <c r="K270" s="161"/>
    </row>
    <row r="271" spans="2:11" ht="27.75" customHeight="1" x14ac:dyDescent="0.2">
      <c r="B271" s="81">
        <v>2971</v>
      </c>
      <c r="C271" s="101" t="s">
        <v>517</v>
      </c>
      <c r="D271" s="88">
        <v>7</v>
      </c>
      <c r="E271" s="89">
        <v>1</v>
      </c>
      <c r="F271" s="79" t="s">
        <v>551</v>
      </c>
      <c r="G271" s="94" t="s">
        <v>552</v>
      </c>
      <c r="H271" s="157"/>
      <c r="I271" s="158"/>
      <c r="J271" s="158"/>
      <c r="K271" s="162"/>
    </row>
    <row r="272" spans="2:11" ht="18.75" customHeight="1" x14ac:dyDescent="0.2">
      <c r="B272" s="81">
        <v>2980</v>
      </c>
      <c r="C272" s="99" t="s">
        <v>517</v>
      </c>
      <c r="D272" s="82">
        <v>8</v>
      </c>
      <c r="E272" s="83">
        <v>0</v>
      </c>
      <c r="F272" s="84" t="s">
        <v>553</v>
      </c>
      <c r="G272" s="85" t="s">
        <v>554</v>
      </c>
      <c r="H272" s="157"/>
      <c r="I272" s="158"/>
      <c r="J272" s="158"/>
      <c r="K272" s="162"/>
    </row>
    <row r="273" spans="2:11" s="86" customFormat="1" x14ac:dyDescent="0.2">
      <c r="B273" s="81"/>
      <c r="C273" s="72"/>
      <c r="D273" s="82"/>
      <c r="E273" s="83"/>
      <c r="F273" s="79" t="s">
        <v>34</v>
      </c>
      <c r="G273" s="85"/>
      <c r="H273" s="175"/>
      <c r="I273" s="155"/>
      <c r="J273" s="155"/>
      <c r="K273" s="161"/>
    </row>
    <row r="274" spans="2:11" ht="16.5" customHeight="1" x14ac:dyDescent="0.2">
      <c r="B274" s="81">
        <v>2981</v>
      </c>
      <c r="C274" s="101" t="s">
        <v>517</v>
      </c>
      <c r="D274" s="88">
        <v>8</v>
      </c>
      <c r="E274" s="89">
        <v>1</v>
      </c>
      <c r="F274" s="79" t="s">
        <v>553</v>
      </c>
      <c r="G274" s="94" t="s">
        <v>555</v>
      </c>
      <c r="H274" s="157"/>
      <c r="I274" s="158"/>
      <c r="J274" s="158"/>
      <c r="K274" s="162"/>
    </row>
    <row r="275" spans="2:11" s="2" customFormat="1" ht="65.25" customHeight="1" x14ac:dyDescent="0.25">
      <c r="B275" s="96">
        <v>3000</v>
      </c>
      <c r="C275" s="99" t="s">
        <v>556</v>
      </c>
      <c r="D275" s="82">
        <v>0</v>
      </c>
      <c r="E275" s="83">
        <v>0</v>
      </c>
      <c r="F275" s="100" t="s">
        <v>557</v>
      </c>
      <c r="G275" s="97" t="s">
        <v>558</v>
      </c>
      <c r="H275" s="172">
        <f>H277+H281+H284+H287+H290+H293+H296+H299+H303</f>
        <v>23700</v>
      </c>
      <c r="I275" s="172">
        <f>I277+I281+I284+I287+I290+I293+I296+I299+I303</f>
        <v>123787.2</v>
      </c>
      <c r="J275" s="172">
        <f>J277+J281+J284+J287+J290+J293+J296+J299+J303</f>
        <v>123787.2</v>
      </c>
      <c r="K275" s="151">
        <f>K277+K281+K284+K287+K290+K293+K296+K299+K303</f>
        <v>0</v>
      </c>
    </row>
    <row r="276" spans="2:11" x14ac:dyDescent="0.2">
      <c r="B276" s="78"/>
      <c r="C276" s="72"/>
      <c r="D276" s="73"/>
      <c r="E276" s="74"/>
      <c r="F276" s="79" t="s">
        <v>6</v>
      </c>
      <c r="G276" s="80"/>
      <c r="H276" s="173"/>
      <c r="I276" s="174"/>
      <c r="J276" s="174"/>
      <c r="K276" s="159"/>
    </row>
    <row r="277" spans="2:11" ht="30.75" customHeight="1" x14ac:dyDescent="0.2">
      <c r="B277" s="81">
        <v>3010</v>
      </c>
      <c r="C277" s="99" t="s">
        <v>556</v>
      </c>
      <c r="D277" s="82">
        <v>1</v>
      </c>
      <c r="E277" s="83">
        <v>0</v>
      </c>
      <c r="F277" s="84" t="s">
        <v>559</v>
      </c>
      <c r="G277" s="85" t="s">
        <v>560</v>
      </c>
      <c r="H277" s="157"/>
      <c r="I277" s="158"/>
      <c r="J277" s="158"/>
      <c r="K277" s="162"/>
    </row>
    <row r="278" spans="2:11" s="86" customFormat="1" x14ac:dyDescent="0.2">
      <c r="B278" s="81"/>
      <c r="C278" s="72"/>
      <c r="D278" s="82"/>
      <c r="E278" s="83"/>
      <c r="F278" s="79" t="s">
        <v>34</v>
      </c>
      <c r="G278" s="85"/>
      <c r="H278" s="175"/>
      <c r="I278" s="155"/>
      <c r="J278" s="155"/>
      <c r="K278" s="161"/>
    </row>
    <row r="279" spans="2:11" ht="15.75" customHeight="1" x14ac:dyDescent="0.2">
      <c r="B279" s="81">
        <v>3011</v>
      </c>
      <c r="C279" s="101" t="s">
        <v>556</v>
      </c>
      <c r="D279" s="88">
        <v>1</v>
      </c>
      <c r="E279" s="89">
        <v>1</v>
      </c>
      <c r="F279" s="79" t="s">
        <v>561</v>
      </c>
      <c r="G279" s="94" t="s">
        <v>562</v>
      </c>
      <c r="H279" s="157"/>
      <c r="I279" s="158"/>
      <c r="J279" s="158"/>
      <c r="K279" s="162"/>
    </row>
    <row r="280" spans="2:11" ht="15.75" customHeight="1" x14ac:dyDescent="0.2">
      <c r="B280" s="81">
        <v>3012</v>
      </c>
      <c r="C280" s="101" t="s">
        <v>556</v>
      </c>
      <c r="D280" s="88">
        <v>1</v>
      </c>
      <c r="E280" s="89">
        <v>2</v>
      </c>
      <c r="F280" s="79" t="s">
        <v>563</v>
      </c>
      <c r="G280" s="94" t="s">
        <v>564</v>
      </c>
      <c r="H280" s="157"/>
      <c r="I280" s="158"/>
      <c r="J280" s="158"/>
      <c r="K280" s="162"/>
    </row>
    <row r="281" spans="2:11" ht="15.75" customHeight="1" x14ac:dyDescent="0.2">
      <c r="B281" s="81">
        <v>3020</v>
      </c>
      <c r="C281" s="99" t="s">
        <v>556</v>
      </c>
      <c r="D281" s="82">
        <v>2</v>
      </c>
      <c r="E281" s="83">
        <v>0</v>
      </c>
      <c r="F281" s="84" t="s">
        <v>565</v>
      </c>
      <c r="G281" s="85" t="s">
        <v>566</v>
      </c>
      <c r="H281" s="157"/>
      <c r="I281" s="158"/>
      <c r="J281" s="158"/>
      <c r="K281" s="162"/>
    </row>
    <row r="282" spans="2:11" s="86" customFormat="1" ht="15.75" customHeight="1" x14ac:dyDescent="0.2">
      <c r="B282" s="81"/>
      <c r="C282" s="72"/>
      <c r="D282" s="82"/>
      <c r="E282" s="83"/>
      <c r="F282" s="79" t="s">
        <v>34</v>
      </c>
      <c r="G282" s="85"/>
      <c r="H282" s="175"/>
      <c r="I282" s="155"/>
      <c r="J282" s="155"/>
      <c r="K282" s="161"/>
    </row>
    <row r="283" spans="2:11" ht="15.75" customHeight="1" x14ac:dyDescent="0.2">
      <c r="B283" s="81">
        <v>3021</v>
      </c>
      <c r="C283" s="101" t="s">
        <v>556</v>
      </c>
      <c r="D283" s="88">
        <v>2</v>
      </c>
      <c r="E283" s="89">
        <v>1</v>
      </c>
      <c r="F283" s="79" t="s">
        <v>565</v>
      </c>
      <c r="G283" s="94" t="s">
        <v>567</v>
      </c>
      <c r="H283" s="157"/>
      <c r="I283" s="158"/>
      <c r="J283" s="158"/>
      <c r="K283" s="162"/>
    </row>
    <row r="284" spans="2:11" ht="17.25" customHeight="1" x14ac:dyDescent="0.2">
      <c r="B284" s="81">
        <v>3030</v>
      </c>
      <c r="C284" s="99" t="s">
        <v>556</v>
      </c>
      <c r="D284" s="82">
        <v>3</v>
      </c>
      <c r="E284" s="83">
        <v>0</v>
      </c>
      <c r="F284" s="84" t="s">
        <v>568</v>
      </c>
      <c r="G284" s="85" t="s">
        <v>569</v>
      </c>
      <c r="H284" s="157"/>
      <c r="I284" s="158"/>
      <c r="J284" s="158"/>
      <c r="K284" s="162"/>
    </row>
    <row r="285" spans="2:11" s="86" customFormat="1" x14ac:dyDescent="0.2">
      <c r="B285" s="81"/>
      <c r="C285" s="72"/>
      <c r="D285" s="82"/>
      <c r="E285" s="83"/>
      <c r="F285" s="79" t="s">
        <v>34</v>
      </c>
      <c r="G285" s="85"/>
      <c r="H285" s="175"/>
      <c r="I285" s="155"/>
      <c r="J285" s="155"/>
      <c r="K285" s="161"/>
    </row>
    <row r="286" spans="2:11" s="86" customFormat="1" x14ac:dyDescent="0.2">
      <c r="B286" s="81">
        <v>3031</v>
      </c>
      <c r="C286" s="101" t="s">
        <v>556</v>
      </c>
      <c r="D286" s="88">
        <v>3</v>
      </c>
      <c r="E286" s="89" t="s">
        <v>221</v>
      </c>
      <c r="F286" s="79" t="s">
        <v>568</v>
      </c>
      <c r="G286" s="85"/>
      <c r="H286" s="175"/>
      <c r="I286" s="155"/>
      <c r="J286" s="155"/>
      <c r="K286" s="161"/>
    </row>
    <row r="287" spans="2:11" ht="17.25" customHeight="1" x14ac:dyDescent="0.2">
      <c r="B287" s="81">
        <v>3040</v>
      </c>
      <c r="C287" s="99" t="s">
        <v>556</v>
      </c>
      <c r="D287" s="82">
        <v>4</v>
      </c>
      <c r="E287" s="83">
        <v>0</v>
      </c>
      <c r="F287" s="84" t="s">
        <v>570</v>
      </c>
      <c r="G287" s="85" t="s">
        <v>571</v>
      </c>
      <c r="H287" s="157"/>
      <c r="I287" s="158"/>
      <c r="J287" s="158"/>
      <c r="K287" s="162"/>
    </row>
    <row r="288" spans="2:11" s="86" customFormat="1" x14ac:dyDescent="0.2">
      <c r="B288" s="81"/>
      <c r="C288" s="72"/>
      <c r="D288" s="82"/>
      <c r="E288" s="83"/>
      <c r="F288" s="79" t="s">
        <v>34</v>
      </c>
      <c r="G288" s="85"/>
      <c r="H288" s="175"/>
      <c r="I288" s="155"/>
      <c r="J288" s="155"/>
      <c r="K288" s="161"/>
    </row>
    <row r="289" spans="2:11" ht="18" customHeight="1" x14ac:dyDescent="0.2">
      <c r="B289" s="81">
        <v>3041</v>
      </c>
      <c r="C289" s="101" t="s">
        <v>556</v>
      </c>
      <c r="D289" s="88">
        <v>4</v>
      </c>
      <c r="E289" s="89">
        <v>1</v>
      </c>
      <c r="F289" s="79" t="s">
        <v>570</v>
      </c>
      <c r="G289" s="94" t="s">
        <v>572</v>
      </c>
      <c r="H289" s="157"/>
      <c r="I289" s="158"/>
      <c r="J289" s="158"/>
      <c r="K289" s="162"/>
    </row>
    <row r="290" spans="2:11" ht="18" customHeight="1" x14ac:dyDescent="0.2">
      <c r="B290" s="81">
        <v>3050</v>
      </c>
      <c r="C290" s="99" t="s">
        <v>556</v>
      </c>
      <c r="D290" s="82">
        <v>5</v>
      </c>
      <c r="E290" s="83">
        <v>0</v>
      </c>
      <c r="F290" s="84" t="s">
        <v>573</v>
      </c>
      <c r="G290" s="85" t="s">
        <v>574</v>
      </c>
      <c r="H290" s="157"/>
      <c r="I290" s="158"/>
      <c r="J290" s="158"/>
      <c r="K290" s="162"/>
    </row>
    <row r="291" spans="2:11" s="86" customFormat="1" x14ac:dyDescent="0.2">
      <c r="B291" s="81"/>
      <c r="C291" s="72"/>
      <c r="D291" s="82"/>
      <c r="E291" s="83"/>
      <c r="F291" s="79" t="s">
        <v>34</v>
      </c>
      <c r="G291" s="85"/>
      <c r="H291" s="175"/>
      <c r="I291" s="155"/>
      <c r="J291" s="155"/>
      <c r="K291" s="161"/>
    </row>
    <row r="292" spans="2:11" ht="15.75" customHeight="1" x14ac:dyDescent="0.2">
      <c r="B292" s="81">
        <v>3051</v>
      </c>
      <c r="C292" s="101" t="s">
        <v>556</v>
      </c>
      <c r="D292" s="88">
        <v>5</v>
      </c>
      <c r="E292" s="89">
        <v>1</v>
      </c>
      <c r="F292" s="79" t="s">
        <v>573</v>
      </c>
      <c r="G292" s="94" t="s">
        <v>574</v>
      </c>
      <c r="H292" s="157"/>
      <c r="I292" s="158"/>
      <c r="J292" s="158"/>
      <c r="K292" s="162"/>
    </row>
    <row r="293" spans="2:11" ht="15.75" customHeight="1" x14ac:dyDescent="0.2">
      <c r="B293" s="81">
        <v>3060</v>
      </c>
      <c r="C293" s="99" t="s">
        <v>556</v>
      </c>
      <c r="D293" s="82">
        <v>6</v>
      </c>
      <c r="E293" s="83">
        <v>0</v>
      </c>
      <c r="F293" s="84" t="s">
        <v>575</v>
      </c>
      <c r="G293" s="85" t="s">
        <v>576</v>
      </c>
      <c r="H293" s="157"/>
      <c r="I293" s="158"/>
      <c r="J293" s="158"/>
      <c r="K293" s="162"/>
    </row>
    <row r="294" spans="2:11" s="86" customFormat="1" x14ac:dyDescent="0.2">
      <c r="B294" s="81"/>
      <c r="C294" s="72"/>
      <c r="D294" s="82"/>
      <c r="E294" s="83"/>
      <c r="F294" s="79" t="s">
        <v>34</v>
      </c>
      <c r="G294" s="85"/>
      <c r="H294" s="175"/>
      <c r="I294" s="155"/>
      <c r="J294" s="155"/>
      <c r="K294" s="161"/>
    </row>
    <row r="295" spans="2:11" ht="17.25" customHeight="1" x14ac:dyDescent="0.2">
      <c r="B295" s="81">
        <v>3061</v>
      </c>
      <c r="C295" s="101" t="s">
        <v>556</v>
      </c>
      <c r="D295" s="88">
        <v>6</v>
      </c>
      <c r="E295" s="89">
        <v>1</v>
      </c>
      <c r="F295" s="79" t="s">
        <v>575</v>
      </c>
      <c r="G295" s="94" t="s">
        <v>576</v>
      </c>
      <c r="H295" s="157"/>
      <c r="I295" s="158"/>
      <c r="J295" s="158"/>
      <c r="K295" s="162"/>
    </row>
    <row r="296" spans="2:11" ht="42.75" customHeight="1" x14ac:dyDescent="0.2">
      <c r="B296" s="81">
        <v>3070</v>
      </c>
      <c r="C296" s="99" t="s">
        <v>556</v>
      </c>
      <c r="D296" s="82">
        <v>7</v>
      </c>
      <c r="E296" s="83">
        <v>0</v>
      </c>
      <c r="F296" s="84" t="s">
        <v>577</v>
      </c>
      <c r="G296" s="85" t="s">
        <v>578</v>
      </c>
      <c r="H296" s="158">
        <f>H298</f>
        <v>23700</v>
      </c>
      <c r="I296" s="158">
        <f>I298</f>
        <v>123787.2</v>
      </c>
      <c r="J296" s="158">
        <f>J298</f>
        <v>123787.2</v>
      </c>
      <c r="K296" s="162">
        <f>K298</f>
        <v>0</v>
      </c>
    </row>
    <row r="297" spans="2:11" s="86" customFormat="1" x14ac:dyDescent="0.2">
      <c r="B297" s="81"/>
      <c r="C297" s="72"/>
      <c r="D297" s="82"/>
      <c r="E297" s="83"/>
      <c r="F297" s="79" t="s">
        <v>34</v>
      </c>
      <c r="G297" s="85"/>
      <c r="H297" s="175"/>
      <c r="I297" s="155"/>
      <c r="J297" s="155"/>
      <c r="K297" s="161"/>
    </row>
    <row r="298" spans="2:11" ht="29.25" customHeight="1" x14ac:dyDescent="0.2">
      <c r="B298" s="81">
        <v>3071</v>
      </c>
      <c r="C298" s="101" t="s">
        <v>556</v>
      </c>
      <c r="D298" s="88">
        <v>7</v>
      </c>
      <c r="E298" s="89">
        <v>1</v>
      </c>
      <c r="F298" s="79" t="s">
        <v>577</v>
      </c>
      <c r="G298" s="94" t="s">
        <v>579</v>
      </c>
      <c r="H298" s="193">
        <f>+J298-87.2-100000</f>
        <v>23700</v>
      </c>
      <c r="I298" s="194">
        <f>J298+K298</f>
        <v>123787.2</v>
      </c>
      <c r="J298" s="194">
        <f>+'[2]Սոց ծրագիր'!$C$9+87.2+100000</f>
        <v>123787.2</v>
      </c>
      <c r="K298" s="162">
        <f>[1]sheet1!AU42</f>
        <v>0</v>
      </c>
    </row>
    <row r="299" spans="2:11" ht="39.75" customHeight="1" x14ac:dyDescent="0.2">
      <c r="B299" s="81">
        <v>3080</v>
      </c>
      <c r="C299" s="99" t="s">
        <v>556</v>
      </c>
      <c r="D299" s="82">
        <v>8</v>
      </c>
      <c r="E299" s="83">
        <v>0</v>
      </c>
      <c r="F299" s="84" t="s">
        <v>580</v>
      </c>
      <c r="G299" s="85" t="s">
        <v>581</v>
      </c>
      <c r="H299" s="157"/>
      <c r="I299" s="158"/>
      <c r="J299" s="158"/>
      <c r="K299" s="162"/>
    </row>
    <row r="300" spans="2:11" s="86" customFormat="1" x14ac:dyDescent="0.2">
      <c r="B300" s="81"/>
      <c r="C300" s="72"/>
      <c r="D300" s="82"/>
      <c r="E300" s="83"/>
      <c r="F300" s="79" t="s">
        <v>34</v>
      </c>
      <c r="G300" s="85"/>
      <c r="H300" s="175"/>
      <c r="I300" s="155"/>
      <c r="J300" s="155"/>
      <c r="K300" s="161"/>
    </row>
    <row r="301" spans="2:11" ht="29.25" customHeight="1" x14ac:dyDescent="0.2">
      <c r="B301" s="81">
        <v>3081</v>
      </c>
      <c r="C301" s="101" t="s">
        <v>556</v>
      </c>
      <c r="D301" s="88">
        <v>8</v>
      </c>
      <c r="E301" s="89">
        <v>1</v>
      </c>
      <c r="F301" s="79" t="s">
        <v>580</v>
      </c>
      <c r="G301" s="94" t="s">
        <v>582</v>
      </c>
      <c r="H301" s="157"/>
      <c r="I301" s="158"/>
      <c r="J301" s="158"/>
      <c r="K301" s="162"/>
    </row>
    <row r="302" spans="2:11" s="86" customFormat="1" x14ac:dyDescent="0.2">
      <c r="B302" s="81"/>
      <c r="C302" s="72"/>
      <c r="D302" s="82"/>
      <c r="E302" s="83"/>
      <c r="F302" s="79" t="s">
        <v>34</v>
      </c>
      <c r="G302" s="85"/>
      <c r="H302" s="175"/>
      <c r="I302" s="155"/>
      <c r="J302" s="155"/>
      <c r="K302" s="161"/>
    </row>
    <row r="303" spans="2:11" ht="30" customHeight="1" x14ac:dyDescent="0.2">
      <c r="B303" s="81">
        <v>3090</v>
      </c>
      <c r="C303" s="99" t="s">
        <v>556</v>
      </c>
      <c r="D303" s="82">
        <v>9</v>
      </c>
      <c r="E303" s="83">
        <v>0</v>
      </c>
      <c r="F303" s="84" t="s">
        <v>583</v>
      </c>
      <c r="G303" s="85" t="s">
        <v>584</v>
      </c>
      <c r="H303" s="157"/>
      <c r="I303" s="158"/>
      <c r="J303" s="158"/>
      <c r="K303" s="162"/>
    </row>
    <row r="304" spans="2:11" s="86" customFormat="1" x14ac:dyDescent="0.2">
      <c r="B304" s="81"/>
      <c r="C304" s="72"/>
      <c r="D304" s="82"/>
      <c r="E304" s="83"/>
      <c r="F304" s="79" t="s">
        <v>34</v>
      </c>
      <c r="G304" s="85"/>
      <c r="H304" s="175"/>
      <c r="I304" s="155"/>
      <c r="J304" s="155"/>
      <c r="K304" s="161"/>
    </row>
    <row r="305" spans="2:11" ht="30.75" customHeight="1" x14ac:dyDescent="0.2">
      <c r="B305" s="106">
        <v>3091</v>
      </c>
      <c r="C305" s="101" t="s">
        <v>556</v>
      </c>
      <c r="D305" s="107">
        <v>9</v>
      </c>
      <c r="E305" s="108">
        <v>1</v>
      </c>
      <c r="F305" s="109" t="s">
        <v>583</v>
      </c>
      <c r="G305" s="110" t="s">
        <v>585</v>
      </c>
      <c r="H305" s="193"/>
      <c r="I305" s="194"/>
      <c r="J305" s="194"/>
      <c r="K305" s="164"/>
    </row>
    <row r="306" spans="2:11" ht="41.25" customHeight="1" x14ac:dyDescent="0.2">
      <c r="B306" s="106">
        <v>3092</v>
      </c>
      <c r="C306" s="101" t="s">
        <v>556</v>
      </c>
      <c r="D306" s="107">
        <v>9</v>
      </c>
      <c r="E306" s="108">
        <v>2</v>
      </c>
      <c r="F306" s="109" t="s">
        <v>586</v>
      </c>
      <c r="G306" s="110"/>
      <c r="H306" s="193"/>
      <c r="I306" s="194"/>
      <c r="J306" s="194"/>
      <c r="K306" s="164"/>
    </row>
    <row r="307" spans="2:11" s="2" customFormat="1" ht="25.5" x14ac:dyDescent="0.25">
      <c r="B307" s="111">
        <v>3100</v>
      </c>
      <c r="C307" s="82" t="s">
        <v>587</v>
      </c>
      <c r="D307" s="82">
        <v>0</v>
      </c>
      <c r="E307" s="83">
        <v>0</v>
      </c>
      <c r="F307" s="112" t="s">
        <v>588</v>
      </c>
      <c r="G307" s="113"/>
      <c r="H307" s="172">
        <f>H309</f>
        <v>364353.9</v>
      </c>
      <c r="I307" s="172">
        <f>I309</f>
        <v>364353.9</v>
      </c>
      <c r="J307" s="172">
        <f>J309</f>
        <v>364353.9</v>
      </c>
      <c r="K307" s="151">
        <f>K309</f>
        <v>0</v>
      </c>
    </row>
    <row r="308" spans="2:11" x14ac:dyDescent="0.2">
      <c r="B308" s="106"/>
      <c r="C308" s="72"/>
      <c r="D308" s="73"/>
      <c r="E308" s="74"/>
      <c r="F308" s="79" t="s">
        <v>6</v>
      </c>
      <c r="G308" s="80"/>
      <c r="H308" s="173"/>
      <c r="I308" s="174"/>
      <c r="J308" s="174"/>
      <c r="K308" s="159"/>
    </row>
    <row r="309" spans="2:11" ht="25.5" x14ac:dyDescent="0.2">
      <c r="B309" s="106">
        <v>3110</v>
      </c>
      <c r="C309" s="114" t="s">
        <v>587</v>
      </c>
      <c r="D309" s="114">
        <v>1</v>
      </c>
      <c r="E309" s="115">
        <v>0</v>
      </c>
      <c r="F309" s="104" t="s">
        <v>589</v>
      </c>
      <c r="G309" s="94"/>
      <c r="H309" s="158">
        <f>H311</f>
        <v>364353.9</v>
      </c>
      <c r="I309" s="158">
        <f>I311</f>
        <v>364353.9</v>
      </c>
      <c r="J309" s="158">
        <f>J311</f>
        <v>364353.9</v>
      </c>
      <c r="K309" s="162">
        <f>K311</f>
        <v>0</v>
      </c>
    </row>
    <row r="310" spans="2:11" s="86" customFormat="1" x14ac:dyDescent="0.2">
      <c r="B310" s="106"/>
      <c r="C310" s="72"/>
      <c r="D310" s="82"/>
      <c r="E310" s="83"/>
      <c r="F310" s="79" t="s">
        <v>34</v>
      </c>
      <c r="G310" s="85"/>
      <c r="H310" s="175"/>
      <c r="I310" s="155"/>
      <c r="J310" s="155"/>
      <c r="K310" s="156"/>
    </row>
    <row r="311" spans="2:11" ht="15.75" thickBot="1" x14ac:dyDescent="0.25">
      <c r="B311" s="116">
        <v>3112</v>
      </c>
      <c r="C311" s="117" t="s">
        <v>587</v>
      </c>
      <c r="D311" s="117">
        <v>1</v>
      </c>
      <c r="E311" s="118">
        <v>2</v>
      </c>
      <c r="F311" s="119" t="s">
        <v>590</v>
      </c>
      <c r="G311" s="120"/>
      <c r="H311" s="176">
        <f>+I311</f>
        <v>364353.9</v>
      </c>
      <c r="I311" s="176">
        <f>+J311</f>
        <v>364353.9</v>
      </c>
      <c r="J311" s="176">
        <f>+[2]Տնտես.!$D$35</f>
        <v>364353.9</v>
      </c>
      <c r="K311" s="165"/>
    </row>
    <row r="312" spans="2:11" x14ac:dyDescent="0.2">
      <c r="C312" s="121"/>
      <c r="D312" s="122"/>
      <c r="E312" s="123"/>
    </row>
    <row r="313" spans="2:11" x14ac:dyDescent="0.2">
      <c r="C313" s="125"/>
      <c r="D313" s="122"/>
      <c r="E313" s="123"/>
    </row>
    <row r="314" spans="2:11" x14ac:dyDescent="0.2">
      <c r="C314" s="125"/>
      <c r="D314" s="122"/>
      <c r="E314" s="123"/>
      <c r="F314" s="46"/>
    </row>
    <row r="315" spans="2:11" x14ac:dyDescent="0.2">
      <c r="C315" s="125"/>
      <c r="D315" s="126"/>
      <c r="E315" s="127"/>
    </row>
  </sheetData>
  <mergeCells count="12">
    <mergeCell ref="I8:I9"/>
    <mergeCell ref="J8:K8"/>
    <mergeCell ref="I1:K4"/>
    <mergeCell ref="B5:K5"/>
    <mergeCell ref="J7:K7"/>
    <mergeCell ref="B8:B9"/>
    <mergeCell ref="C8:C9"/>
    <mergeCell ref="D8:D9"/>
    <mergeCell ref="E8:E9"/>
    <mergeCell ref="F8:F9"/>
    <mergeCell ref="G8:G9"/>
    <mergeCell ref="H8:H9"/>
  </mergeCells>
  <pageMargins left="0" right="0" top="0" bottom="0" header="0.3" footer="0"/>
  <pageSetup paperSize="9" scale="79" orientation="portrait" r:id="rId1"/>
  <rowBreaks count="2" manualBreakCount="2">
    <brk id="213" max="10" man="1"/>
    <brk id="264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238"/>
  <sheetViews>
    <sheetView view="pageBreakPreview" zoomScaleNormal="100" zoomScaleSheetLayoutView="100" workbookViewId="0">
      <selection activeCell="D1" sqref="D1:H5"/>
    </sheetView>
  </sheetViews>
  <sheetFormatPr defaultColWidth="9.140625" defaultRowHeight="15" x14ac:dyDescent="0.25"/>
  <cols>
    <col min="1" max="1" width="5.28515625" style="131" customWidth="1"/>
    <col min="2" max="2" width="8.140625" style="131" customWidth="1"/>
    <col min="3" max="3" width="55.140625" style="131" customWidth="1"/>
    <col min="4" max="4" width="7.140625" style="149" customWidth="1"/>
    <col min="5" max="5" width="12.42578125" style="144" customWidth="1"/>
    <col min="6" max="6" width="12.42578125" style="142" customWidth="1"/>
    <col min="7" max="7" width="12.28515625" style="144" customWidth="1"/>
    <col min="8" max="8" width="10.5703125" style="144" customWidth="1"/>
    <col min="9" max="16384" width="9.140625" style="131"/>
  </cols>
  <sheetData>
    <row r="1" spans="2:11" ht="17.25" customHeight="1" x14ac:dyDescent="0.2">
      <c r="D1" s="259" t="s">
        <v>780</v>
      </c>
      <c r="E1" s="260"/>
      <c r="F1" s="260"/>
      <c r="G1" s="260"/>
      <c r="H1" s="260"/>
    </row>
    <row r="2" spans="2:11" ht="15" customHeight="1" x14ac:dyDescent="0.2">
      <c r="D2" s="260"/>
      <c r="E2" s="260"/>
      <c r="F2" s="260"/>
      <c r="G2" s="260"/>
      <c r="H2" s="260"/>
    </row>
    <row r="3" spans="2:11" ht="15" customHeight="1" x14ac:dyDescent="0.2">
      <c r="D3" s="260"/>
      <c r="E3" s="260"/>
      <c r="F3" s="260"/>
      <c r="G3" s="260"/>
      <c r="H3" s="260"/>
    </row>
    <row r="4" spans="2:11" ht="15" customHeight="1" x14ac:dyDescent="0.2">
      <c r="D4" s="260"/>
      <c r="E4" s="260"/>
      <c r="F4" s="260"/>
      <c r="G4" s="260"/>
      <c r="H4" s="260"/>
    </row>
    <row r="5" spans="2:11" ht="15" customHeight="1" x14ac:dyDescent="0.2">
      <c r="D5" s="260"/>
      <c r="E5" s="260"/>
      <c r="F5" s="260"/>
      <c r="G5" s="260"/>
      <c r="H5" s="260"/>
    </row>
    <row r="6" spans="2:11" ht="40.5" customHeight="1" x14ac:dyDescent="0.2">
      <c r="B6" s="261" t="s">
        <v>591</v>
      </c>
      <c r="C6" s="261"/>
      <c r="D6" s="261"/>
      <c r="E6" s="261"/>
      <c r="F6" s="261"/>
      <c r="G6" s="261"/>
      <c r="H6" s="261"/>
    </row>
    <row r="7" spans="2:11" ht="24" x14ac:dyDescent="0.25">
      <c r="C7"/>
      <c r="D7" s="142"/>
      <c r="E7" s="145"/>
      <c r="G7" s="142"/>
      <c r="H7" s="183" t="s">
        <v>592</v>
      </c>
    </row>
    <row r="8" spans="2:11" ht="30" customHeight="1" x14ac:dyDescent="0.2">
      <c r="B8" s="262" t="s">
        <v>593</v>
      </c>
      <c r="C8" s="264" t="s">
        <v>594</v>
      </c>
      <c r="D8" s="265"/>
      <c r="E8" s="266" t="s">
        <v>595</v>
      </c>
      <c r="F8" s="267" t="s">
        <v>596</v>
      </c>
      <c r="G8" s="267" t="s">
        <v>772</v>
      </c>
      <c r="H8" s="267" t="s">
        <v>597</v>
      </c>
      <c r="I8" s="133"/>
      <c r="J8" s="133"/>
      <c r="K8" s="134"/>
    </row>
    <row r="9" spans="2:11" x14ac:dyDescent="0.2">
      <c r="B9" s="263"/>
      <c r="C9" s="135" t="s">
        <v>598</v>
      </c>
      <c r="D9" s="146" t="s">
        <v>599</v>
      </c>
      <c r="E9" s="266"/>
      <c r="F9" s="267"/>
      <c r="G9" s="267"/>
      <c r="H9" s="267"/>
    </row>
    <row r="10" spans="2:11" x14ac:dyDescent="0.2">
      <c r="B10" s="135">
        <v>1</v>
      </c>
      <c r="C10" s="135">
        <v>2</v>
      </c>
      <c r="D10" s="147">
        <v>3</v>
      </c>
      <c r="E10" s="148">
        <v>4</v>
      </c>
      <c r="F10" s="143">
        <v>5</v>
      </c>
      <c r="G10" s="143">
        <v>6</v>
      </c>
      <c r="H10" s="143">
        <v>7</v>
      </c>
    </row>
    <row r="11" spans="2:11" x14ac:dyDescent="0.2">
      <c r="B11" s="262">
        <v>4000</v>
      </c>
      <c r="C11" s="210" t="s">
        <v>600</v>
      </c>
      <c r="D11" s="268"/>
      <c r="E11" s="258">
        <f>E14+E178+E214</f>
        <v>1950152.9</v>
      </c>
      <c r="F11" s="258">
        <f>+G11+H11</f>
        <v>4469451.3</v>
      </c>
      <c r="G11" s="258">
        <f>G14+G178+G214</f>
        <v>2059097.2999999998</v>
      </c>
      <c r="H11" s="258">
        <f>+H14+H178+H214</f>
        <v>2410354</v>
      </c>
      <c r="I11" s="179"/>
    </row>
    <row r="12" spans="2:11" x14ac:dyDescent="0.2">
      <c r="B12" s="263"/>
      <c r="C12" s="211" t="s">
        <v>601</v>
      </c>
      <c r="D12" s="269"/>
      <c r="E12" s="258"/>
      <c r="F12" s="258"/>
      <c r="G12" s="258"/>
      <c r="H12" s="258"/>
      <c r="I12" s="179"/>
    </row>
    <row r="13" spans="2:11" x14ac:dyDescent="0.2">
      <c r="B13" s="135"/>
      <c r="C13" s="136" t="s">
        <v>602</v>
      </c>
      <c r="D13" s="146"/>
      <c r="E13" s="212"/>
      <c r="F13" s="195"/>
      <c r="G13" s="212"/>
      <c r="H13" s="169"/>
    </row>
    <row r="14" spans="2:11" ht="30" x14ac:dyDescent="0.2">
      <c r="B14" s="135">
        <v>4050</v>
      </c>
      <c r="C14" s="135" t="s">
        <v>603</v>
      </c>
      <c r="D14" s="146" t="s">
        <v>604</v>
      </c>
      <c r="E14" s="212">
        <f>E16+E29+E74+E89+E99+E134+E149</f>
        <v>1950152.9</v>
      </c>
      <c r="F14" s="212">
        <f>F16+F29+F74+F89+F99+F134+F149</f>
        <v>2059097.2999999998</v>
      </c>
      <c r="G14" s="212">
        <f>G16+G29+G74+G89+G99+G134+G149+G177</f>
        <v>2059097.2999999998</v>
      </c>
      <c r="H14" s="212">
        <v>0</v>
      </c>
    </row>
    <row r="15" spans="2:11" x14ac:dyDescent="0.2">
      <c r="B15" s="135"/>
      <c r="C15" s="136" t="s">
        <v>602</v>
      </c>
      <c r="D15" s="146"/>
      <c r="E15" s="212"/>
      <c r="F15" s="195"/>
      <c r="G15" s="212"/>
      <c r="H15" s="169"/>
    </row>
    <row r="16" spans="2:11" ht="30" x14ac:dyDescent="0.2">
      <c r="B16" s="135">
        <v>4100</v>
      </c>
      <c r="C16" s="136" t="s">
        <v>605</v>
      </c>
      <c r="D16" s="146" t="s">
        <v>604</v>
      </c>
      <c r="E16" s="212">
        <f>E18+E23+E26</f>
        <v>211850</v>
      </c>
      <c r="F16" s="212">
        <f>F18+F23+F26</f>
        <v>211850</v>
      </c>
      <c r="G16" s="212">
        <f>F16</f>
        <v>211850</v>
      </c>
      <c r="H16" s="212">
        <v>0</v>
      </c>
    </row>
    <row r="17" spans="2:8" x14ac:dyDescent="0.2">
      <c r="B17" s="135"/>
      <c r="C17" s="136" t="s">
        <v>602</v>
      </c>
      <c r="D17" s="146"/>
      <c r="E17" s="212"/>
      <c r="F17" s="195"/>
      <c r="G17" s="212"/>
      <c r="H17" s="169"/>
    </row>
    <row r="18" spans="2:8" ht="30" x14ac:dyDescent="0.2">
      <c r="B18" s="135">
        <v>4110</v>
      </c>
      <c r="C18" s="137" t="s">
        <v>606</v>
      </c>
      <c r="D18" s="146" t="s">
        <v>604</v>
      </c>
      <c r="E18" s="212">
        <f>E20+E21+E22</f>
        <v>211850</v>
      </c>
      <c r="F18" s="212">
        <f>F20+F21+F22</f>
        <v>211850</v>
      </c>
      <c r="G18" s="212">
        <f>F18</f>
        <v>211850</v>
      </c>
      <c r="H18" s="212">
        <v>0</v>
      </c>
    </row>
    <row r="19" spans="2:8" x14ac:dyDescent="0.2">
      <c r="B19" s="135"/>
      <c r="C19" s="136" t="s">
        <v>607</v>
      </c>
      <c r="D19" s="146"/>
      <c r="E19" s="212"/>
      <c r="F19" s="195"/>
      <c r="G19" s="212"/>
      <c r="H19" s="169"/>
    </row>
    <row r="20" spans="2:8" x14ac:dyDescent="0.2">
      <c r="B20" s="135">
        <v>4111</v>
      </c>
      <c r="C20" s="136" t="s">
        <v>608</v>
      </c>
      <c r="D20" s="146">
        <v>4111</v>
      </c>
      <c r="E20" s="212">
        <f>+F20</f>
        <v>211850</v>
      </c>
      <c r="F20" s="212">
        <f>+G20</f>
        <v>211850</v>
      </c>
      <c r="G20" s="212">
        <f>+[2]Տնտես.!$E$3</f>
        <v>211850</v>
      </c>
      <c r="H20" s="169"/>
    </row>
    <row r="21" spans="2:8" ht="30" x14ac:dyDescent="0.2">
      <c r="B21" s="135">
        <v>4112</v>
      </c>
      <c r="C21" s="136" t="s">
        <v>609</v>
      </c>
      <c r="D21" s="146">
        <v>4112</v>
      </c>
      <c r="E21" s="212"/>
      <c r="F21" s="195"/>
      <c r="G21" s="212"/>
      <c r="H21" s="169"/>
    </row>
    <row r="22" spans="2:8" x14ac:dyDescent="0.2">
      <c r="B22" s="135">
        <v>4114</v>
      </c>
      <c r="C22" s="136" t="s">
        <v>610</v>
      </c>
      <c r="D22" s="146">
        <v>4115</v>
      </c>
      <c r="E22" s="212"/>
      <c r="F22" s="195"/>
      <c r="G22" s="212"/>
      <c r="H22" s="169"/>
    </row>
    <row r="23" spans="2:8" ht="30" x14ac:dyDescent="0.2">
      <c r="B23" s="135">
        <v>4120</v>
      </c>
      <c r="C23" s="137" t="s">
        <v>611</v>
      </c>
      <c r="D23" s="146" t="s">
        <v>604</v>
      </c>
      <c r="E23" s="212"/>
      <c r="F23" s="212"/>
      <c r="G23" s="212"/>
      <c r="H23" s="169"/>
    </row>
    <row r="24" spans="2:8" x14ac:dyDescent="0.2">
      <c r="B24" s="135"/>
      <c r="C24" s="136" t="s">
        <v>607</v>
      </c>
      <c r="D24" s="146"/>
      <c r="E24" s="212"/>
      <c r="F24" s="195"/>
      <c r="G24" s="212"/>
      <c r="H24" s="169"/>
    </row>
    <row r="25" spans="2:8" x14ac:dyDescent="0.2">
      <c r="B25" s="135">
        <v>4121</v>
      </c>
      <c r="C25" s="136" t="s">
        <v>612</v>
      </c>
      <c r="D25" s="146">
        <v>4121</v>
      </c>
      <c r="E25" s="212"/>
      <c r="F25" s="195"/>
      <c r="G25" s="212"/>
      <c r="H25" s="169"/>
    </row>
    <row r="26" spans="2:8" ht="30" x14ac:dyDescent="0.2">
      <c r="B26" s="135">
        <v>4130</v>
      </c>
      <c r="C26" s="137" t="s">
        <v>613</v>
      </c>
      <c r="D26" s="146" t="s">
        <v>604</v>
      </c>
      <c r="E26" s="212">
        <f>E28</f>
        <v>0</v>
      </c>
      <c r="F26" s="212">
        <f>F28</f>
        <v>0</v>
      </c>
      <c r="G26" s="212">
        <f>F26</f>
        <v>0</v>
      </c>
      <c r="H26" s="212">
        <v>0</v>
      </c>
    </row>
    <row r="27" spans="2:8" x14ac:dyDescent="0.2">
      <c r="B27" s="135"/>
      <c r="C27" s="136" t="s">
        <v>607</v>
      </c>
      <c r="D27" s="146"/>
      <c r="E27" s="212"/>
      <c r="F27" s="195"/>
      <c r="G27" s="212"/>
      <c r="H27" s="169"/>
    </row>
    <row r="28" spans="2:8" x14ac:dyDescent="0.2">
      <c r="B28" s="135">
        <v>4131</v>
      </c>
      <c r="C28" s="137" t="s">
        <v>614</v>
      </c>
      <c r="D28" s="146">
        <v>4131</v>
      </c>
      <c r="E28" s="212"/>
      <c r="F28" s="195"/>
      <c r="G28" s="212"/>
      <c r="H28" s="169"/>
    </row>
    <row r="29" spans="2:8" ht="45" x14ac:dyDescent="0.2">
      <c r="B29" s="135">
        <v>4200</v>
      </c>
      <c r="C29" s="136" t="s">
        <v>615</v>
      </c>
      <c r="D29" s="146" t="s">
        <v>604</v>
      </c>
      <c r="E29" s="212">
        <f>E31+E40+E45+E55+E59+E63</f>
        <v>211149</v>
      </c>
      <c r="F29" s="212">
        <f>F31+F40+F45+F55+F59+F63</f>
        <v>217093.4</v>
      </c>
      <c r="G29" s="212">
        <f>F29</f>
        <v>217093.4</v>
      </c>
      <c r="H29" s="212">
        <v>0</v>
      </c>
    </row>
    <row r="30" spans="2:8" x14ac:dyDescent="0.2">
      <c r="B30" s="135"/>
      <c r="C30" s="136" t="s">
        <v>602</v>
      </c>
      <c r="D30" s="146"/>
      <c r="E30" s="212"/>
      <c r="F30" s="195"/>
      <c r="G30" s="212"/>
      <c r="H30" s="169"/>
    </row>
    <row r="31" spans="2:8" ht="45" x14ac:dyDescent="0.2">
      <c r="B31" s="135">
        <v>4210</v>
      </c>
      <c r="C31" s="137" t="s">
        <v>616</v>
      </c>
      <c r="D31" s="146" t="s">
        <v>604</v>
      </c>
      <c r="E31" s="212">
        <f>E33+E34+E35+E36+E37+E38+E39</f>
        <v>69400</v>
      </c>
      <c r="F31" s="212">
        <f>F33+F34+F35+F36+F37+F38+F39</f>
        <v>75344.399999999994</v>
      </c>
      <c r="G31" s="212">
        <f>F31</f>
        <v>75344.399999999994</v>
      </c>
      <c r="H31" s="212">
        <v>0</v>
      </c>
    </row>
    <row r="32" spans="2:8" x14ac:dyDescent="0.2">
      <c r="B32" s="135"/>
      <c r="C32" s="136" t="s">
        <v>607</v>
      </c>
      <c r="D32" s="146"/>
      <c r="E32" s="212"/>
      <c r="F32" s="195"/>
      <c r="G32" s="212"/>
      <c r="H32" s="169"/>
    </row>
    <row r="33" spans="2:8" ht="22.5" customHeight="1" x14ac:dyDescent="0.2">
      <c r="B33" s="135">
        <v>4211</v>
      </c>
      <c r="C33" s="136" t="s">
        <v>617</v>
      </c>
      <c r="D33" s="146">
        <v>4211</v>
      </c>
      <c r="E33" s="212"/>
      <c r="F33" s="195"/>
      <c r="G33" s="212"/>
      <c r="H33" s="169"/>
    </row>
    <row r="34" spans="2:8" x14ac:dyDescent="0.2">
      <c r="B34" s="135">
        <v>4212</v>
      </c>
      <c r="C34" s="137" t="s">
        <v>618</v>
      </c>
      <c r="D34" s="146">
        <v>4212</v>
      </c>
      <c r="E34" s="212">
        <f>+F34-4881-500</f>
        <v>42800</v>
      </c>
      <c r="F34" s="212">
        <f t="shared" ref="E34:F38" si="0">+G34</f>
        <v>48181</v>
      </c>
      <c r="G34" s="212">
        <f>+[2]Տնտես.!$E$4+4881+500</f>
        <v>48181</v>
      </c>
      <c r="H34" s="169"/>
    </row>
    <row r="35" spans="2:8" x14ac:dyDescent="0.2">
      <c r="B35" s="135">
        <v>4213</v>
      </c>
      <c r="C35" s="136" t="s">
        <v>619</v>
      </c>
      <c r="D35" s="146">
        <v>4213</v>
      </c>
      <c r="E35" s="212">
        <f>+F35-359.9</f>
        <v>6000</v>
      </c>
      <c r="F35" s="212">
        <f t="shared" si="0"/>
        <v>6359.9</v>
      </c>
      <c r="G35" s="212">
        <f>+[2]Տնտես.!$E$5+359.9</f>
        <v>6359.9</v>
      </c>
      <c r="H35" s="169"/>
    </row>
    <row r="36" spans="2:8" x14ac:dyDescent="0.2">
      <c r="B36" s="135">
        <v>4214</v>
      </c>
      <c r="C36" s="136" t="s">
        <v>620</v>
      </c>
      <c r="D36" s="146">
        <v>4214</v>
      </c>
      <c r="E36" s="212">
        <f>+F36-203.5</f>
        <v>5000</v>
      </c>
      <c r="F36" s="212">
        <f t="shared" si="0"/>
        <v>5203.5</v>
      </c>
      <c r="G36" s="212">
        <f>+[2]Տնտես.!$E$6+203.5</f>
        <v>5203.5</v>
      </c>
      <c r="H36" s="169"/>
    </row>
    <row r="37" spans="2:8" x14ac:dyDescent="0.2">
      <c r="B37" s="135">
        <v>4215</v>
      </c>
      <c r="C37" s="136" t="s">
        <v>621</v>
      </c>
      <c r="D37" s="146">
        <v>4215</v>
      </c>
      <c r="E37" s="212">
        <f t="shared" si="0"/>
        <v>1500</v>
      </c>
      <c r="F37" s="212">
        <f t="shared" si="0"/>
        <v>1500</v>
      </c>
      <c r="G37" s="212">
        <f>+[3]Տնտես.!$E$7</f>
        <v>1500</v>
      </c>
      <c r="H37" s="169"/>
    </row>
    <row r="38" spans="2:8" x14ac:dyDescent="0.2">
      <c r="B38" s="135">
        <v>4216</v>
      </c>
      <c r="C38" s="136" t="s">
        <v>622</v>
      </c>
      <c r="D38" s="146">
        <v>4216</v>
      </c>
      <c r="E38" s="212">
        <f t="shared" si="0"/>
        <v>14100</v>
      </c>
      <c r="F38" s="212">
        <f t="shared" si="0"/>
        <v>14100</v>
      </c>
      <c r="G38" s="212">
        <f>+[2]Տնտես.!$E$8</f>
        <v>14100</v>
      </c>
      <c r="H38" s="169"/>
    </row>
    <row r="39" spans="2:8" x14ac:dyDescent="0.2">
      <c r="B39" s="135">
        <v>4217</v>
      </c>
      <c r="C39" s="136" t="s">
        <v>623</v>
      </c>
      <c r="D39" s="146">
        <v>4217</v>
      </c>
      <c r="E39" s="212"/>
      <c r="F39" s="195"/>
      <c r="G39" s="212"/>
      <c r="H39" s="169"/>
    </row>
    <row r="40" spans="2:8" ht="38.25" customHeight="1" x14ac:dyDescent="0.2">
      <c r="B40" s="135">
        <v>4220</v>
      </c>
      <c r="C40" s="137" t="s">
        <v>624</v>
      </c>
      <c r="D40" s="146" t="s">
        <v>604</v>
      </c>
      <c r="E40" s="212">
        <f>E42+E43+E44</f>
        <v>6500</v>
      </c>
      <c r="F40" s="212">
        <f>F42+F43+F44</f>
        <v>6500</v>
      </c>
      <c r="G40" s="212">
        <f>F40</f>
        <v>6500</v>
      </c>
      <c r="H40" s="169"/>
    </row>
    <row r="41" spans="2:8" x14ac:dyDescent="0.2">
      <c r="B41" s="135"/>
      <c r="C41" s="136" t="s">
        <v>607</v>
      </c>
      <c r="D41" s="146"/>
      <c r="E41" s="212"/>
      <c r="F41" s="195"/>
      <c r="G41" s="212"/>
      <c r="H41" s="169"/>
    </row>
    <row r="42" spans="2:8" x14ac:dyDescent="0.2">
      <c r="B42" s="135">
        <v>4221</v>
      </c>
      <c r="C42" s="136" t="s">
        <v>625</v>
      </c>
      <c r="D42" s="146">
        <v>4221</v>
      </c>
      <c r="E42" s="212">
        <f t="shared" ref="E42:F43" si="1">+F42</f>
        <v>1500</v>
      </c>
      <c r="F42" s="212">
        <f t="shared" si="1"/>
        <v>1500</v>
      </c>
      <c r="G42" s="212">
        <f>+[2]Տնտես.!$E$9</f>
        <v>1500</v>
      </c>
      <c r="H42" s="169"/>
    </row>
    <row r="43" spans="2:8" x14ac:dyDescent="0.2">
      <c r="B43" s="135">
        <v>4222</v>
      </c>
      <c r="C43" s="136" t="s">
        <v>626</v>
      </c>
      <c r="D43" s="146">
        <v>4222</v>
      </c>
      <c r="E43" s="212">
        <f t="shared" si="1"/>
        <v>5000</v>
      </c>
      <c r="F43" s="212">
        <f t="shared" si="1"/>
        <v>5000</v>
      </c>
      <c r="G43" s="212">
        <f>+[2]Տնտես.!$E$10</f>
        <v>5000</v>
      </c>
      <c r="H43" s="169"/>
    </row>
    <row r="44" spans="2:8" x14ac:dyDescent="0.2">
      <c r="B44" s="135">
        <v>4223</v>
      </c>
      <c r="C44" s="136" t="s">
        <v>627</v>
      </c>
      <c r="D44" s="146">
        <v>4229</v>
      </c>
      <c r="E44" s="212"/>
      <c r="F44" s="195"/>
      <c r="G44" s="212"/>
      <c r="H44" s="169"/>
    </row>
    <row r="45" spans="2:8" ht="60" x14ac:dyDescent="0.2">
      <c r="B45" s="135">
        <v>4230</v>
      </c>
      <c r="C45" s="137" t="s">
        <v>628</v>
      </c>
      <c r="D45" s="146" t="s">
        <v>604</v>
      </c>
      <c r="E45" s="212">
        <f>E47+E48+E49+E50+E51+E52+E53+E54</f>
        <v>71200</v>
      </c>
      <c r="F45" s="212">
        <f>F47+F48+F49+F50+F51+F52+F53+F54</f>
        <v>71200</v>
      </c>
      <c r="G45" s="212">
        <f>F45</f>
        <v>71200</v>
      </c>
      <c r="H45" s="212">
        <v>0</v>
      </c>
    </row>
    <row r="46" spans="2:8" x14ac:dyDescent="0.2">
      <c r="B46" s="135"/>
      <c r="C46" s="136" t="s">
        <v>607</v>
      </c>
      <c r="D46" s="146"/>
      <c r="E46" s="212"/>
      <c r="F46" s="195"/>
      <c r="G46" s="212"/>
      <c r="H46" s="212"/>
    </row>
    <row r="47" spans="2:8" x14ac:dyDescent="0.2">
      <c r="B47" s="135">
        <v>4231</v>
      </c>
      <c r="C47" s="136" t="s">
        <v>629</v>
      </c>
      <c r="D47" s="146">
        <v>4231</v>
      </c>
      <c r="E47" s="212"/>
      <c r="F47" s="195"/>
      <c r="G47" s="212"/>
      <c r="H47" s="212"/>
    </row>
    <row r="48" spans="2:8" x14ac:dyDescent="0.2">
      <c r="B48" s="135">
        <v>4232</v>
      </c>
      <c r="C48" s="136" t="s">
        <v>630</v>
      </c>
      <c r="D48" s="146">
        <v>4232</v>
      </c>
      <c r="E48" s="212">
        <f t="shared" ref="E48:F53" si="2">+F48</f>
        <v>5000</v>
      </c>
      <c r="F48" s="212">
        <f t="shared" si="2"/>
        <v>5000</v>
      </c>
      <c r="G48" s="212">
        <f>+[2]Տնտես.!$E$11</f>
        <v>5000</v>
      </c>
      <c r="H48" s="212"/>
    </row>
    <row r="49" spans="2:8" ht="30" x14ac:dyDescent="0.2">
      <c r="B49" s="135">
        <v>4233</v>
      </c>
      <c r="C49" s="136" t="s">
        <v>631</v>
      </c>
      <c r="D49" s="146">
        <v>4233</v>
      </c>
      <c r="E49" s="212"/>
      <c r="F49" s="195"/>
      <c r="G49" s="212"/>
      <c r="H49" s="212"/>
    </row>
    <row r="50" spans="2:8" x14ac:dyDescent="0.2">
      <c r="B50" s="135">
        <v>4234</v>
      </c>
      <c r="C50" s="136" t="s">
        <v>632</v>
      </c>
      <c r="D50" s="146">
        <v>4234</v>
      </c>
      <c r="E50" s="212">
        <f t="shared" si="2"/>
        <v>800</v>
      </c>
      <c r="F50" s="212">
        <f t="shared" si="2"/>
        <v>800</v>
      </c>
      <c r="G50" s="212">
        <f>+[2]Տնտես.!$E$12</f>
        <v>800</v>
      </c>
      <c r="H50" s="212"/>
    </row>
    <row r="51" spans="2:8" x14ac:dyDescent="0.2">
      <c r="B51" s="135">
        <v>4235</v>
      </c>
      <c r="C51" s="136" t="s">
        <v>633</v>
      </c>
      <c r="D51" s="146">
        <v>4235</v>
      </c>
      <c r="E51" s="212"/>
      <c r="F51" s="195"/>
      <c r="G51" s="212"/>
      <c r="H51" s="212"/>
    </row>
    <row r="52" spans="2:8" x14ac:dyDescent="0.2">
      <c r="B52" s="135">
        <v>4236</v>
      </c>
      <c r="C52" s="136" t="s">
        <v>634</v>
      </c>
      <c r="D52" s="146">
        <v>4236</v>
      </c>
      <c r="E52" s="212">
        <f t="shared" si="2"/>
        <v>14900</v>
      </c>
      <c r="F52" s="212">
        <f t="shared" si="2"/>
        <v>14900</v>
      </c>
      <c r="G52" s="212">
        <f>+[2]Տնտես.!$E$13</f>
        <v>14900</v>
      </c>
      <c r="H52" s="212"/>
    </row>
    <row r="53" spans="2:8" x14ac:dyDescent="0.2">
      <c r="B53" s="135">
        <v>4237</v>
      </c>
      <c r="C53" s="136" t="s">
        <v>635</v>
      </c>
      <c r="D53" s="146">
        <v>4237</v>
      </c>
      <c r="E53" s="212">
        <f t="shared" si="2"/>
        <v>7000</v>
      </c>
      <c r="F53" s="212">
        <f t="shared" si="2"/>
        <v>7000</v>
      </c>
      <c r="G53" s="212">
        <f>+[2]Տնտես.!$E$14</f>
        <v>7000</v>
      </c>
      <c r="H53" s="212"/>
    </row>
    <row r="54" spans="2:8" x14ac:dyDescent="0.2">
      <c r="B54" s="135">
        <v>4238</v>
      </c>
      <c r="C54" s="136" t="s">
        <v>636</v>
      </c>
      <c r="D54" s="146">
        <v>4239</v>
      </c>
      <c r="E54" s="212">
        <f>+F54</f>
        <v>43500</v>
      </c>
      <c r="F54" s="212">
        <f>+G54</f>
        <v>43500</v>
      </c>
      <c r="G54" s="212">
        <f>+[2]Տնտես.!$E$15</f>
        <v>43500</v>
      </c>
      <c r="H54" s="212"/>
    </row>
    <row r="55" spans="2:8" ht="30" x14ac:dyDescent="0.2">
      <c r="B55" s="262">
        <v>4240</v>
      </c>
      <c r="C55" s="138" t="s">
        <v>637</v>
      </c>
      <c r="D55" s="268" t="s">
        <v>604</v>
      </c>
      <c r="E55" s="258">
        <f>E58</f>
        <v>2500</v>
      </c>
      <c r="F55" s="258">
        <f>F58</f>
        <v>2500</v>
      </c>
      <c r="G55" s="258">
        <f>F55</f>
        <v>2500</v>
      </c>
      <c r="H55" s="270">
        <v>0</v>
      </c>
    </row>
    <row r="56" spans="2:8" x14ac:dyDescent="0.2">
      <c r="B56" s="263"/>
      <c r="C56" s="139" t="s">
        <v>638</v>
      </c>
      <c r="D56" s="269"/>
      <c r="E56" s="258"/>
      <c r="F56" s="258"/>
      <c r="G56" s="258"/>
      <c r="H56" s="271"/>
    </row>
    <row r="57" spans="2:8" x14ac:dyDescent="0.2">
      <c r="B57" s="135"/>
      <c r="C57" s="136" t="s">
        <v>607</v>
      </c>
      <c r="D57" s="146"/>
      <c r="E57" s="212"/>
      <c r="F57" s="195"/>
      <c r="G57" s="212"/>
      <c r="H57" s="212"/>
    </row>
    <row r="58" spans="2:8" x14ac:dyDescent="0.2">
      <c r="B58" s="135">
        <v>4241</v>
      </c>
      <c r="C58" s="136" t="s">
        <v>639</v>
      </c>
      <c r="D58" s="146">
        <v>4241</v>
      </c>
      <c r="E58" s="212">
        <f>+F58</f>
        <v>2500</v>
      </c>
      <c r="F58" s="212">
        <f>+G58</f>
        <v>2500</v>
      </c>
      <c r="G58" s="212">
        <f>+[2]Տնտես.!$E$16</f>
        <v>2500</v>
      </c>
      <c r="H58" s="212"/>
    </row>
    <row r="59" spans="2:8" ht="30" x14ac:dyDescent="0.2">
      <c r="B59" s="135">
        <v>4250</v>
      </c>
      <c r="C59" s="137" t="s">
        <v>640</v>
      </c>
      <c r="D59" s="146" t="s">
        <v>604</v>
      </c>
      <c r="E59" s="212">
        <f>E61+E62</f>
        <v>5500</v>
      </c>
      <c r="F59" s="212">
        <f>F61+F62</f>
        <v>5500</v>
      </c>
      <c r="G59" s="212">
        <f>F59</f>
        <v>5500</v>
      </c>
      <c r="H59" s="212">
        <v>0</v>
      </c>
    </row>
    <row r="60" spans="2:8" x14ac:dyDescent="0.2">
      <c r="B60" s="135"/>
      <c r="C60" s="136" t="s">
        <v>607</v>
      </c>
      <c r="D60" s="146"/>
      <c r="E60" s="212"/>
      <c r="F60" s="195"/>
      <c r="G60" s="212"/>
      <c r="H60" s="169"/>
    </row>
    <row r="61" spans="2:8" ht="30" x14ac:dyDescent="0.2">
      <c r="B61" s="135">
        <v>4251</v>
      </c>
      <c r="C61" s="136" t="s">
        <v>641</v>
      </c>
      <c r="D61" s="146">
        <v>4251</v>
      </c>
      <c r="E61" s="212">
        <f>+F61</f>
        <v>4000</v>
      </c>
      <c r="F61" s="212">
        <f>+G61</f>
        <v>4000</v>
      </c>
      <c r="G61" s="212">
        <f>+[2]Տնտես.!$E$17</f>
        <v>4000</v>
      </c>
      <c r="H61" s="169"/>
    </row>
    <row r="62" spans="2:8" ht="30" x14ac:dyDescent="0.2">
      <c r="B62" s="135">
        <v>4252</v>
      </c>
      <c r="C62" s="136" t="s">
        <v>642</v>
      </c>
      <c r="D62" s="146">
        <v>4252</v>
      </c>
      <c r="E62" s="212">
        <f>+F62</f>
        <v>1500</v>
      </c>
      <c r="F62" s="212">
        <f>+G62</f>
        <v>1500</v>
      </c>
      <c r="G62" s="212">
        <f>+[2]Տնտես.!$E$18</f>
        <v>1500</v>
      </c>
      <c r="H62" s="169"/>
    </row>
    <row r="63" spans="2:8" ht="30" x14ac:dyDescent="0.2">
      <c r="B63" s="262">
        <v>4260</v>
      </c>
      <c r="C63" s="138" t="s">
        <v>643</v>
      </c>
      <c r="D63" s="268" t="s">
        <v>604</v>
      </c>
      <c r="E63" s="258">
        <f>E66+E67+E68+E69+E70+E71+E72+E73</f>
        <v>56049</v>
      </c>
      <c r="F63" s="258">
        <f>F66+F67+F68+F69+F70+F71+F72+F73</f>
        <v>56049</v>
      </c>
      <c r="G63" s="270">
        <f>F63</f>
        <v>56049</v>
      </c>
      <c r="H63" s="274"/>
    </row>
    <row r="64" spans="2:8" x14ac:dyDescent="0.2">
      <c r="B64" s="263"/>
      <c r="C64" s="139" t="s">
        <v>644</v>
      </c>
      <c r="D64" s="269"/>
      <c r="E64" s="258"/>
      <c r="F64" s="258"/>
      <c r="G64" s="271"/>
      <c r="H64" s="275"/>
    </row>
    <row r="65" spans="2:8" x14ac:dyDescent="0.2">
      <c r="B65" s="135"/>
      <c r="C65" s="136" t="s">
        <v>607</v>
      </c>
      <c r="D65" s="146"/>
      <c r="E65" s="212"/>
      <c r="F65" s="195"/>
      <c r="G65" s="212"/>
      <c r="H65" s="169"/>
    </row>
    <row r="66" spans="2:8" x14ac:dyDescent="0.2">
      <c r="B66" s="135">
        <v>4261</v>
      </c>
      <c r="C66" s="136" t="s">
        <v>645</v>
      </c>
      <c r="D66" s="146">
        <v>4261</v>
      </c>
      <c r="E66" s="212">
        <f>+F66</f>
        <v>7149</v>
      </c>
      <c r="F66" s="212">
        <f>+G66</f>
        <v>7149</v>
      </c>
      <c r="G66" s="212">
        <f>+[2]Տնտես.!$E$19</f>
        <v>7149</v>
      </c>
      <c r="H66" s="169"/>
    </row>
    <row r="67" spans="2:8" x14ac:dyDescent="0.2">
      <c r="B67" s="135">
        <v>4262</v>
      </c>
      <c r="C67" s="136" t="s">
        <v>646</v>
      </c>
      <c r="D67" s="146">
        <v>4262</v>
      </c>
      <c r="E67" s="212"/>
      <c r="F67" s="195"/>
      <c r="G67" s="212"/>
      <c r="H67" s="169"/>
    </row>
    <row r="68" spans="2:8" ht="30" x14ac:dyDescent="0.2">
      <c r="B68" s="135">
        <v>4263</v>
      </c>
      <c r="C68" s="136" t="s">
        <v>647</v>
      </c>
      <c r="D68" s="146">
        <v>4263</v>
      </c>
      <c r="E68" s="212"/>
      <c r="F68" s="195"/>
      <c r="G68" s="212"/>
      <c r="H68" s="169"/>
    </row>
    <row r="69" spans="2:8" x14ac:dyDescent="0.2">
      <c r="B69" s="135">
        <v>4264</v>
      </c>
      <c r="C69" s="136" t="s">
        <v>648</v>
      </c>
      <c r="D69" s="146">
        <v>4264</v>
      </c>
      <c r="E69" s="212">
        <f>+F69</f>
        <v>2000</v>
      </c>
      <c r="F69" s="212">
        <f>+G69</f>
        <v>2000</v>
      </c>
      <c r="G69" s="212">
        <f>+[2]Տնտես.!$E$20</f>
        <v>2000</v>
      </c>
      <c r="H69" s="169"/>
    </row>
    <row r="70" spans="2:8" ht="30" x14ac:dyDescent="0.2">
      <c r="B70" s="135">
        <v>4265</v>
      </c>
      <c r="C70" s="136" t="s">
        <v>649</v>
      </c>
      <c r="D70" s="146">
        <v>4265</v>
      </c>
      <c r="E70" s="212"/>
      <c r="F70" s="195"/>
      <c r="G70" s="212"/>
      <c r="H70" s="169"/>
    </row>
    <row r="71" spans="2:8" x14ac:dyDescent="0.2">
      <c r="B71" s="135">
        <v>4266</v>
      </c>
      <c r="C71" s="136" t="s">
        <v>650</v>
      </c>
      <c r="D71" s="146">
        <v>4266</v>
      </c>
      <c r="E71" s="212"/>
      <c r="F71" s="195"/>
      <c r="G71" s="212"/>
      <c r="H71" s="169"/>
    </row>
    <row r="72" spans="2:8" x14ac:dyDescent="0.2">
      <c r="B72" s="135">
        <v>4267</v>
      </c>
      <c r="C72" s="136" t="s">
        <v>651</v>
      </c>
      <c r="D72" s="146">
        <v>4267</v>
      </c>
      <c r="E72" s="212">
        <f>+F72</f>
        <v>3000</v>
      </c>
      <c r="F72" s="212">
        <f>+G72</f>
        <v>3000</v>
      </c>
      <c r="G72" s="212">
        <f>+[2]Տնտես.!$E$21</f>
        <v>3000</v>
      </c>
      <c r="H72" s="169"/>
    </row>
    <row r="73" spans="2:8" x14ac:dyDescent="0.2">
      <c r="B73" s="135">
        <v>4268</v>
      </c>
      <c r="C73" s="136" t="s">
        <v>652</v>
      </c>
      <c r="D73" s="146">
        <v>4269</v>
      </c>
      <c r="E73" s="212">
        <f>+F73</f>
        <v>43900</v>
      </c>
      <c r="F73" s="212">
        <f>+G73</f>
        <v>43900</v>
      </c>
      <c r="G73" s="212">
        <f>+[2]Տնտես.!$E$22</f>
        <v>43900</v>
      </c>
      <c r="H73" s="169"/>
    </row>
    <row r="74" spans="2:8" ht="30" x14ac:dyDescent="0.2">
      <c r="B74" s="135">
        <v>4300</v>
      </c>
      <c r="C74" s="136" t="s">
        <v>653</v>
      </c>
      <c r="D74" s="146" t="s">
        <v>604</v>
      </c>
      <c r="E74" s="212">
        <f>E76+E80+E84</f>
        <v>0</v>
      </c>
      <c r="F74" s="212">
        <f>F76+F80+F84</f>
        <v>0</v>
      </c>
      <c r="G74" s="212">
        <f>F74</f>
        <v>0</v>
      </c>
      <c r="H74" s="169"/>
    </row>
    <row r="75" spans="2:8" x14ac:dyDescent="0.2">
      <c r="B75" s="135"/>
      <c r="C75" s="136" t="s">
        <v>602</v>
      </c>
      <c r="D75" s="146"/>
      <c r="E75" s="212"/>
      <c r="F75" s="195"/>
      <c r="G75" s="212"/>
      <c r="H75" s="169"/>
    </row>
    <row r="76" spans="2:8" x14ac:dyDescent="0.2">
      <c r="B76" s="135">
        <v>4310</v>
      </c>
      <c r="C76" s="137" t="s">
        <v>654</v>
      </c>
      <c r="D76" s="146" t="s">
        <v>604</v>
      </c>
      <c r="E76" s="212">
        <f>E78+E79</f>
        <v>0</v>
      </c>
      <c r="F76" s="212">
        <f>F78+F79</f>
        <v>0</v>
      </c>
      <c r="G76" s="212">
        <f>F76</f>
        <v>0</v>
      </c>
      <c r="H76" s="169"/>
    </row>
    <row r="77" spans="2:8" x14ac:dyDescent="0.2">
      <c r="B77" s="135"/>
      <c r="C77" s="136" t="s">
        <v>607</v>
      </c>
      <c r="D77" s="146"/>
      <c r="E77" s="212"/>
      <c r="F77" s="195"/>
      <c r="G77" s="212"/>
      <c r="H77" s="169"/>
    </row>
    <row r="78" spans="2:8" x14ac:dyDescent="0.2">
      <c r="B78" s="135">
        <v>4311</v>
      </c>
      <c r="C78" s="136" t="s">
        <v>655</v>
      </c>
      <c r="D78" s="146">
        <v>4411</v>
      </c>
      <c r="E78" s="212"/>
      <c r="F78" s="195"/>
      <c r="G78" s="212"/>
      <c r="H78" s="169"/>
    </row>
    <row r="79" spans="2:8" x14ac:dyDescent="0.2">
      <c r="B79" s="135">
        <v>4312</v>
      </c>
      <c r="C79" s="136" t="s">
        <v>656</v>
      </c>
      <c r="D79" s="146">
        <v>4412</v>
      </c>
      <c r="E79" s="212"/>
      <c r="F79" s="195"/>
      <c r="G79" s="212"/>
      <c r="H79" s="169"/>
    </row>
    <row r="80" spans="2:8" ht="30" x14ac:dyDescent="0.2">
      <c r="B80" s="135">
        <v>4320</v>
      </c>
      <c r="C80" s="137" t="s">
        <v>657</v>
      </c>
      <c r="D80" s="146" t="s">
        <v>604</v>
      </c>
      <c r="E80" s="212">
        <f>E82+E83</f>
        <v>0</v>
      </c>
      <c r="F80" s="212">
        <f>F82+F83</f>
        <v>0</v>
      </c>
      <c r="G80" s="212">
        <f>F80</f>
        <v>0</v>
      </c>
      <c r="H80" s="169"/>
    </row>
    <row r="81" spans="2:8" x14ac:dyDescent="0.2">
      <c r="B81" s="135"/>
      <c r="C81" s="136" t="s">
        <v>607</v>
      </c>
      <c r="D81" s="146"/>
      <c r="E81" s="212"/>
      <c r="F81" s="195"/>
      <c r="G81" s="212"/>
      <c r="H81" s="169"/>
    </row>
    <row r="82" spans="2:8" x14ac:dyDescent="0.2">
      <c r="B82" s="135">
        <v>4321</v>
      </c>
      <c r="C82" s="136" t="s">
        <v>658</v>
      </c>
      <c r="D82" s="146">
        <v>4421</v>
      </c>
      <c r="E82" s="212"/>
      <c r="F82" s="195"/>
      <c r="G82" s="212"/>
      <c r="H82" s="169"/>
    </row>
    <row r="83" spans="2:8" x14ac:dyDescent="0.2">
      <c r="B83" s="135">
        <v>4322</v>
      </c>
      <c r="C83" s="136" t="s">
        <v>659</v>
      </c>
      <c r="D83" s="146">
        <v>4422</v>
      </c>
      <c r="E83" s="212"/>
      <c r="F83" s="195"/>
      <c r="G83" s="212"/>
      <c r="H83" s="169"/>
    </row>
    <row r="84" spans="2:8" ht="30" x14ac:dyDescent="0.2">
      <c r="B84" s="135">
        <v>4330</v>
      </c>
      <c r="C84" s="137" t="s">
        <v>660</v>
      </c>
      <c r="D84" s="146" t="s">
        <v>604</v>
      </c>
      <c r="E84" s="212">
        <f>E86+E87+E88</f>
        <v>0</v>
      </c>
      <c r="F84" s="212">
        <f>F86+F87+F88</f>
        <v>0</v>
      </c>
      <c r="G84" s="212">
        <f>F84</f>
        <v>0</v>
      </c>
      <c r="H84" s="169"/>
    </row>
    <row r="85" spans="2:8" x14ac:dyDescent="0.2">
      <c r="B85" s="135"/>
      <c r="C85" s="136" t="s">
        <v>607</v>
      </c>
      <c r="D85" s="146"/>
      <c r="E85" s="212"/>
      <c r="F85" s="195"/>
      <c r="G85" s="212"/>
      <c r="H85" s="169"/>
    </row>
    <row r="86" spans="2:8" ht="16.5" customHeight="1" x14ac:dyDescent="0.2">
      <c r="B86" s="135">
        <v>4331</v>
      </c>
      <c r="C86" s="136" t="s">
        <v>661</v>
      </c>
      <c r="D86" s="146">
        <v>4431</v>
      </c>
      <c r="E86" s="212"/>
      <c r="F86" s="195"/>
      <c r="G86" s="212"/>
      <c r="H86" s="169"/>
    </row>
    <row r="87" spans="2:8" x14ac:dyDescent="0.2">
      <c r="B87" s="135">
        <v>4332</v>
      </c>
      <c r="C87" s="136" t="s">
        <v>662</v>
      </c>
      <c r="D87" s="146">
        <v>4432</v>
      </c>
      <c r="E87" s="212"/>
      <c r="F87" s="195"/>
      <c r="G87" s="212"/>
      <c r="H87" s="169"/>
    </row>
    <row r="88" spans="2:8" x14ac:dyDescent="0.2">
      <c r="B88" s="135">
        <v>4333</v>
      </c>
      <c r="C88" s="136" t="s">
        <v>663</v>
      </c>
      <c r="D88" s="146">
        <v>4433</v>
      </c>
      <c r="E88" s="212"/>
      <c r="F88" s="195"/>
      <c r="G88" s="212"/>
      <c r="H88" s="169"/>
    </row>
    <row r="89" spans="2:8" x14ac:dyDescent="0.2">
      <c r="B89" s="135">
        <v>4400</v>
      </c>
      <c r="C89" s="136" t="s">
        <v>664</v>
      </c>
      <c r="D89" s="146" t="s">
        <v>604</v>
      </c>
      <c r="E89" s="212">
        <f>E91+E95</f>
        <v>1133000</v>
      </c>
      <c r="F89" s="212">
        <f>F91+F95</f>
        <v>1136000</v>
      </c>
      <c r="G89" s="212">
        <f>F89</f>
        <v>1136000</v>
      </c>
      <c r="H89" s="169"/>
    </row>
    <row r="90" spans="2:8" x14ac:dyDescent="0.2">
      <c r="B90" s="135"/>
      <c r="C90" s="136" t="s">
        <v>602</v>
      </c>
      <c r="D90" s="146"/>
      <c r="E90" s="212"/>
      <c r="F90" s="195"/>
      <c r="G90" s="212"/>
      <c r="H90" s="169"/>
    </row>
    <row r="91" spans="2:8" ht="45" x14ac:dyDescent="0.2">
      <c r="B91" s="135">
        <v>4410</v>
      </c>
      <c r="C91" s="137" t="s">
        <v>665</v>
      </c>
      <c r="D91" s="146" t="s">
        <v>604</v>
      </c>
      <c r="E91" s="212">
        <f>E93+E94</f>
        <v>1133000</v>
      </c>
      <c r="F91" s="212">
        <f>F93+F94</f>
        <v>1133000</v>
      </c>
      <c r="G91" s="212">
        <f>F91</f>
        <v>1133000</v>
      </c>
      <c r="H91" s="169"/>
    </row>
    <row r="92" spans="2:8" x14ac:dyDescent="0.2">
      <c r="B92" s="135"/>
      <c r="C92" s="136" t="s">
        <v>607</v>
      </c>
      <c r="D92" s="146"/>
      <c r="E92" s="212"/>
      <c r="F92" s="195"/>
      <c r="G92" s="212"/>
      <c r="H92" s="169"/>
    </row>
    <row r="93" spans="2:8" ht="30" x14ac:dyDescent="0.2">
      <c r="B93" s="135">
        <v>4411</v>
      </c>
      <c r="C93" s="136" t="s">
        <v>666</v>
      </c>
      <c r="D93" s="146">
        <v>4511</v>
      </c>
      <c r="E93" s="212">
        <f>+F93</f>
        <v>1133000</v>
      </c>
      <c r="F93" s="212">
        <f>+G93</f>
        <v>1133000</v>
      </c>
      <c r="G93" s="212">
        <f>+[2]Տնտես.!$E$23</f>
        <v>1133000</v>
      </c>
      <c r="H93" s="169"/>
    </row>
    <row r="94" spans="2:8" ht="30" x14ac:dyDescent="0.2">
      <c r="B94" s="135">
        <v>4412</v>
      </c>
      <c r="C94" s="136" t="s">
        <v>667</v>
      </c>
      <c r="D94" s="146">
        <v>4512</v>
      </c>
      <c r="E94" s="212"/>
      <c r="F94" s="195"/>
      <c r="G94" s="212"/>
      <c r="H94" s="169"/>
    </row>
    <row r="95" spans="2:8" ht="48.75" customHeight="1" x14ac:dyDescent="0.2">
      <c r="B95" s="135">
        <v>4420</v>
      </c>
      <c r="C95" s="137" t="s">
        <v>668</v>
      </c>
      <c r="D95" s="146" t="s">
        <v>604</v>
      </c>
      <c r="E95" s="212">
        <f>E97+E98</f>
        <v>0</v>
      </c>
      <c r="F95" s="212">
        <f>F97+F98</f>
        <v>3000</v>
      </c>
      <c r="G95" s="212">
        <f>F95</f>
        <v>3000</v>
      </c>
      <c r="H95" s="169"/>
    </row>
    <row r="96" spans="2:8" x14ac:dyDescent="0.2">
      <c r="B96" s="135"/>
      <c r="C96" s="136" t="s">
        <v>607</v>
      </c>
      <c r="D96" s="146"/>
      <c r="E96" s="212"/>
      <c r="F96" s="195"/>
      <c r="G96" s="212"/>
      <c r="H96" s="169"/>
    </row>
    <row r="97" spans="2:8" ht="30" x14ac:dyDescent="0.2">
      <c r="B97" s="135">
        <v>4421</v>
      </c>
      <c r="C97" s="136" t="s">
        <v>669</v>
      </c>
      <c r="D97" s="146">
        <v>4521</v>
      </c>
      <c r="E97" s="212">
        <v>0</v>
      </c>
      <c r="F97" s="195">
        <v>3000</v>
      </c>
      <c r="G97" s="212">
        <v>3000</v>
      </c>
      <c r="H97" s="169"/>
    </row>
    <row r="98" spans="2:8" ht="30" x14ac:dyDescent="0.2">
      <c r="B98" s="135">
        <v>4422</v>
      </c>
      <c r="C98" s="136" t="s">
        <v>670</v>
      </c>
      <c r="D98" s="146">
        <v>4522</v>
      </c>
      <c r="E98" s="212"/>
      <c r="F98" s="195"/>
      <c r="G98" s="212"/>
      <c r="H98" s="169"/>
    </row>
    <row r="99" spans="2:8" ht="30" x14ac:dyDescent="0.2">
      <c r="B99" s="135">
        <v>4500</v>
      </c>
      <c r="C99" s="136" t="s">
        <v>671</v>
      </c>
      <c r="D99" s="146" t="s">
        <v>604</v>
      </c>
      <c r="E99" s="212">
        <f>E101+E105+E109+E121</f>
        <v>0</v>
      </c>
      <c r="F99" s="212">
        <f>F101+F105+F109+F121</f>
        <v>0</v>
      </c>
      <c r="G99" s="212">
        <f>F99</f>
        <v>0</v>
      </c>
      <c r="H99" s="169"/>
    </row>
    <row r="100" spans="2:8" x14ac:dyDescent="0.2">
      <c r="B100" s="135"/>
      <c r="C100" s="136" t="s">
        <v>602</v>
      </c>
      <c r="D100" s="146"/>
      <c r="E100" s="212"/>
      <c r="F100" s="195"/>
      <c r="G100" s="212"/>
      <c r="H100" s="169"/>
    </row>
    <row r="101" spans="2:8" ht="30" x14ac:dyDescent="0.2">
      <c r="B101" s="135">
        <v>4510</v>
      </c>
      <c r="C101" s="137" t="s">
        <v>672</v>
      </c>
      <c r="D101" s="146" t="s">
        <v>604</v>
      </c>
      <c r="E101" s="212"/>
      <c r="F101" s="212"/>
      <c r="G101" s="212"/>
      <c r="H101" s="169"/>
    </row>
    <row r="102" spans="2:8" x14ac:dyDescent="0.2">
      <c r="B102" s="135"/>
      <c r="C102" s="136" t="s">
        <v>607</v>
      </c>
      <c r="D102" s="146"/>
      <c r="E102" s="212"/>
      <c r="F102" s="195"/>
      <c r="G102" s="212"/>
      <c r="H102" s="169"/>
    </row>
    <row r="103" spans="2:8" ht="30" x14ac:dyDescent="0.2">
      <c r="B103" s="135">
        <v>4511</v>
      </c>
      <c r="C103" s="136" t="s">
        <v>673</v>
      </c>
      <c r="D103" s="146">
        <v>4611</v>
      </c>
      <c r="E103" s="212"/>
      <c r="F103" s="195"/>
      <c r="G103" s="212"/>
      <c r="H103" s="169"/>
    </row>
    <row r="104" spans="2:8" ht="30" x14ac:dyDescent="0.2">
      <c r="B104" s="135">
        <v>4512</v>
      </c>
      <c r="C104" s="136" t="s">
        <v>674</v>
      </c>
      <c r="D104" s="146">
        <v>4612</v>
      </c>
      <c r="E104" s="212"/>
      <c r="F104" s="195"/>
      <c r="G104" s="212"/>
      <c r="H104" s="169"/>
    </row>
    <row r="105" spans="2:8" ht="35.25" customHeight="1" x14ac:dyDescent="0.2">
      <c r="B105" s="135">
        <v>4520</v>
      </c>
      <c r="C105" s="137" t="s">
        <v>675</v>
      </c>
      <c r="D105" s="146" t="s">
        <v>604</v>
      </c>
      <c r="E105" s="212">
        <f>E107+E108</f>
        <v>0</v>
      </c>
      <c r="F105" s="212">
        <f>F107+F108</f>
        <v>0</v>
      </c>
      <c r="G105" s="212">
        <f>F105</f>
        <v>0</v>
      </c>
      <c r="H105" s="169"/>
    </row>
    <row r="106" spans="2:8" x14ac:dyDescent="0.2">
      <c r="B106" s="135"/>
      <c r="C106" s="136" t="s">
        <v>607</v>
      </c>
      <c r="D106" s="146"/>
      <c r="E106" s="212"/>
      <c r="F106" s="195"/>
      <c r="G106" s="212"/>
      <c r="H106" s="169"/>
    </row>
    <row r="107" spans="2:8" ht="30" x14ac:dyDescent="0.2">
      <c r="B107" s="135">
        <v>4521</v>
      </c>
      <c r="C107" s="136" t="s">
        <v>676</v>
      </c>
      <c r="D107" s="146">
        <v>4621</v>
      </c>
      <c r="E107" s="212"/>
      <c r="F107" s="195"/>
      <c r="G107" s="212"/>
      <c r="H107" s="169"/>
    </row>
    <row r="108" spans="2:8" ht="30" x14ac:dyDescent="0.2">
      <c r="B108" s="135">
        <v>4522</v>
      </c>
      <c r="C108" s="136" t="s">
        <v>677</v>
      </c>
      <c r="D108" s="146">
        <v>4622</v>
      </c>
      <c r="E108" s="212"/>
      <c r="F108" s="195"/>
      <c r="G108" s="212"/>
      <c r="H108" s="169"/>
    </row>
    <row r="109" spans="2:8" ht="45" x14ac:dyDescent="0.2">
      <c r="B109" s="135">
        <v>4530</v>
      </c>
      <c r="C109" s="137" t="s">
        <v>678</v>
      </c>
      <c r="D109" s="146" t="s">
        <v>604</v>
      </c>
      <c r="E109" s="212">
        <f>E111+E112+E113</f>
        <v>0</v>
      </c>
      <c r="F109" s="212">
        <f>F111+F112+F113</f>
        <v>0</v>
      </c>
      <c r="G109" s="212">
        <f>F109</f>
        <v>0</v>
      </c>
      <c r="H109" s="169"/>
    </row>
    <row r="110" spans="2:8" x14ac:dyDescent="0.2">
      <c r="B110" s="135"/>
      <c r="C110" s="136" t="s">
        <v>607</v>
      </c>
      <c r="D110" s="146"/>
      <c r="E110" s="196"/>
      <c r="F110" s="195"/>
      <c r="G110" s="212"/>
      <c r="H110" s="169"/>
    </row>
    <row r="111" spans="2:8" ht="45" x14ac:dyDescent="0.2">
      <c r="B111" s="135">
        <v>4531</v>
      </c>
      <c r="C111" s="136" t="s">
        <v>679</v>
      </c>
      <c r="D111" s="146">
        <v>4637</v>
      </c>
      <c r="E111" s="212"/>
      <c r="F111" s="195"/>
      <c r="G111" s="212"/>
      <c r="H111" s="169"/>
    </row>
    <row r="112" spans="2:8" ht="30" x14ac:dyDescent="0.2">
      <c r="B112" s="135">
        <v>4532</v>
      </c>
      <c r="C112" s="136" t="s">
        <v>680</v>
      </c>
      <c r="D112" s="146">
        <v>4638</v>
      </c>
      <c r="E112" s="212"/>
      <c r="F112" s="195"/>
      <c r="G112" s="212"/>
      <c r="H112" s="169"/>
    </row>
    <row r="113" spans="2:8" ht="30" x14ac:dyDescent="0.2">
      <c r="B113" s="135">
        <v>4533</v>
      </c>
      <c r="C113" s="136" t="s">
        <v>681</v>
      </c>
      <c r="D113" s="146">
        <v>4639</v>
      </c>
      <c r="E113" s="212"/>
      <c r="F113" s="212"/>
      <c r="G113" s="212"/>
      <c r="H113" s="169"/>
    </row>
    <row r="114" spans="2:8" x14ac:dyDescent="0.2">
      <c r="B114" s="135"/>
      <c r="C114" s="136" t="s">
        <v>602</v>
      </c>
      <c r="D114" s="146"/>
      <c r="E114" s="212"/>
      <c r="F114" s="195"/>
      <c r="G114" s="212"/>
      <c r="H114" s="169"/>
    </row>
    <row r="115" spans="2:8" ht="30" x14ac:dyDescent="0.2">
      <c r="B115" s="135">
        <v>4534</v>
      </c>
      <c r="C115" s="136" t="s">
        <v>682</v>
      </c>
      <c r="D115" s="146"/>
      <c r="E115" s="212">
        <f>E117+E118</f>
        <v>0</v>
      </c>
      <c r="F115" s="212">
        <f>F117+F118</f>
        <v>0</v>
      </c>
      <c r="G115" s="212">
        <f>F115</f>
        <v>0</v>
      </c>
      <c r="H115" s="169"/>
    </row>
    <row r="116" spans="2:8" x14ac:dyDescent="0.2">
      <c r="B116" s="135"/>
      <c r="C116" s="136" t="s">
        <v>607</v>
      </c>
      <c r="D116" s="146"/>
      <c r="E116" s="212"/>
      <c r="F116" s="195"/>
      <c r="G116" s="212"/>
      <c r="H116" s="169"/>
    </row>
    <row r="117" spans="2:8" ht="30" x14ac:dyDescent="0.2">
      <c r="B117" s="135">
        <v>4535</v>
      </c>
      <c r="C117" s="136" t="s">
        <v>683</v>
      </c>
      <c r="D117" s="146"/>
      <c r="E117" s="212"/>
      <c r="F117" s="195"/>
      <c r="G117" s="212"/>
      <c r="H117" s="169"/>
    </row>
    <row r="118" spans="2:8" x14ac:dyDescent="0.2">
      <c r="B118" s="135">
        <v>4536</v>
      </c>
      <c r="C118" s="136" t="s">
        <v>684</v>
      </c>
      <c r="D118" s="146"/>
      <c r="E118" s="212"/>
      <c r="F118" s="195"/>
      <c r="G118" s="212"/>
      <c r="H118" s="169"/>
    </row>
    <row r="119" spans="2:8" x14ac:dyDescent="0.2">
      <c r="B119" s="135">
        <v>4537</v>
      </c>
      <c r="C119" s="136" t="s">
        <v>685</v>
      </c>
      <c r="D119" s="146"/>
      <c r="E119" s="212"/>
      <c r="F119" s="195"/>
      <c r="G119" s="212"/>
      <c r="H119" s="169"/>
    </row>
    <row r="120" spans="2:8" x14ac:dyDescent="0.2">
      <c r="B120" s="135">
        <v>4538</v>
      </c>
      <c r="C120" s="136" t="s">
        <v>686</v>
      </c>
      <c r="D120" s="146"/>
      <c r="E120" s="212"/>
      <c r="F120" s="195"/>
      <c r="G120" s="212"/>
      <c r="H120" s="169"/>
    </row>
    <row r="121" spans="2:8" ht="45" x14ac:dyDescent="0.2">
      <c r="B121" s="135">
        <v>4540</v>
      </c>
      <c r="C121" s="137" t="s">
        <v>687</v>
      </c>
      <c r="D121" s="146" t="s">
        <v>604</v>
      </c>
      <c r="E121" s="212">
        <f>E123+E124+E125</f>
        <v>0</v>
      </c>
      <c r="F121" s="212">
        <f>F123+F124+F125</f>
        <v>0</v>
      </c>
      <c r="G121" s="212">
        <f>F121</f>
        <v>0</v>
      </c>
      <c r="H121" s="169"/>
    </row>
    <row r="122" spans="2:8" x14ac:dyDescent="0.2">
      <c r="B122" s="135"/>
      <c r="C122" s="136" t="s">
        <v>607</v>
      </c>
      <c r="D122" s="146"/>
      <c r="E122" s="212"/>
      <c r="F122" s="195"/>
      <c r="G122" s="212"/>
      <c r="H122" s="169"/>
    </row>
    <row r="123" spans="2:8" ht="39" customHeight="1" x14ac:dyDescent="0.2">
      <c r="B123" s="135">
        <v>4541</v>
      </c>
      <c r="C123" s="136" t="s">
        <v>688</v>
      </c>
      <c r="D123" s="146">
        <v>4655</v>
      </c>
      <c r="E123" s="212"/>
      <c r="F123" s="195"/>
      <c r="G123" s="212"/>
      <c r="H123" s="169"/>
    </row>
    <row r="124" spans="2:8" ht="30" x14ac:dyDescent="0.2">
      <c r="B124" s="135">
        <v>4542</v>
      </c>
      <c r="C124" s="136" t="s">
        <v>689</v>
      </c>
      <c r="D124" s="146">
        <v>4656</v>
      </c>
      <c r="E124" s="212"/>
      <c r="F124" s="195"/>
      <c r="G124" s="212"/>
      <c r="H124" s="169"/>
    </row>
    <row r="125" spans="2:8" x14ac:dyDescent="0.2">
      <c r="B125" s="262">
        <v>4543</v>
      </c>
      <c r="C125" s="140" t="s">
        <v>690</v>
      </c>
      <c r="D125" s="268">
        <v>4657</v>
      </c>
      <c r="E125" s="258"/>
      <c r="F125" s="258"/>
      <c r="G125" s="258"/>
      <c r="H125" s="274"/>
    </row>
    <row r="126" spans="2:8" x14ac:dyDescent="0.2">
      <c r="B126" s="263"/>
      <c r="C126" s="139" t="s">
        <v>691</v>
      </c>
      <c r="D126" s="269"/>
      <c r="E126" s="258"/>
      <c r="F126" s="258"/>
      <c r="G126" s="258"/>
      <c r="H126" s="275"/>
    </row>
    <row r="127" spans="2:8" x14ac:dyDescent="0.2">
      <c r="B127" s="135"/>
      <c r="C127" s="136" t="s">
        <v>602</v>
      </c>
      <c r="D127" s="146"/>
      <c r="E127" s="212"/>
      <c r="F127" s="195"/>
      <c r="G127" s="212"/>
      <c r="H127" s="169"/>
    </row>
    <row r="128" spans="2:8" ht="30" x14ac:dyDescent="0.2">
      <c r="B128" s="135">
        <v>4544</v>
      </c>
      <c r="C128" s="136" t="s">
        <v>692</v>
      </c>
      <c r="D128" s="146"/>
      <c r="E128" s="212">
        <f>E130+E131</f>
        <v>0</v>
      </c>
      <c r="F128" s="212">
        <f>F130+F131</f>
        <v>0</v>
      </c>
      <c r="G128" s="212">
        <f>F128</f>
        <v>0</v>
      </c>
      <c r="H128" s="169"/>
    </row>
    <row r="129" spans="2:8" x14ac:dyDescent="0.2">
      <c r="B129" s="135"/>
      <c r="C129" s="136" t="s">
        <v>607</v>
      </c>
      <c r="D129" s="146"/>
      <c r="E129" s="212"/>
      <c r="F129" s="195"/>
      <c r="G129" s="212"/>
      <c r="H129" s="169"/>
    </row>
    <row r="130" spans="2:8" ht="30" x14ac:dyDescent="0.2">
      <c r="B130" s="135">
        <v>4545</v>
      </c>
      <c r="C130" s="136" t="s">
        <v>683</v>
      </c>
      <c r="D130" s="146"/>
      <c r="E130" s="212"/>
      <c r="F130" s="195"/>
      <c r="G130" s="212"/>
      <c r="H130" s="169"/>
    </row>
    <row r="131" spans="2:8" x14ac:dyDescent="0.2">
      <c r="B131" s="135">
        <v>4546</v>
      </c>
      <c r="C131" s="136" t="s">
        <v>693</v>
      </c>
      <c r="D131" s="146"/>
      <c r="E131" s="212"/>
      <c r="F131" s="195"/>
      <c r="G131" s="212"/>
      <c r="H131" s="169"/>
    </row>
    <row r="132" spans="2:8" x14ac:dyDescent="0.2">
      <c r="B132" s="135">
        <v>4547</v>
      </c>
      <c r="C132" s="136" t="s">
        <v>685</v>
      </c>
      <c r="D132" s="146"/>
      <c r="E132" s="212"/>
      <c r="F132" s="195"/>
      <c r="G132" s="212"/>
      <c r="H132" s="169"/>
    </row>
    <row r="133" spans="2:8" x14ac:dyDescent="0.2">
      <c r="B133" s="135">
        <v>4548</v>
      </c>
      <c r="C133" s="136" t="s">
        <v>686</v>
      </c>
      <c r="D133" s="146"/>
      <c r="E133" s="212"/>
      <c r="F133" s="195"/>
      <c r="G133" s="212"/>
      <c r="H133" s="169"/>
    </row>
    <row r="134" spans="2:8" ht="45" x14ac:dyDescent="0.2">
      <c r="B134" s="135">
        <v>4600</v>
      </c>
      <c r="C134" s="137" t="s">
        <v>694</v>
      </c>
      <c r="D134" s="146" t="s">
        <v>604</v>
      </c>
      <c r="E134" s="212">
        <f>E138+E140+E146</f>
        <v>20900</v>
      </c>
      <c r="F134" s="212">
        <f>F138+F140+F146</f>
        <v>120900</v>
      </c>
      <c r="G134" s="212">
        <f>G138+G140+G146</f>
        <v>120900</v>
      </c>
      <c r="H134" s="169"/>
    </row>
    <row r="135" spans="2:8" x14ac:dyDescent="0.2">
      <c r="B135" s="135"/>
      <c r="C135" s="136" t="s">
        <v>602</v>
      </c>
      <c r="D135" s="146"/>
      <c r="E135" s="212"/>
      <c r="F135" s="195"/>
      <c r="G135" s="212"/>
      <c r="H135" s="169"/>
    </row>
    <row r="136" spans="2:8" x14ac:dyDescent="0.2">
      <c r="B136" s="135">
        <v>4610</v>
      </c>
      <c r="C136" s="137" t="s">
        <v>695</v>
      </c>
      <c r="D136" s="146"/>
      <c r="E136" s="212"/>
      <c r="F136" s="195"/>
      <c r="G136" s="212"/>
      <c r="H136" s="169"/>
    </row>
    <row r="137" spans="2:8" x14ac:dyDescent="0.2">
      <c r="B137" s="135"/>
      <c r="C137" s="136" t="s">
        <v>602</v>
      </c>
      <c r="D137" s="146"/>
      <c r="E137" s="212"/>
      <c r="F137" s="195"/>
      <c r="G137" s="212"/>
      <c r="H137" s="169"/>
    </row>
    <row r="138" spans="2:8" ht="30" x14ac:dyDescent="0.2">
      <c r="B138" s="135">
        <v>4610</v>
      </c>
      <c r="C138" s="136" t="s">
        <v>696</v>
      </c>
      <c r="D138" s="146">
        <v>4711</v>
      </c>
      <c r="E138" s="212"/>
      <c r="F138" s="195"/>
      <c r="G138" s="212"/>
      <c r="H138" s="169"/>
    </row>
    <row r="139" spans="2:8" ht="30" x14ac:dyDescent="0.2">
      <c r="B139" s="135">
        <v>4620</v>
      </c>
      <c r="C139" s="136" t="s">
        <v>697</v>
      </c>
      <c r="D139" s="146">
        <v>4712</v>
      </c>
      <c r="E139" s="212"/>
      <c r="F139" s="195"/>
      <c r="G139" s="212"/>
      <c r="H139" s="169"/>
    </row>
    <row r="140" spans="2:8" ht="60" x14ac:dyDescent="0.2">
      <c r="B140" s="135">
        <v>4630</v>
      </c>
      <c r="C140" s="137" t="s">
        <v>698</v>
      </c>
      <c r="D140" s="146" t="s">
        <v>604</v>
      </c>
      <c r="E140" s="212">
        <f>E142+E143+E144+E145</f>
        <v>20900</v>
      </c>
      <c r="F140" s="212">
        <f>F142+F143+F144+F145</f>
        <v>120900</v>
      </c>
      <c r="G140" s="212">
        <f>G142+G143+G144+G145</f>
        <v>120900</v>
      </c>
      <c r="H140" s="169"/>
    </row>
    <row r="141" spans="2:8" x14ac:dyDescent="0.2">
      <c r="B141" s="135"/>
      <c r="C141" s="136" t="s">
        <v>607</v>
      </c>
      <c r="D141" s="146"/>
      <c r="E141" s="212"/>
      <c r="F141" s="195"/>
      <c r="G141" s="212"/>
      <c r="H141" s="169"/>
    </row>
    <row r="142" spans="2:8" x14ac:dyDescent="0.2">
      <c r="B142" s="135">
        <v>4631</v>
      </c>
      <c r="C142" s="136" t="s">
        <v>699</v>
      </c>
      <c r="D142" s="146">
        <v>4726</v>
      </c>
      <c r="E142" s="212"/>
      <c r="F142" s="195"/>
      <c r="G142" s="212"/>
      <c r="H142" s="169"/>
    </row>
    <row r="143" spans="2:8" ht="30" x14ac:dyDescent="0.2">
      <c r="B143" s="135">
        <v>4632</v>
      </c>
      <c r="C143" s="136" t="s">
        <v>700</v>
      </c>
      <c r="D143" s="146">
        <v>4727</v>
      </c>
      <c r="E143" s="212">
        <f>+F143</f>
        <v>900</v>
      </c>
      <c r="F143" s="212">
        <f>+G143</f>
        <v>900</v>
      </c>
      <c r="G143" s="212">
        <f>+[2]Տնտես.!$E$24</f>
        <v>900</v>
      </c>
      <c r="H143" s="169"/>
    </row>
    <row r="144" spans="2:8" x14ac:dyDescent="0.2">
      <c r="B144" s="135">
        <v>4633</v>
      </c>
      <c r="C144" s="136" t="s">
        <v>701</v>
      </c>
      <c r="D144" s="146">
        <v>4728</v>
      </c>
      <c r="E144" s="212"/>
      <c r="F144" s="195"/>
      <c r="G144" s="212"/>
      <c r="H144" s="169"/>
    </row>
    <row r="145" spans="2:8" x14ac:dyDescent="0.2">
      <c r="B145" s="135">
        <v>4634</v>
      </c>
      <c r="C145" s="136" t="s">
        <v>702</v>
      </c>
      <c r="D145" s="168">
        <v>4729</v>
      </c>
      <c r="E145" s="212">
        <f>+F145-100000</f>
        <v>20000</v>
      </c>
      <c r="F145" s="212">
        <f>+G145</f>
        <v>120000</v>
      </c>
      <c r="G145" s="212">
        <f>+[2]Տնտես.!$E$25+100000</f>
        <v>120000</v>
      </c>
      <c r="H145" s="169"/>
    </row>
    <row r="146" spans="2:8" x14ac:dyDescent="0.2">
      <c r="B146" s="135">
        <v>4640</v>
      </c>
      <c r="C146" s="137" t="s">
        <v>703</v>
      </c>
      <c r="D146" s="146" t="s">
        <v>604</v>
      </c>
      <c r="E146" s="212"/>
      <c r="F146" s="212"/>
      <c r="G146" s="212"/>
      <c r="H146" s="169"/>
    </row>
    <row r="147" spans="2:8" x14ac:dyDescent="0.2">
      <c r="B147" s="135"/>
      <c r="C147" s="136" t="s">
        <v>607</v>
      </c>
      <c r="D147" s="146"/>
      <c r="E147" s="212"/>
      <c r="F147" s="195"/>
      <c r="G147" s="212"/>
      <c r="H147" s="169"/>
    </row>
    <row r="148" spans="2:8" x14ac:dyDescent="0.2">
      <c r="B148" s="135">
        <v>4641</v>
      </c>
      <c r="C148" s="136" t="s">
        <v>704</v>
      </c>
      <c r="D148" s="146">
        <v>4741</v>
      </c>
      <c r="E148" s="212"/>
      <c r="F148" s="195"/>
      <c r="G148" s="212"/>
      <c r="H148" s="169"/>
    </row>
    <row r="149" spans="2:8" ht="30" x14ac:dyDescent="0.2">
      <c r="B149" s="135">
        <v>4700</v>
      </c>
      <c r="C149" s="137" t="s">
        <v>705</v>
      </c>
      <c r="D149" s="146" t="s">
        <v>604</v>
      </c>
      <c r="E149" s="212">
        <f>E151+E155+E161+E164+E168+E171+E174</f>
        <v>373253.9</v>
      </c>
      <c r="F149" s="212">
        <f>F151+F155+F161+F164+F168+F171+F174</f>
        <v>373253.9</v>
      </c>
      <c r="G149" s="212">
        <f>F149</f>
        <v>373253.9</v>
      </c>
      <c r="H149" s="169"/>
    </row>
    <row r="150" spans="2:8" x14ac:dyDescent="0.2">
      <c r="B150" s="135"/>
      <c r="C150" s="136" t="s">
        <v>602</v>
      </c>
      <c r="D150" s="146"/>
      <c r="E150" s="212"/>
      <c r="F150" s="195"/>
      <c r="G150" s="212"/>
      <c r="H150" s="169"/>
    </row>
    <row r="151" spans="2:8" ht="60" x14ac:dyDescent="0.2">
      <c r="B151" s="135">
        <v>4710</v>
      </c>
      <c r="C151" s="137" t="s">
        <v>706</v>
      </c>
      <c r="D151" s="146" t="s">
        <v>604</v>
      </c>
      <c r="E151" s="212">
        <f>E153+E154</f>
        <v>3300</v>
      </c>
      <c r="F151" s="212">
        <f>F153+F154</f>
        <v>3300</v>
      </c>
      <c r="G151" s="212">
        <f>F151</f>
        <v>3300</v>
      </c>
      <c r="H151" s="169"/>
    </row>
    <row r="152" spans="2:8" x14ac:dyDescent="0.2">
      <c r="B152" s="135"/>
      <c r="C152" s="136" t="s">
        <v>607</v>
      </c>
      <c r="D152" s="146"/>
      <c r="E152" s="212"/>
      <c r="F152" s="195"/>
      <c r="G152" s="212"/>
      <c r="H152" s="169"/>
    </row>
    <row r="153" spans="2:8" ht="45" x14ac:dyDescent="0.2">
      <c r="B153" s="135">
        <v>4711</v>
      </c>
      <c r="C153" s="136" t="s">
        <v>707</v>
      </c>
      <c r="D153" s="146">
        <v>4811</v>
      </c>
      <c r="E153" s="212"/>
      <c r="F153" s="195"/>
      <c r="G153" s="212"/>
      <c r="H153" s="169"/>
    </row>
    <row r="154" spans="2:8" ht="30" x14ac:dyDescent="0.2">
      <c r="B154" s="135">
        <v>4712</v>
      </c>
      <c r="C154" s="136" t="s">
        <v>708</v>
      </c>
      <c r="D154" s="146">
        <v>4819</v>
      </c>
      <c r="E154" s="212">
        <f>+F154</f>
        <v>3300</v>
      </c>
      <c r="F154" s="212">
        <f>+G154</f>
        <v>3300</v>
      </c>
      <c r="G154" s="212">
        <f>+[2]Տնտես.!$E$26</f>
        <v>3300</v>
      </c>
      <c r="H154" s="169"/>
    </row>
    <row r="155" spans="2:8" ht="75" x14ac:dyDescent="0.2">
      <c r="B155" s="135">
        <v>4720</v>
      </c>
      <c r="C155" s="137" t="s">
        <v>709</v>
      </c>
      <c r="D155" s="146" t="s">
        <v>604</v>
      </c>
      <c r="E155" s="212">
        <f>E157+E158+E159+E160</f>
        <v>5600</v>
      </c>
      <c r="F155" s="212">
        <f>F157+F158+F159+F160</f>
        <v>5600</v>
      </c>
      <c r="G155" s="212">
        <f>F155</f>
        <v>5600</v>
      </c>
      <c r="H155" s="169"/>
    </row>
    <row r="156" spans="2:8" x14ac:dyDescent="0.2">
      <c r="B156" s="135"/>
      <c r="C156" s="136" t="s">
        <v>607</v>
      </c>
      <c r="D156" s="146"/>
      <c r="E156" s="212"/>
      <c r="F156" s="195"/>
      <c r="G156" s="212"/>
      <c r="H156" s="169"/>
    </row>
    <row r="157" spans="2:8" x14ac:dyDescent="0.2">
      <c r="B157" s="135">
        <v>4721</v>
      </c>
      <c r="C157" s="136" t="s">
        <v>710</v>
      </c>
      <c r="D157" s="146">
        <v>4821</v>
      </c>
      <c r="E157" s="212"/>
      <c r="F157" s="195"/>
      <c r="G157" s="212"/>
      <c r="H157" s="169"/>
    </row>
    <row r="158" spans="2:8" x14ac:dyDescent="0.2">
      <c r="B158" s="135">
        <v>4722</v>
      </c>
      <c r="C158" s="136" t="s">
        <v>711</v>
      </c>
      <c r="D158" s="146">
        <v>4822</v>
      </c>
      <c r="E158" s="212">
        <f>+F158</f>
        <v>600</v>
      </c>
      <c r="F158" s="212">
        <f>+G158</f>
        <v>600</v>
      </c>
      <c r="G158" s="212">
        <f>+[2]Տնտես.!$E$27</f>
        <v>600</v>
      </c>
      <c r="H158" s="169"/>
    </row>
    <row r="159" spans="2:8" x14ac:dyDescent="0.2">
      <c r="B159" s="135">
        <v>4723</v>
      </c>
      <c r="C159" s="136" t="s">
        <v>712</v>
      </c>
      <c r="D159" s="146">
        <v>4823</v>
      </c>
      <c r="E159" s="212">
        <f>+F159</f>
        <v>5000</v>
      </c>
      <c r="F159" s="212">
        <f>+G159</f>
        <v>5000</v>
      </c>
      <c r="G159" s="212">
        <f>+[2]Տնտես.!$E$28</f>
        <v>5000</v>
      </c>
      <c r="H159" s="169"/>
    </row>
    <row r="160" spans="2:8" ht="30" x14ac:dyDescent="0.2">
      <c r="B160" s="135">
        <v>4724</v>
      </c>
      <c r="C160" s="136" t="s">
        <v>713</v>
      </c>
      <c r="D160" s="146">
        <v>4824</v>
      </c>
      <c r="E160" s="212"/>
      <c r="F160" s="195"/>
      <c r="G160" s="212"/>
      <c r="H160" s="169"/>
    </row>
    <row r="161" spans="2:8" ht="30" x14ac:dyDescent="0.2">
      <c r="B161" s="135">
        <v>4730</v>
      </c>
      <c r="C161" s="137" t="s">
        <v>714</v>
      </c>
      <c r="D161" s="146" t="s">
        <v>604</v>
      </c>
      <c r="E161" s="212">
        <f>E163</f>
        <v>0</v>
      </c>
      <c r="F161" s="212">
        <f>F163</f>
        <v>0</v>
      </c>
      <c r="G161" s="212">
        <f>F161</f>
        <v>0</v>
      </c>
      <c r="H161" s="169"/>
    </row>
    <row r="162" spans="2:8" x14ac:dyDescent="0.2">
      <c r="B162" s="135"/>
      <c r="C162" s="136" t="s">
        <v>607</v>
      </c>
      <c r="D162" s="146"/>
      <c r="E162" s="212"/>
      <c r="F162" s="195"/>
      <c r="G162" s="212"/>
      <c r="H162" s="169"/>
    </row>
    <row r="163" spans="2:8" ht="30" x14ac:dyDescent="0.2">
      <c r="B163" s="135">
        <v>4731</v>
      </c>
      <c r="C163" s="136" t="s">
        <v>715</v>
      </c>
      <c r="D163" s="146">
        <v>4831</v>
      </c>
      <c r="E163" s="212"/>
      <c r="F163" s="195"/>
      <c r="G163" s="212"/>
      <c r="H163" s="169"/>
    </row>
    <row r="164" spans="2:8" ht="60" x14ac:dyDescent="0.2">
      <c r="B164" s="135">
        <v>4740</v>
      </c>
      <c r="C164" s="137" t="s">
        <v>716</v>
      </c>
      <c r="D164" s="146" t="s">
        <v>604</v>
      </c>
      <c r="E164" s="212">
        <f>E166+E167</f>
        <v>0</v>
      </c>
      <c r="F164" s="212">
        <f>F166+F167</f>
        <v>0</v>
      </c>
      <c r="G164" s="212">
        <f>F164</f>
        <v>0</v>
      </c>
      <c r="H164" s="169"/>
    </row>
    <row r="165" spans="2:8" x14ac:dyDescent="0.2">
      <c r="B165" s="135"/>
      <c r="C165" s="136" t="s">
        <v>607</v>
      </c>
      <c r="D165" s="146"/>
      <c r="E165" s="212"/>
      <c r="F165" s="195"/>
      <c r="G165" s="212"/>
      <c r="H165" s="169"/>
    </row>
    <row r="166" spans="2:8" ht="30" x14ac:dyDescent="0.2">
      <c r="B166" s="135">
        <v>4741</v>
      </c>
      <c r="C166" s="136" t="s">
        <v>717</v>
      </c>
      <c r="D166" s="146">
        <v>4841</v>
      </c>
      <c r="E166" s="212"/>
      <c r="F166" s="195"/>
      <c r="G166" s="212"/>
      <c r="H166" s="169"/>
    </row>
    <row r="167" spans="2:8" ht="30" x14ac:dyDescent="0.2">
      <c r="B167" s="135">
        <v>4742</v>
      </c>
      <c r="C167" s="136" t="s">
        <v>718</v>
      </c>
      <c r="D167" s="146">
        <v>4842</v>
      </c>
      <c r="E167" s="212"/>
      <c r="F167" s="195"/>
      <c r="G167" s="212"/>
      <c r="H167" s="169"/>
    </row>
    <row r="168" spans="2:8" ht="60" x14ac:dyDescent="0.2">
      <c r="B168" s="135">
        <v>4750</v>
      </c>
      <c r="C168" s="137" t="s">
        <v>719</v>
      </c>
      <c r="D168" s="146" t="s">
        <v>604</v>
      </c>
      <c r="E168" s="212">
        <f>E170</f>
        <v>0</v>
      </c>
      <c r="F168" s="212">
        <f>F170</f>
        <v>0</v>
      </c>
      <c r="G168" s="212">
        <f>F168</f>
        <v>0</v>
      </c>
      <c r="H168" s="169"/>
    </row>
    <row r="169" spans="2:8" x14ac:dyDescent="0.2">
      <c r="B169" s="135"/>
      <c r="C169" s="136" t="s">
        <v>607</v>
      </c>
      <c r="D169" s="146"/>
      <c r="E169" s="212"/>
      <c r="F169" s="195"/>
      <c r="G169" s="212"/>
      <c r="H169" s="169"/>
    </row>
    <row r="170" spans="2:8" ht="45" x14ac:dyDescent="0.2">
      <c r="B170" s="135">
        <v>4751</v>
      </c>
      <c r="C170" s="136" t="s">
        <v>720</v>
      </c>
      <c r="D170" s="146">
        <v>4851</v>
      </c>
      <c r="E170" s="212"/>
      <c r="F170" s="195"/>
      <c r="G170" s="212"/>
      <c r="H170" s="169"/>
    </row>
    <row r="171" spans="2:8" x14ac:dyDescent="0.2">
      <c r="B171" s="135">
        <v>4760</v>
      </c>
      <c r="C171" s="137" t="s">
        <v>721</v>
      </c>
      <c r="D171" s="146" t="s">
        <v>604</v>
      </c>
      <c r="E171" s="212">
        <f>E173</f>
        <v>0</v>
      </c>
      <c r="F171" s="212">
        <f>F173</f>
        <v>0</v>
      </c>
      <c r="G171" s="212">
        <f>F171</f>
        <v>0</v>
      </c>
      <c r="H171" s="169"/>
    </row>
    <row r="172" spans="2:8" x14ac:dyDescent="0.2">
      <c r="B172" s="135"/>
      <c r="C172" s="136" t="s">
        <v>607</v>
      </c>
      <c r="D172" s="146"/>
      <c r="E172" s="212"/>
      <c r="F172" s="195"/>
      <c r="G172" s="212"/>
      <c r="H172" s="169"/>
    </row>
    <row r="173" spans="2:8" x14ac:dyDescent="0.2">
      <c r="B173" s="135">
        <v>4761</v>
      </c>
      <c r="C173" s="136" t="s">
        <v>722</v>
      </c>
      <c r="D173" s="146">
        <v>4861</v>
      </c>
      <c r="E173" s="212"/>
      <c r="F173" s="195"/>
      <c r="G173" s="212"/>
      <c r="H173" s="169"/>
    </row>
    <row r="174" spans="2:8" x14ac:dyDescent="0.2">
      <c r="B174" s="135">
        <v>4770</v>
      </c>
      <c r="C174" s="137" t="s">
        <v>723</v>
      </c>
      <c r="D174" s="146" t="s">
        <v>604</v>
      </c>
      <c r="E174" s="212">
        <f>E176</f>
        <v>364353.9</v>
      </c>
      <c r="F174" s="212">
        <f>F176</f>
        <v>364353.9</v>
      </c>
      <c r="G174" s="212">
        <f>G176</f>
        <v>364353.9</v>
      </c>
      <c r="H174" s="169"/>
    </row>
    <row r="175" spans="2:8" x14ac:dyDescent="0.2">
      <c r="B175" s="135"/>
      <c r="C175" s="136" t="s">
        <v>607</v>
      </c>
      <c r="D175" s="146"/>
      <c r="E175" s="212"/>
      <c r="F175" s="195"/>
      <c r="G175" s="212"/>
      <c r="H175" s="169"/>
    </row>
    <row r="176" spans="2:8" x14ac:dyDescent="0.2">
      <c r="B176" s="135">
        <v>4771</v>
      </c>
      <c r="C176" s="136" t="s">
        <v>724</v>
      </c>
      <c r="D176" s="146">
        <v>4891</v>
      </c>
      <c r="E176" s="212">
        <f>+F176</f>
        <v>364353.9</v>
      </c>
      <c r="F176" s="212">
        <f>+G176</f>
        <v>364353.9</v>
      </c>
      <c r="G176" s="212">
        <f>+'հավելված 2'!J311</f>
        <v>364353.9</v>
      </c>
      <c r="H176" s="169"/>
    </row>
    <row r="177" spans="2:8" ht="45" x14ac:dyDescent="0.2">
      <c r="B177" s="135">
        <v>4772</v>
      </c>
      <c r="C177" s="136" t="s">
        <v>725</v>
      </c>
      <c r="D177" s="168" t="s">
        <v>604</v>
      </c>
      <c r="E177" s="212"/>
      <c r="F177" s="195"/>
      <c r="G177" s="212"/>
      <c r="H177" s="169"/>
    </row>
    <row r="178" spans="2:8" ht="45" x14ac:dyDescent="0.2">
      <c r="B178" s="135">
        <v>5000</v>
      </c>
      <c r="C178" s="135" t="s">
        <v>726</v>
      </c>
      <c r="D178" s="146" t="s">
        <v>604</v>
      </c>
      <c r="E178" s="212">
        <f>E180+E198+E204+E207</f>
        <v>0</v>
      </c>
      <c r="F178" s="212">
        <f>F180+F198+F204+F207</f>
        <v>0</v>
      </c>
      <c r="G178" s="212"/>
      <c r="H178" s="212">
        <f>+H180</f>
        <v>2410354</v>
      </c>
    </row>
    <row r="179" spans="2:8" x14ac:dyDescent="0.2">
      <c r="B179" s="135"/>
      <c r="C179" s="136" t="s">
        <v>602</v>
      </c>
      <c r="D179" s="146"/>
      <c r="E179" s="212"/>
      <c r="F179" s="195"/>
      <c r="G179" s="212"/>
      <c r="H179" s="169"/>
    </row>
    <row r="180" spans="2:8" ht="30" x14ac:dyDescent="0.2">
      <c r="B180" s="135">
        <v>5100</v>
      </c>
      <c r="C180" s="136" t="s">
        <v>727</v>
      </c>
      <c r="D180" s="146" t="s">
        <v>604</v>
      </c>
      <c r="E180" s="212">
        <f>E182+E187+E192</f>
        <v>0</v>
      </c>
      <c r="F180" s="212">
        <f>F182+F187+F192</f>
        <v>0</v>
      </c>
      <c r="G180" s="212"/>
      <c r="H180" s="212">
        <f>+H182+H187+H192</f>
        <v>2410354</v>
      </c>
    </row>
    <row r="181" spans="2:8" x14ac:dyDescent="0.2">
      <c r="B181" s="135"/>
      <c r="C181" s="136" t="s">
        <v>602</v>
      </c>
      <c r="D181" s="146"/>
      <c r="E181" s="212"/>
      <c r="F181" s="195"/>
      <c r="G181" s="212"/>
      <c r="H181" s="169"/>
    </row>
    <row r="182" spans="2:8" ht="30" x14ac:dyDescent="0.2">
      <c r="B182" s="135">
        <v>5110</v>
      </c>
      <c r="C182" s="137" t="s">
        <v>728</v>
      </c>
      <c r="D182" s="146" t="s">
        <v>604</v>
      </c>
      <c r="E182" s="212">
        <f>E184+E185+E186</f>
        <v>0</v>
      </c>
      <c r="F182" s="212">
        <f>F184+F185+F186</f>
        <v>0</v>
      </c>
      <c r="G182" s="212"/>
      <c r="H182" s="212">
        <f>+H186</f>
        <v>2344354</v>
      </c>
    </row>
    <row r="183" spans="2:8" x14ac:dyDescent="0.2">
      <c r="B183" s="135"/>
      <c r="C183" s="136" t="s">
        <v>607</v>
      </c>
      <c r="D183" s="146"/>
      <c r="E183" s="212"/>
      <c r="F183" s="195"/>
      <c r="G183" s="212"/>
      <c r="H183" s="169"/>
    </row>
    <row r="184" spans="2:8" x14ac:dyDescent="0.2">
      <c r="B184" s="135">
        <v>5111</v>
      </c>
      <c r="C184" s="136" t="s">
        <v>729</v>
      </c>
      <c r="D184" s="146">
        <v>5111</v>
      </c>
      <c r="E184" s="212"/>
      <c r="F184" s="195"/>
      <c r="G184" s="212"/>
      <c r="H184" s="169"/>
    </row>
    <row r="185" spans="2:8" x14ac:dyDescent="0.2">
      <c r="B185" s="135">
        <v>5112</v>
      </c>
      <c r="C185" s="136" t="s">
        <v>730</v>
      </c>
      <c r="D185" s="146">
        <v>5112</v>
      </c>
      <c r="E185" s="212"/>
      <c r="F185" s="195"/>
      <c r="G185" s="212"/>
      <c r="H185" s="169"/>
    </row>
    <row r="186" spans="2:8" x14ac:dyDescent="0.2">
      <c r="B186" s="135">
        <v>5113</v>
      </c>
      <c r="C186" s="136" t="s">
        <v>731</v>
      </c>
      <c r="D186" s="146">
        <v>5113</v>
      </c>
      <c r="E186" s="212"/>
      <c r="F186" s="195"/>
      <c r="G186" s="212"/>
      <c r="H186" s="212">
        <f>370050+1673304+215000+32000+28000+26000</f>
        <v>2344354</v>
      </c>
    </row>
    <row r="187" spans="2:8" ht="30" x14ac:dyDescent="0.2">
      <c r="B187" s="135">
        <v>5120</v>
      </c>
      <c r="C187" s="137" t="s">
        <v>732</v>
      </c>
      <c r="D187" s="146" t="s">
        <v>604</v>
      </c>
      <c r="E187" s="212">
        <f>E189+E190+E191</f>
        <v>0</v>
      </c>
      <c r="F187" s="212">
        <f>F189+F190+F191</f>
        <v>0</v>
      </c>
      <c r="G187" s="212">
        <f>G189+G190+G191</f>
        <v>0</v>
      </c>
      <c r="H187" s="212">
        <f>+H190+H191</f>
        <v>4000</v>
      </c>
    </row>
    <row r="188" spans="2:8" x14ac:dyDescent="0.2">
      <c r="B188" s="135"/>
      <c r="C188" s="136" t="s">
        <v>607</v>
      </c>
      <c r="D188" s="146"/>
      <c r="E188" s="212"/>
      <c r="F188" s="195"/>
      <c r="G188" s="212"/>
      <c r="H188" s="169"/>
    </row>
    <row r="189" spans="2:8" x14ac:dyDescent="0.2">
      <c r="B189" s="135">
        <v>5121</v>
      </c>
      <c r="C189" s="136" t="s">
        <v>733</v>
      </c>
      <c r="D189" s="146">
        <v>5121</v>
      </c>
      <c r="E189" s="212">
        <v>0</v>
      </c>
      <c r="F189" s="195">
        <f>[1]sheet1!AL55</f>
        <v>0</v>
      </c>
      <c r="G189" s="212"/>
      <c r="H189" s="169"/>
    </row>
    <row r="190" spans="2:8" x14ac:dyDescent="0.2">
      <c r="B190" s="135">
        <v>5122</v>
      </c>
      <c r="C190" s="136" t="s">
        <v>734</v>
      </c>
      <c r="D190" s="146">
        <v>5122</v>
      </c>
      <c r="E190" s="212"/>
      <c r="F190" s="195"/>
      <c r="G190" s="212"/>
      <c r="H190" s="212">
        <v>2000</v>
      </c>
    </row>
    <row r="191" spans="2:8" x14ac:dyDescent="0.2">
      <c r="B191" s="135">
        <v>5123</v>
      </c>
      <c r="C191" s="136" t="s">
        <v>735</v>
      </c>
      <c r="D191" s="146">
        <v>5129</v>
      </c>
      <c r="E191" s="212"/>
      <c r="F191" s="195"/>
      <c r="G191" s="212"/>
      <c r="H191" s="212">
        <v>2000</v>
      </c>
    </row>
    <row r="192" spans="2:8" ht="30" x14ac:dyDescent="0.2">
      <c r="B192" s="135">
        <v>5130</v>
      </c>
      <c r="C192" s="137" t="s">
        <v>736</v>
      </c>
      <c r="D192" s="146" t="s">
        <v>604</v>
      </c>
      <c r="E192" s="212"/>
      <c r="F192" s="212"/>
      <c r="G192" s="212"/>
      <c r="H192" s="212">
        <f>+H197</f>
        <v>62000</v>
      </c>
    </row>
    <row r="193" spans="2:8" x14ac:dyDescent="0.2">
      <c r="B193" s="135"/>
      <c r="C193" s="136" t="s">
        <v>607</v>
      </c>
      <c r="D193" s="146"/>
      <c r="E193" s="212"/>
      <c r="F193" s="195"/>
      <c r="G193" s="212"/>
      <c r="H193" s="169"/>
    </row>
    <row r="194" spans="2:8" x14ac:dyDescent="0.2">
      <c r="B194" s="135">
        <v>5131</v>
      </c>
      <c r="C194" s="136" t="s">
        <v>737</v>
      </c>
      <c r="D194" s="146">
        <v>5131</v>
      </c>
      <c r="E194" s="212">
        <f>[1]sheet1!AO53</f>
        <v>0</v>
      </c>
      <c r="F194" s="195">
        <f>[1]sheet1!AO55</f>
        <v>0</v>
      </c>
      <c r="G194" s="212">
        <v>0</v>
      </c>
      <c r="H194" s="169"/>
    </row>
    <row r="195" spans="2:8" x14ac:dyDescent="0.2">
      <c r="B195" s="135">
        <v>5132</v>
      </c>
      <c r="C195" s="136" t="s">
        <v>738</v>
      </c>
      <c r="D195" s="146">
        <v>5132</v>
      </c>
      <c r="E195" s="212"/>
      <c r="F195" s="195"/>
      <c r="G195" s="212"/>
      <c r="H195" s="169"/>
    </row>
    <row r="196" spans="2:8" x14ac:dyDescent="0.2">
      <c r="B196" s="135">
        <v>5133</v>
      </c>
      <c r="C196" s="136" t="s">
        <v>739</v>
      </c>
      <c r="D196" s="146">
        <v>5133</v>
      </c>
      <c r="E196" s="212"/>
      <c r="F196" s="195"/>
      <c r="G196" s="212"/>
      <c r="H196" s="169"/>
    </row>
    <row r="197" spans="2:8" x14ac:dyDescent="0.2">
      <c r="B197" s="135">
        <v>5134</v>
      </c>
      <c r="C197" s="136" t="s">
        <v>740</v>
      </c>
      <c r="D197" s="146">
        <v>5134</v>
      </c>
      <c r="E197" s="212"/>
      <c r="F197" s="195"/>
      <c r="G197" s="212"/>
      <c r="H197" s="212">
        <f>15000+30000+10000+5000+2000</f>
        <v>62000</v>
      </c>
    </row>
    <row r="198" spans="2:8" ht="30" x14ac:dyDescent="0.2">
      <c r="B198" s="135">
        <v>5200</v>
      </c>
      <c r="C198" s="137" t="s">
        <v>741</v>
      </c>
      <c r="D198" s="146" t="s">
        <v>604</v>
      </c>
      <c r="E198" s="212">
        <f>E200+E201+E202+E203</f>
        <v>0</v>
      </c>
      <c r="F198" s="212">
        <f>F200+F201+F202+F203</f>
        <v>0</v>
      </c>
      <c r="G198" s="212">
        <v>0</v>
      </c>
      <c r="H198" s="169"/>
    </row>
    <row r="199" spans="2:8" x14ac:dyDescent="0.2">
      <c r="B199" s="135"/>
      <c r="C199" s="136" t="s">
        <v>602</v>
      </c>
      <c r="D199" s="146"/>
      <c r="E199" s="212"/>
      <c r="F199" s="195"/>
      <c r="G199" s="212"/>
      <c r="H199" s="169"/>
    </row>
    <row r="200" spans="2:8" ht="30" x14ac:dyDescent="0.2">
      <c r="B200" s="135">
        <v>5211</v>
      </c>
      <c r="C200" s="136" t="s">
        <v>742</v>
      </c>
      <c r="D200" s="146">
        <v>5211</v>
      </c>
      <c r="E200" s="212"/>
      <c r="F200" s="195"/>
      <c r="G200" s="212"/>
      <c r="H200" s="169"/>
    </row>
    <row r="201" spans="2:8" x14ac:dyDescent="0.2">
      <c r="B201" s="135">
        <v>5221</v>
      </c>
      <c r="C201" s="136" t="s">
        <v>743</v>
      </c>
      <c r="D201" s="146">
        <v>5221</v>
      </c>
      <c r="E201" s="212"/>
      <c r="F201" s="195"/>
      <c r="G201" s="212"/>
      <c r="H201" s="169"/>
    </row>
    <row r="202" spans="2:8" x14ac:dyDescent="0.2">
      <c r="B202" s="135">
        <v>5231</v>
      </c>
      <c r="C202" s="136" t="s">
        <v>744</v>
      </c>
      <c r="D202" s="146">
        <v>5231</v>
      </c>
      <c r="E202" s="212"/>
      <c r="F202" s="195"/>
      <c r="G202" s="212"/>
      <c r="H202" s="169"/>
    </row>
    <row r="203" spans="2:8" x14ac:dyDescent="0.2">
      <c r="B203" s="135">
        <v>5241</v>
      </c>
      <c r="C203" s="136" t="s">
        <v>745</v>
      </c>
      <c r="D203" s="146">
        <v>5241</v>
      </c>
      <c r="E203" s="212"/>
      <c r="F203" s="195"/>
      <c r="G203" s="212"/>
      <c r="H203" s="169"/>
    </row>
    <row r="204" spans="2:8" x14ac:dyDescent="0.2">
      <c r="B204" s="135">
        <v>5300</v>
      </c>
      <c r="C204" s="137" t="s">
        <v>746</v>
      </c>
      <c r="D204" s="146" t="s">
        <v>604</v>
      </c>
      <c r="E204" s="212">
        <f>E206</f>
        <v>0</v>
      </c>
      <c r="F204" s="212">
        <f>F206</f>
        <v>0</v>
      </c>
      <c r="G204" s="212"/>
      <c r="H204" s="169"/>
    </row>
    <row r="205" spans="2:8" x14ac:dyDescent="0.2">
      <c r="B205" s="135"/>
      <c r="C205" s="136" t="s">
        <v>602</v>
      </c>
      <c r="D205" s="146"/>
      <c r="E205" s="212"/>
      <c r="F205" s="195"/>
      <c r="G205" s="212"/>
      <c r="H205" s="169"/>
    </row>
    <row r="206" spans="2:8" x14ac:dyDescent="0.2">
      <c r="B206" s="135">
        <v>5311</v>
      </c>
      <c r="C206" s="136" t="s">
        <v>747</v>
      </c>
      <c r="D206" s="146">
        <v>5311</v>
      </c>
      <c r="E206" s="212"/>
      <c r="F206" s="195"/>
      <c r="G206" s="212"/>
      <c r="H206" s="169"/>
    </row>
    <row r="207" spans="2:8" x14ac:dyDescent="0.2">
      <c r="B207" s="262">
        <v>5400</v>
      </c>
      <c r="C207" s="138" t="s">
        <v>748</v>
      </c>
      <c r="D207" s="268" t="s">
        <v>604</v>
      </c>
      <c r="E207" s="258">
        <f>E210+E211+E212+E213</f>
        <v>0</v>
      </c>
      <c r="F207" s="270">
        <f>F210+F211+F212+F213</f>
        <v>0</v>
      </c>
      <c r="G207" s="270">
        <f>G210+G211+G212+G213</f>
        <v>0</v>
      </c>
      <c r="H207" s="272"/>
    </row>
    <row r="208" spans="2:8" x14ac:dyDescent="0.2">
      <c r="B208" s="263"/>
      <c r="C208" s="139" t="s">
        <v>749</v>
      </c>
      <c r="D208" s="269"/>
      <c r="E208" s="258"/>
      <c r="F208" s="271"/>
      <c r="G208" s="271"/>
      <c r="H208" s="273"/>
    </row>
    <row r="209" spans="2:8" x14ac:dyDescent="0.2">
      <c r="B209" s="135"/>
      <c r="C209" s="136" t="s">
        <v>602</v>
      </c>
      <c r="D209" s="146"/>
      <c r="E209" s="212"/>
      <c r="F209" s="195"/>
      <c r="G209" s="212"/>
      <c r="H209" s="169"/>
    </row>
    <row r="210" spans="2:8" x14ac:dyDescent="0.2">
      <c r="B210" s="135">
        <v>5411</v>
      </c>
      <c r="C210" s="136" t="s">
        <v>750</v>
      </c>
      <c r="D210" s="146">
        <v>5411</v>
      </c>
      <c r="E210" s="212"/>
      <c r="F210" s="195"/>
      <c r="G210" s="212"/>
      <c r="H210" s="169"/>
    </row>
    <row r="211" spans="2:8" x14ac:dyDescent="0.2">
      <c r="B211" s="135">
        <v>5421</v>
      </c>
      <c r="C211" s="136" t="s">
        <v>751</v>
      </c>
      <c r="D211" s="146">
        <v>5421</v>
      </c>
      <c r="E211" s="212"/>
      <c r="F211" s="195"/>
      <c r="G211" s="212"/>
      <c r="H211" s="169"/>
    </row>
    <row r="212" spans="2:8" x14ac:dyDescent="0.2">
      <c r="B212" s="135">
        <v>5431</v>
      </c>
      <c r="C212" s="136" t="s">
        <v>752</v>
      </c>
      <c r="D212" s="146">
        <v>5431</v>
      </c>
      <c r="E212" s="212"/>
      <c r="F212" s="195"/>
      <c r="G212" s="212"/>
      <c r="H212" s="169"/>
    </row>
    <row r="213" spans="2:8" x14ac:dyDescent="0.2">
      <c r="B213" s="135">
        <v>5441</v>
      </c>
      <c r="C213" s="136" t="s">
        <v>753</v>
      </c>
      <c r="D213" s="146">
        <v>5441</v>
      </c>
      <c r="E213" s="212"/>
      <c r="F213" s="195"/>
      <c r="G213" s="212"/>
      <c r="H213" s="169"/>
    </row>
    <row r="214" spans="2:8" ht="45" x14ac:dyDescent="0.2">
      <c r="B214" s="135">
        <v>6000</v>
      </c>
      <c r="C214" s="136" t="s">
        <v>754</v>
      </c>
      <c r="D214" s="146" t="s">
        <v>604</v>
      </c>
      <c r="E214" s="212"/>
      <c r="F214" s="212"/>
      <c r="G214" s="212"/>
      <c r="H214" s="170"/>
    </row>
    <row r="215" spans="2:8" x14ac:dyDescent="0.2">
      <c r="B215" s="135"/>
      <c r="C215" s="136" t="s">
        <v>602</v>
      </c>
      <c r="D215" s="146"/>
      <c r="E215" s="212"/>
      <c r="F215" s="195"/>
      <c r="G215" s="212"/>
      <c r="H215" s="169"/>
    </row>
    <row r="216" spans="2:8" ht="30" x14ac:dyDescent="0.2">
      <c r="B216" s="135">
        <v>6100</v>
      </c>
      <c r="C216" s="136" t="s">
        <v>755</v>
      </c>
      <c r="D216" s="146" t="s">
        <v>604</v>
      </c>
      <c r="E216" s="212">
        <f>E218+E219+E220</f>
        <v>0</v>
      </c>
      <c r="F216" s="212">
        <f>F218+F219+F220</f>
        <v>0</v>
      </c>
      <c r="G216" s="212">
        <f>G218+G219+G220</f>
        <v>0</v>
      </c>
      <c r="H216" s="170"/>
    </row>
    <row r="217" spans="2:8" x14ac:dyDescent="0.2">
      <c r="B217" s="135"/>
      <c r="C217" s="136" t="s">
        <v>602</v>
      </c>
      <c r="D217" s="146"/>
      <c r="E217" s="212"/>
      <c r="F217" s="195"/>
      <c r="G217" s="212"/>
      <c r="H217" s="171"/>
    </row>
    <row r="218" spans="2:8" x14ac:dyDescent="0.2">
      <c r="B218" s="135">
        <v>6110</v>
      </c>
      <c r="C218" s="137" t="s">
        <v>756</v>
      </c>
      <c r="D218" s="146">
        <v>8111</v>
      </c>
      <c r="E218" s="212"/>
      <c r="F218" s="195"/>
      <c r="G218" s="212"/>
      <c r="H218" s="169"/>
    </row>
    <row r="219" spans="2:8" x14ac:dyDescent="0.2">
      <c r="B219" s="135">
        <v>6120</v>
      </c>
      <c r="C219" s="137" t="s">
        <v>757</v>
      </c>
      <c r="D219" s="146">
        <v>8121</v>
      </c>
      <c r="E219" s="212"/>
      <c r="F219" s="195"/>
      <c r="G219" s="212"/>
      <c r="H219" s="169"/>
    </row>
    <row r="220" spans="2:8" ht="30" x14ac:dyDescent="0.2">
      <c r="B220" s="135">
        <v>6130</v>
      </c>
      <c r="C220" s="137" t="s">
        <v>758</v>
      </c>
      <c r="D220" s="146">
        <v>8131</v>
      </c>
      <c r="E220" s="212"/>
      <c r="F220" s="195"/>
      <c r="G220" s="212"/>
      <c r="H220" s="169"/>
    </row>
    <row r="221" spans="2:8" ht="30" x14ac:dyDescent="0.2">
      <c r="B221" s="135">
        <v>6200</v>
      </c>
      <c r="C221" s="136" t="s">
        <v>759</v>
      </c>
      <c r="D221" s="146" t="s">
        <v>604</v>
      </c>
      <c r="E221" s="212">
        <f>E223+E224</f>
        <v>0</v>
      </c>
      <c r="F221" s="212">
        <f>F223+F224</f>
        <v>0</v>
      </c>
      <c r="G221" s="212">
        <f>G223+G224</f>
        <v>0</v>
      </c>
      <c r="H221" s="169"/>
    </row>
    <row r="222" spans="2:8" x14ac:dyDescent="0.2">
      <c r="B222" s="135"/>
      <c r="C222" s="136" t="s">
        <v>602</v>
      </c>
      <c r="D222" s="146"/>
      <c r="E222" s="212"/>
      <c r="F222" s="195"/>
      <c r="G222" s="212"/>
      <c r="H222" s="169"/>
    </row>
    <row r="223" spans="2:8" ht="30" x14ac:dyDescent="0.2">
      <c r="B223" s="135">
        <v>6210</v>
      </c>
      <c r="C223" s="137" t="s">
        <v>760</v>
      </c>
      <c r="D223" s="146">
        <v>8211</v>
      </c>
      <c r="E223" s="212"/>
      <c r="F223" s="195"/>
      <c r="G223" s="212"/>
      <c r="H223" s="169"/>
    </row>
    <row r="224" spans="2:8" ht="30" x14ac:dyDescent="0.2">
      <c r="B224" s="135">
        <v>6220</v>
      </c>
      <c r="C224" s="137" t="s">
        <v>761</v>
      </c>
      <c r="D224" s="146" t="s">
        <v>604</v>
      </c>
      <c r="E224" s="212">
        <f>E226+E227+E228</f>
        <v>0</v>
      </c>
      <c r="F224" s="212">
        <f>F226+F227+F228</f>
        <v>0</v>
      </c>
      <c r="G224" s="212">
        <f>G226+G227+G228</f>
        <v>0</v>
      </c>
      <c r="H224" s="169"/>
    </row>
    <row r="225" spans="2:8" x14ac:dyDescent="0.2">
      <c r="B225" s="135"/>
      <c r="C225" s="136" t="s">
        <v>607</v>
      </c>
      <c r="D225" s="146"/>
      <c r="E225" s="212"/>
      <c r="F225" s="195"/>
      <c r="G225" s="212"/>
      <c r="H225" s="169"/>
    </row>
    <row r="226" spans="2:8" x14ac:dyDescent="0.2">
      <c r="B226" s="135">
        <v>6221</v>
      </c>
      <c r="C226" s="136" t="s">
        <v>762</v>
      </c>
      <c r="D226" s="146">
        <v>8221</v>
      </c>
      <c r="E226" s="212"/>
      <c r="F226" s="195"/>
      <c r="G226" s="212"/>
      <c r="H226" s="169"/>
    </row>
    <row r="227" spans="2:8" ht="30" x14ac:dyDescent="0.2">
      <c r="B227" s="135">
        <v>6222</v>
      </c>
      <c r="C227" s="136" t="s">
        <v>763</v>
      </c>
      <c r="D227" s="146">
        <v>8222</v>
      </c>
      <c r="E227" s="212"/>
      <c r="F227" s="195"/>
      <c r="G227" s="212"/>
      <c r="H227" s="169"/>
    </row>
    <row r="228" spans="2:8" ht="30" x14ac:dyDescent="0.2">
      <c r="B228" s="135">
        <v>6223</v>
      </c>
      <c r="C228" s="136" t="s">
        <v>764</v>
      </c>
      <c r="D228" s="146">
        <v>8223</v>
      </c>
      <c r="E228" s="212"/>
      <c r="F228" s="195"/>
      <c r="G228" s="212"/>
      <c r="H228" s="169"/>
    </row>
    <row r="229" spans="2:8" ht="30" x14ac:dyDescent="0.2">
      <c r="B229" s="135">
        <v>6300</v>
      </c>
      <c r="C229" s="136" t="s">
        <v>765</v>
      </c>
      <c r="D229" s="146" t="s">
        <v>604</v>
      </c>
      <c r="E229" s="212">
        <f>E231</f>
        <v>0</v>
      </c>
      <c r="F229" s="212">
        <f>F231</f>
        <v>0</v>
      </c>
      <c r="G229" s="212">
        <v>0</v>
      </c>
      <c r="H229" s="169"/>
    </row>
    <row r="230" spans="2:8" x14ac:dyDescent="0.2">
      <c r="B230" s="135"/>
      <c r="C230" s="136" t="s">
        <v>602</v>
      </c>
      <c r="D230" s="146"/>
      <c r="E230" s="212"/>
      <c r="F230" s="195"/>
      <c r="G230" s="212"/>
      <c r="H230" s="169"/>
    </row>
    <row r="231" spans="2:8" ht="30" x14ac:dyDescent="0.2">
      <c r="B231" s="135">
        <v>6310</v>
      </c>
      <c r="C231" s="137" t="s">
        <v>766</v>
      </c>
      <c r="D231" s="146">
        <v>8311</v>
      </c>
      <c r="E231" s="212"/>
      <c r="F231" s="195"/>
      <c r="G231" s="212"/>
      <c r="H231" s="169"/>
    </row>
    <row r="232" spans="2:8" ht="45" x14ac:dyDescent="0.2">
      <c r="B232" s="135">
        <v>6400</v>
      </c>
      <c r="C232" s="136" t="s">
        <v>767</v>
      </c>
      <c r="D232" s="146" t="s">
        <v>604</v>
      </c>
      <c r="E232" s="212"/>
      <c r="F232" s="212"/>
      <c r="G232" s="212"/>
      <c r="H232" s="170"/>
    </row>
    <row r="233" spans="2:8" x14ac:dyDescent="0.2">
      <c r="B233" s="135"/>
      <c r="C233" s="136" t="s">
        <v>602</v>
      </c>
      <c r="D233" s="146"/>
      <c r="E233" s="212"/>
      <c r="F233" s="195"/>
      <c r="G233" s="212"/>
      <c r="H233" s="169"/>
    </row>
    <row r="234" spans="2:8" x14ac:dyDescent="0.2">
      <c r="B234" s="135">
        <v>6410</v>
      </c>
      <c r="C234" s="137" t="s">
        <v>768</v>
      </c>
      <c r="D234" s="146">
        <v>8411</v>
      </c>
      <c r="E234" s="212"/>
      <c r="F234" s="195"/>
      <c r="G234" s="212"/>
      <c r="H234" s="170"/>
    </row>
    <row r="235" spans="2:8" x14ac:dyDescent="0.2">
      <c r="B235" s="135">
        <v>6420</v>
      </c>
      <c r="C235" s="137" t="s">
        <v>769</v>
      </c>
      <c r="D235" s="146">
        <v>8412</v>
      </c>
      <c r="E235" s="212"/>
      <c r="F235" s="195"/>
      <c r="G235" s="212"/>
      <c r="H235" s="169"/>
    </row>
    <row r="236" spans="2:8" ht="30" x14ac:dyDescent="0.2">
      <c r="B236" s="135">
        <v>6430</v>
      </c>
      <c r="C236" s="137" t="s">
        <v>770</v>
      </c>
      <c r="D236" s="146">
        <v>8413</v>
      </c>
      <c r="E236" s="212"/>
      <c r="F236" s="195"/>
      <c r="G236" s="212"/>
      <c r="H236" s="169"/>
    </row>
    <row r="237" spans="2:8" ht="30" x14ac:dyDescent="0.2">
      <c r="B237" s="135">
        <v>6440</v>
      </c>
      <c r="C237" s="137" t="s">
        <v>771</v>
      </c>
      <c r="D237" s="146">
        <v>8414</v>
      </c>
      <c r="E237" s="212"/>
      <c r="F237" s="195"/>
      <c r="G237" s="212"/>
      <c r="H237" s="169"/>
    </row>
    <row r="238" spans="2:8" ht="18.75" x14ac:dyDescent="0.25">
      <c r="B238" s="132"/>
      <c r="C238"/>
      <c r="D238" s="142"/>
      <c r="E238" s="145"/>
      <c r="G238" s="142"/>
      <c r="H238" s="142"/>
    </row>
  </sheetData>
  <mergeCells count="38">
    <mergeCell ref="H207:H208"/>
    <mergeCell ref="B125:B126"/>
    <mergeCell ref="D125:D126"/>
    <mergeCell ref="E125:E126"/>
    <mergeCell ref="F125:F126"/>
    <mergeCell ref="G125:G126"/>
    <mergeCell ref="H125:H126"/>
    <mergeCell ref="B207:B208"/>
    <mergeCell ref="D207:D208"/>
    <mergeCell ref="E207:E208"/>
    <mergeCell ref="F207:F208"/>
    <mergeCell ref="G207:G208"/>
    <mergeCell ref="E55:E56"/>
    <mergeCell ref="F55:F56"/>
    <mergeCell ref="G55:G56"/>
    <mergeCell ref="H55:H56"/>
    <mergeCell ref="B63:B64"/>
    <mergeCell ref="D63:D64"/>
    <mergeCell ref="E63:E64"/>
    <mergeCell ref="F63:F64"/>
    <mergeCell ref="G63:G64"/>
    <mergeCell ref="H63:H64"/>
    <mergeCell ref="B55:B56"/>
    <mergeCell ref="D55:D56"/>
    <mergeCell ref="H11:H12"/>
    <mergeCell ref="D1:H5"/>
    <mergeCell ref="B6:H6"/>
    <mergeCell ref="B8:B9"/>
    <mergeCell ref="C8:D8"/>
    <mergeCell ref="E8:E9"/>
    <mergeCell ref="F8:F9"/>
    <mergeCell ref="G8:G9"/>
    <mergeCell ref="H8:H9"/>
    <mergeCell ref="B11:B12"/>
    <mergeCell ref="D11:D12"/>
    <mergeCell ref="E11:E12"/>
    <mergeCell ref="F11:F12"/>
    <mergeCell ref="G11:G12"/>
  </mergeCells>
  <pageMargins left="0" right="0" top="0" bottom="0" header="0.3" footer="0"/>
  <pageSetup paperSize="9" scale="79" orientation="portrait" r:id="rId1"/>
  <ignoredErrors>
    <ignoredError sqref="F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հավելված 1</vt:lpstr>
      <vt:lpstr>հավելված 2</vt:lpstr>
      <vt:lpstr>հավելված 3</vt:lpstr>
      <vt:lpstr>'հավելված 1'!Print_Area</vt:lpstr>
      <vt:lpstr>'հավելված 2'!Print_Area</vt:lpstr>
      <vt:lpstr>'հավելված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2026-07-01T05:43:46Z</dcterms:modified>
</cp:coreProperties>
</file>