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JRVEJ 10-N\"/>
    </mc:Choice>
  </mc:AlternateContent>
  <xr:revisionPtr revIDLastSave="0" documentId="13_ncr:1_{53A9B8CF-CF0C-481B-A94B-1FE71E9DE866}" xr6:coauthVersionLast="47" xr6:coauthVersionMax="47" xr10:uidLastSave="{00000000-0000-0000-0000-000000000000}"/>
  <bookViews>
    <workbookView xWindow="3765" yWindow="3765" windowWidth="21600" windowHeight="11385" firstSheet="2" activeTab="2" xr2:uid="{00000000-000D-0000-FFFF-FFFF00000000}"/>
  </bookViews>
  <sheets>
    <sheet name="Հատված 1" sheetId="8" state="hidden" r:id="rId1"/>
    <sheet name="Հատված 2" sheetId="3" state="hidden" r:id="rId2"/>
    <sheet name="Հատված 3" sheetId="4" r:id="rId3"/>
    <sheet name="Հատված 4-5" sheetId="10" state="hidden" r:id="rId4"/>
    <sheet name="Հատված 6" sheetId="7" state="hidden" r:id="rId5"/>
  </sheets>
  <definedNames>
    <definedName name="_xlnm._FilterDatabase" localSheetId="4" hidden="1">'Հատված 6'!$B$11:$L$11</definedName>
    <definedName name="_xlnm.Print_Area" localSheetId="0">'Հատված 1'!$A$3:$G$118</definedName>
    <definedName name="_xlnm.Print_Area" localSheetId="1">'Հատված 2'!$A$1:$I$227</definedName>
    <definedName name="_xlnm.Print_Area" localSheetId="2">'Հատված 3'!$A$3:$G$179</definedName>
    <definedName name="_xlnm.Print_Area" localSheetId="3">'Հատված 4-5'!$A$2:$G$82</definedName>
    <definedName name="_xlnm.Print_Area" localSheetId="4">'Հատված 6'!$B$1:$L$551</definedName>
    <definedName name="_xlnm.Print_Titles" localSheetId="0">'Հատված 1'!$7:$10</definedName>
    <definedName name="_xlnm.Print_Titles" localSheetId="1">'Հատված 2'!$8:$10</definedName>
    <definedName name="_xlnm.Print_Titles" localSheetId="2">'Հատված 3'!$9:$11</definedName>
    <definedName name="_xlnm.Print_Titles" localSheetId="4">'Հատված 6'!$9:$11</definedName>
  </definedNames>
  <calcPr calcId="191029"/>
</workbook>
</file>

<file path=xl/calcChain.xml><?xml version="1.0" encoding="utf-8"?>
<calcChain xmlns="http://schemas.openxmlformats.org/spreadsheetml/2006/main">
  <c r="E87" i="4" l="1"/>
  <c r="K243" i="7"/>
  <c r="E63" i="10" l="1"/>
  <c r="F65" i="10" l="1"/>
  <c r="K261" i="7" l="1"/>
  <c r="I140" i="7"/>
  <c r="K15" i="7" l="1"/>
  <c r="H113" i="3" l="1"/>
  <c r="E94" i="8" l="1"/>
  <c r="E84" i="8"/>
  <c r="E83" i="8" s="1"/>
  <c r="I155" i="7" l="1"/>
  <c r="F64" i="10"/>
  <c r="D64" i="10" s="1"/>
  <c r="E60" i="10"/>
  <c r="J442" i="7"/>
  <c r="J429" i="7"/>
  <c r="J15" i="7"/>
  <c r="J14" i="7" s="1"/>
  <c r="K442" i="7"/>
  <c r="K441" i="7" s="1"/>
  <c r="F140" i="4"/>
  <c r="E50" i="4"/>
  <c r="D50" i="4" s="1"/>
  <c r="E36" i="4"/>
  <c r="D36" i="4" s="1"/>
  <c r="E24" i="4"/>
  <c r="D24" i="4" s="1"/>
  <c r="E47" i="4"/>
  <c r="D47" i="4" s="1"/>
  <c r="E71" i="4"/>
  <c r="D71" i="4" s="1"/>
  <c r="E96" i="4"/>
  <c r="D96" i="4" s="1"/>
  <c r="D87" i="4"/>
  <c r="K237" i="7"/>
  <c r="K236" i="7" s="1"/>
  <c r="I453" i="7"/>
  <c r="D83" i="8"/>
  <c r="J382" i="7"/>
  <c r="I388" i="7"/>
  <c r="I389" i="7"/>
  <c r="I387" i="7"/>
  <c r="I386" i="7"/>
  <c r="J369" i="7"/>
  <c r="J368" i="7" s="1"/>
  <c r="I374" i="7"/>
  <c r="I299" i="7"/>
  <c r="J289" i="7"/>
  <c r="J288" i="7" s="1"/>
  <c r="I296" i="7"/>
  <c r="I257" i="7"/>
  <c r="I385" i="7"/>
  <c r="E21" i="8"/>
  <c r="K406" i="7"/>
  <c r="I409" i="7"/>
  <c r="G161" i="3"/>
  <c r="I384" i="7"/>
  <c r="I390" i="7"/>
  <c r="J261" i="7"/>
  <c r="J260" i="7" s="1"/>
  <c r="I263" i="7"/>
  <c r="I264" i="7"/>
  <c r="I303" i="7"/>
  <c r="K289" i="7"/>
  <c r="K288" i="7" s="1"/>
  <c r="K171" i="7"/>
  <c r="I176" i="7"/>
  <c r="I174" i="7"/>
  <c r="I175" i="7"/>
  <c r="J171" i="7"/>
  <c r="I173" i="7"/>
  <c r="H182" i="3"/>
  <c r="H197" i="3"/>
  <c r="J498" i="7"/>
  <c r="J497" i="7" s="1"/>
  <c r="I502" i="7"/>
  <c r="I503" i="7"/>
  <c r="I500" i="7"/>
  <c r="I501" i="7"/>
  <c r="K498" i="7"/>
  <c r="K497" i="7" s="1"/>
  <c r="I499" i="7"/>
  <c r="I504" i="7"/>
  <c r="J392" i="7"/>
  <c r="J243" i="7"/>
  <c r="J242" i="7" s="1"/>
  <c r="I256" i="7"/>
  <c r="I293" i="7"/>
  <c r="K382" i="7"/>
  <c r="I200" i="7"/>
  <c r="I198" i="7"/>
  <c r="I201" i="7"/>
  <c r="F178" i="4"/>
  <c r="D178" i="4" s="1"/>
  <c r="G13" i="3"/>
  <c r="K196" i="7"/>
  <c r="K305" i="7"/>
  <c r="K304" i="7" s="1"/>
  <c r="J61" i="7"/>
  <c r="G28" i="3"/>
  <c r="G182" i="3"/>
  <c r="F182" i="3" s="1"/>
  <c r="J527" i="7"/>
  <c r="J526" i="7" s="1"/>
  <c r="G128" i="3"/>
  <c r="D15" i="8"/>
  <c r="J417" i="7"/>
  <c r="I417" i="7" s="1"/>
  <c r="I67" i="7"/>
  <c r="I27" i="7"/>
  <c r="K61" i="7"/>
  <c r="K56" i="7" s="1"/>
  <c r="H76" i="3"/>
  <c r="G173" i="3"/>
  <c r="G87" i="3"/>
  <c r="E103" i="8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G185" i="3"/>
  <c r="G47" i="3"/>
  <c r="J305" i="7"/>
  <c r="J304" i="7" s="1"/>
  <c r="E17" i="8"/>
  <c r="D17" i="8" s="1"/>
  <c r="D94" i="8"/>
  <c r="K14" i="7"/>
  <c r="I17" i="7"/>
  <c r="I18" i="7"/>
  <c r="I19" i="7"/>
  <c r="I20" i="7"/>
  <c r="I21" i="7"/>
  <c r="I22" i="7"/>
  <c r="I23" i="7"/>
  <c r="I24" i="7"/>
  <c r="I25" i="7"/>
  <c r="I26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J49" i="7"/>
  <c r="K49" i="7"/>
  <c r="I50" i="7"/>
  <c r="I51" i="7"/>
  <c r="I52" i="7"/>
  <c r="I53" i="7"/>
  <c r="I54" i="7"/>
  <c r="I55" i="7"/>
  <c r="I58" i="7"/>
  <c r="I59" i="7"/>
  <c r="I60" i="7"/>
  <c r="I64" i="7"/>
  <c r="I65" i="7"/>
  <c r="I66" i="7"/>
  <c r="I68" i="7"/>
  <c r="I69" i="7"/>
  <c r="J71" i="7"/>
  <c r="I70" i="7"/>
  <c r="K71" i="7"/>
  <c r="I72" i="7"/>
  <c r="J74" i="7"/>
  <c r="I73" i="7"/>
  <c r="K75" i="7"/>
  <c r="I75" i="7" s="1"/>
  <c r="I76" i="7"/>
  <c r="J79" i="7"/>
  <c r="J78" i="7" s="1"/>
  <c r="K79" i="7"/>
  <c r="K78" i="7" s="1"/>
  <c r="I81" i="7"/>
  <c r="I83" i="7"/>
  <c r="I84" i="7"/>
  <c r="I85" i="7"/>
  <c r="I86" i="7"/>
  <c r="I87" i="7"/>
  <c r="I88" i="7"/>
  <c r="I89" i="7"/>
  <c r="I90" i="7"/>
  <c r="I91" i="7"/>
  <c r="I92" i="7"/>
  <c r="J93" i="7"/>
  <c r="K93" i="7"/>
  <c r="I94" i="7"/>
  <c r="J97" i="7"/>
  <c r="J96" i="7" s="1"/>
  <c r="I95" i="7"/>
  <c r="K97" i="7"/>
  <c r="K96" i="7" s="1"/>
  <c r="I98" i="7"/>
  <c r="I99" i="7"/>
  <c r="I100" i="7"/>
  <c r="J103" i="7"/>
  <c r="K103" i="7"/>
  <c r="I104" i="7"/>
  <c r="J107" i="7"/>
  <c r="I107" i="7" s="1"/>
  <c r="I108" i="7"/>
  <c r="I110" i="7"/>
  <c r="I111" i="7"/>
  <c r="J112" i="7"/>
  <c r="K112" i="7"/>
  <c r="I113" i="7"/>
  <c r="I114" i="7"/>
  <c r="J115" i="7"/>
  <c r="K115" i="7"/>
  <c r="K117" i="7"/>
  <c r="J118" i="7"/>
  <c r="J117" i="7" s="1"/>
  <c r="I119" i="7"/>
  <c r="J123" i="7"/>
  <c r="K123" i="7"/>
  <c r="I124" i="7"/>
  <c r="I125" i="7"/>
  <c r="I126" i="7"/>
  <c r="I127" i="7"/>
  <c r="I128" i="7"/>
  <c r="K130" i="7"/>
  <c r="J131" i="7"/>
  <c r="J130" i="7" s="1"/>
  <c r="I132" i="7"/>
  <c r="I134" i="7"/>
  <c r="I135" i="7"/>
  <c r="I136" i="7"/>
  <c r="K137" i="7"/>
  <c r="J138" i="7"/>
  <c r="I138" i="7" s="1"/>
  <c r="J141" i="7"/>
  <c r="I141" i="7" s="1"/>
  <c r="J143" i="7"/>
  <c r="K143" i="7"/>
  <c r="I144" i="7"/>
  <c r="J146" i="7"/>
  <c r="I145" i="7"/>
  <c r="K146" i="7"/>
  <c r="I147" i="7"/>
  <c r="I148" i="7"/>
  <c r="J149" i="7"/>
  <c r="K149" i="7"/>
  <c r="I150" i="7"/>
  <c r="I151" i="7"/>
  <c r="J152" i="7"/>
  <c r="K152" i="7"/>
  <c r="I153" i="7"/>
  <c r="J157" i="7"/>
  <c r="K157" i="7"/>
  <c r="I158" i="7"/>
  <c r="I159" i="7"/>
  <c r="I160" i="7"/>
  <c r="J163" i="7"/>
  <c r="K163" i="7"/>
  <c r="I165" i="7"/>
  <c r="I166" i="7"/>
  <c r="I167" i="7"/>
  <c r="I169" i="7"/>
  <c r="I170" i="7"/>
  <c r="J177" i="7"/>
  <c r="I178" i="7"/>
  <c r="I179" i="7"/>
  <c r="K180" i="7"/>
  <c r="K177" i="7" s="1"/>
  <c r="I182" i="7"/>
  <c r="I183" i="7"/>
  <c r="I184" i="7"/>
  <c r="I185" i="7"/>
  <c r="I186" i="7"/>
  <c r="J188" i="7"/>
  <c r="K188" i="7"/>
  <c r="I189" i="7"/>
  <c r="I190" i="7"/>
  <c r="I191" i="7"/>
  <c r="I192" i="7"/>
  <c r="I193" i="7"/>
  <c r="I194" i="7"/>
  <c r="J196" i="7"/>
  <c r="J195" i="7" s="1"/>
  <c r="I199" i="7"/>
  <c r="I202" i="7"/>
  <c r="I203" i="7"/>
  <c r="I204" i="7"/>
  <c r="I205" i="7"/>
  <c r="I206" i="7"/>
  <c r="I207" i="7"/>
  <c r="I208" i="7"/>
  <c r="J210" i="7"/>
  <c r="I209" i="7"/>
  <c r="K210" i="7"/>
  <c r="I211" i="7"/>
  <c r="I212" i="7"/>
  <c r="J213" i="7"/>
  <c r="K213" i="7"/>
  <c r="I214" i="7"/>
  <c r="I215" i="7"/>
  <c r="I216" i="7"/>
  <c r="I217" i="7"/>
  <c r="I218" i="7"/>
  <c r="I219" i="7"/>
  <c r="I220" i="7"/>
  <c r="J222" i="7"/>
  <c r="I221" i="7"/>
  <c r="I223" i="7"/>
  <c r="I224" i="7"/>
  <c r="K225" i="7"/>
  <c r="I225" i="7" s="1"/>
  <c r="I226" i="7"/>
  <c r="I227" i="7"/>
  <c r="K228" i="7"/>
  <c r="I228" i="7" s="1"/>
  <c r="I230" i="7"/>
  <c r="I231" i="7"/>
  <c r="K233" i="7"/>
  <c r="I233" i="7" s="1"/>
  <c r="J237" i="7"/>
  <c r="I235" i="7"/>
  <c r="I238" i="7"/>
  <c r="I240" i="7"/>
  <c r="I245" i="7"/>
  <c r="I246" i="7"/>
  <c r="I247" i="7"/>
  <c r="I248" i="7"/>
  <c r="I249" i="7"/>
  <c r="I250" i="7"/>
  <c r="I251" i="7"/>
  <c r="I252" i="7"/>
  <c r="I253" i="7"/>
  <c r="I254" i="7"/>
  <c r="I255" i="7"/>
  <c r="I258" i="7"/>
  <c r="I259" i="7"/>
  <c r="I265" i="7"/>
  <c r="J266" i="7"/>
  <c r="K266" i="7"/>
  <c r="I267" i="7"/>
  <c r="I268" i="7"/>
  <c r="J269" i="7"/>
  <c r="K269" i="7"/>
  <c r="I270" i="7"/>
  <c r="I271" i="7"/>
  <c r="K273" i="7"/>
  <c r="I273" i="7" s="1"/>
  <c r="J277" i="7"/>
  <c r="J276" i="7" s="1"/>
  <c r="K277" i="7"/>
  <c r="K276" i="7" s="1"/>
  <c r="J281" i="7"/>
  <c r="K281" i="7"/>
  <c r="I282" i="7"/>
  <c r="I283" i="7"/>
  <c r="J284" i="7"/>
  <c r="K285" i="7"/>
  <c r="I285" i="7" s="1"/>
  <c r="I286" i="7"/>
  <c r="I290" i="7"/>
  <c r="I292" i="7"/>
  <c r="I294" i="7"/>
  <c r="I295" i="7"/>
  <c r="I297" i="7"/>
  <c r="I298" i="7"/>
  <c r="I300" i="7"/>
  <c r="I301" i="7"/>
  <c r="I302" i="7"/>
  <c r="I307" i="7"/>
  <c r="I308" i="7"/>
  <c r="I309" i="7"/>
  <c r="I310" i="7"/>
  <c r="I311" i="7"/>
  <c r="I312" i="7"/>
  <c r="I313" i="7"/>
  <c r="I314" i="7"/>
  <c r="I315" i="7"/>
  <c r="I316" i="7"/>
  <c r="J317" i="7"/>
  <c r="K318" i="7"/>
  <c r="K317" i="7" s="1"/>
  <c r="I319" i="7"/>
  <c r="I320" i="7"/>
  <c r="I322" i="7"/>
  <c r="J324" i="7"/>
  <c r="J323" i="7" s="1"/>
  <c r="K324" i="7"/>
  <c r="K323" i="7" s="1"/>
  <c r="I325" i="7"/>
  <c r="I326" i="7"/>
  <c r="I327" i="7"/>
  <c r="J329" i="7"/>
  <c r="K329" i="7"/>
  <c r="I330" i="7"/>
  <c r="I331" i="7"/>
  <c r="I332" i="7"/>
  <c r="I333" i="7"/>
  <c r="I334" i="7"/>
  <c r="J337" i="7"/>
  <c r="J336" i="7" s="1"/>
  <c r="I335" i="7"/>
  <c r="K337" i="7"/>
  <c r="K328" i="7" s="1"/>
  <c r="I338" i="7"/>
  <c r="I340" i="7"/>
  <c r="I341" i="7"/>
  <c r="I342" i="7"/>
  <c r="I343" i="7"/>
  <c r="J344" i="7"/>
  <c r="K344" i="7"/>
  <c r="I345" i="7"/>
  <c r="I346" i="7"/>
  <c r="I347" i="7"/>
  <c r="I348" i="7"/>
  <c r="I349" i="7"/>
  <c r="I350" i="7"/>
  <c r="I351" i="7"/>
  <c r="J353" i="7"/>
  <c r="I352" i="7"/>
  <c r="K353" i="7"/>
  <c r="I354" i="7"/>
  <c r="J356" i="7"/>
  <c r="I355" i="7"/>
  <c r="K356" i="7"/>
  <c r="I357" i="7"/>
  <c r="K359" i="7"/>
  <c r="I360" i="7"/>
  <c r="J362" i="7"/>
  <c r="I362" i="7" s="1"/>
  <c r="I364" i="7"/>
  <c r="I365" i="7"/>
  <c r="I366" i="7"/>
  <c r="K369" i="7"/>
  <c r="K368" i="7" s="1"/>
  <c r="I370" i="7"/>
  <c r="I371" i="7"/>
  <c r="I372" i="7"/>
  <c r="I375" i="7"/>
  <c r="J377" i="7"/>
  <c r="I377" i="7" s="1"/>
  <c r="I378" i="7"/>
  <c r="I379" i="7"/>
  <c r="I380" i="7"/>
  <c r="I381" i="7"/>
  <c r="I383" i="7"/>
  <c r="I391" i="7"/>
  <c r="K392" i="7"/>
  <c r="I393" i="7"/>
  <c r="I395" i="7"/>
  <c r="I396" i="7"/>
  <c r="I397" i="7"/>
  <c r="I398" i="7"/>
  <c r="I399" i="7"/>
  <c r="I400" i="7"/>
  <c r="I401" i="7"/>
  <c r="I402" i="7"/>
  <c r="I403" i="7"/>
  <c r="I404" i="7"/>
  <c r="I405" i="7"/>
  <c r="J406" i="7"/>
  <c r="I408" i="7"/>
  <c r="I410" i="7"/>
  <c r="I411" i="7"/>
  <c r="K412" i="7"/>
  <c r="I413" i="7"/>
  <c r="I414" i="7"/>
  <c r="I415" i="7"/>
  <c r="I416" i="7"/>
  <c r="I418" i="7"/>
  <c r="I422" i="7"/>
  <c r="J424" i="7"/>
  <c r="I420" i="7"/>
  <c r="K424" i="7"/>
  <c r="I425" i="7"/>
  <c r="I427" i="7"/>
  <c r="I428" i="7"/>
  <c r="K429" i="7"/>
  <c r="I431" i="7"/>
  <c r="I432" i="7"/>
  <c r="J433" i="7"/>
  <c r="K434" i="7"/>
  <c r="I434" i="7" s="1"/>
  <c r="I436" i="7"/>
  <c r="J437" i="7"/>
  <c r="K437" i="7"/>
  <c r="I438" i="7"/>
  <c r="I444" i="7"/>
  <c r="I445" i="7"/>
  <c r="I446" i="7"/>
  <c r="I447" i="7"/>
  <c r="I448" i="7"/>
  <c r="I449" i="7"/>
  <c r="I450" i="7"/>
  <c r="I451" i="7"/>
  <c r="I452" i="7"/>
  <c r="I454" i="7"/>
  <c r="I455" i="7"/>
  <c r="I456" i="7"/>
  <c r="I457" i="7"/>
  <c r="I458" i="7"/>
  <c r="I459" i="7"/>
  <c r="I460" i="7"/>
  <c r="J462" i="7"/>
  <c r="J461" i="7" s="1"/>
  <c r="K462" i="7"/>
  <c r="K461" i="7" s="1"/>
  <c r="I463" i="7"/>
  <c r="I465" i="7"/>
  <c r="I466" i="7"/>
  <c r="I467" i="7"/>
  <c r="I468" i="7"/>
  <c r="I469" i="7"/>
  <c r="I470" i="7"/>
  <c r="I471" i="7"/>
  <c r="I472" i="7"/>
  <c r="I473" i="7"/>
  <c r="K474" i="7"/>
  <c r="I474" i="7" s="1"/>
  <c r="I475" i="7"/>
  <c r="I476" i="7"/>
  <c r="I477" i="7"/>
  <c r="I478" i="7"/>
  <c r="K479" i="7"/>
  <c r="I479" i="7" s="1"/>
  <c r="I480" i="7"/>
  <c r="I481" i="7"/>
  <c r="I482" i="7"/>
  <c r="I483" i="7"/>
  <c r="I484" i="7"/>
  <c r="I485" i="7"/>
  <c r="I487" i="7"/>
  <c r="J489" i="7"/>
  <c r="K489" i="7"/>
  <c r="K488" i="7" s="1"/>
  <c r="I491" i="7"/>
  <c r="I492" i="7"/>
  <c r="J494" i="7"/>
  <c r="I494" i="7" s="1"/>
  <c r="I495" i="7"/>
  <c r="I496" i="7"/>
  <c r="J505" i="7"/>
  <c r="K506" i="7"/>
  <c r="K505" i="7" s="1"/>
  <c r="I508" i="7"/>
  <c r="J509" i="7"/>
  <c r="K510" i="7"/>
  <c r="K509" i="7" s="1"/>
  <c r="I512" i="7"/>
  <c r="J514" i="7"/>
  <c r="K514" i="7"/>
  <c r="I515" i="7"/>
  <c r="I516" i="7"/>
  <c r="I517" i="7"/>
  <c r="I518" i="7"/>
  <c r="J519" i="7"/>
  <c r="K519" i="7"/>
  <c r="I520" i="7"/>
  <c r="K522" i="7"/>
  <c r="J523" i="7"/>
  <c r="J522" i="7" s="1"/>
  <c r="I525" i="7"/>
  <c r="K527" i="7"/>
  <c r="J530" i="7"/>
  <c r="I529" i="7"/>
  <c r="K530" i="7"/>
  <c r="I531" i="7"/>
  <c r="I532" i="7"/>
  <c r="J533" i="7"/>
  <c r="K533" i="7"/>
  <c r="I534" i="7"/>
  <c r="J537" i="7"/>
  <c r="J536" i="7" s="1"/>
  <c r="K537" i="7"/>
  <c r="K536" i="7" s="1"/>
  <c r="J542" i="7"/>
  <c r="J541" i="7" s="1"/>
  <c r="J540" i="7" s="1"/>
  <c r="K542" i="7"/>
  <c r="I543" i="7"/>
  <c r="I544" i="7"/>
  <c r="I545" i="7"/>
  <c r="J549" i="7"/>
  <c r="J548" i="7" s="1"/>
  <c r="J547" i="7" s="1"/>
  <c r="I546" i="7"/>
  <c r="K549" i="7"/>
  <c r="K548" i="7" s="1"/>
  <c r="K547" i="7" s="1"/>
  <c r="I551" i="7"/>
  <c r="I549" i="7" s="1"/>
  <c r="I548" i="7" s="1"/>
  <c r="I547" i="7" s="1"/>
  <c r="E15" i="4"/>
  <c r="D15" i="4" s="1"/>
  <c r="D16" i="4"/>
  <c r="D17" i="4"/>
  <c r="D18" i="4"/>
  <c r="E19" i="4"/>
  <c r="D19" i="4" s="1"/>
  <c r="D20" i="4"/>
  <c r="E21" i="4"/>
  <c r="D21" i="4" s="1"/>
  <c r="D22" i="4"/>
  <c r="D25" i="4"/>
  <c r="D26" i="4"/>
  <c r="D27" i="4"/>
  <c r="D28" i="4"/>
  <c r="D29" i="4"/>
  <c r="D30" i="4"/>
  <c r="D31" i="4"/>
  <c r="E32" i="4"/>
  <c r="D32" i="4" s="1"/>
  <c r="D33" i="4"/>
  <c r="D34" i="4"/>
  <c r="D35" i="4"/>
  <c r="D37" i="4"/>
  <c r="D38" i="4"/>
  <c r="D39" i="4"/>
  <c r="D40" i="4"/>
  <c r="D41" i="4"/>
  <c r="D42" i="4"/>
  <c r="D43" i="4"/>
  <c r="D44" i="4"/>
  <c r="E45" i="4"/>
  <c r="D45" i="4" s="1"/>
  <c r="D46" i="4"/>
  <c r="D48" i="4"/>
  <c r="D49" i="4"/>
  <c r="D51" i="4"/>
  <c r="D52" i="4"/>
  <c r="D53" i="4"/>
  <c r="D54" i="4"/>
  <c r="D55" i="4"/>
  <c r="D56" i="4"/>
  <c r="D57" i="4"/>
  <c r="D58" i="4"/>
  <c r="E59" i="4"/>
  <c r="D59" i="4" s="1"/>
  <c r="D60" i="4"/>
  <c r="D61" i="4"/>
  <c r="D62" i="4"/>
  <c r="E63" i="4"/>
  <c r="D63" i="4" s="1"/>
  <c r="D64" i="4"/>
  <c r="D65" i="4"/>
  <c r="E66" i="4"/>
  <c r="D66" i="4" s="1"/>
  <c r="D67" i="4"/>
  <c r="D68" i="4"/>
  <c r="D69" i="4"/>
  <c r="D72" i="4"/>
  <c r="D73" i="4"/>
  <c r="E74" i="4"/>
  <c r="D74" i="4" s="1"/>
  <c r="D75" i="4"/>
  <c r="D76" i="4"/>
  <c r="E78" i="4"/>
  <c r="D78" i="4" s="1"/>
  <c r="D79" i="4"/>
  <c r="D80" i="4"/>
  <c r="E81" i="4"/>
  <c r="D81" i="4" s="1"/>
  <c r="D82" i="4"/>
  <c r="D83" i="4"/>
  <c r="D85" i="4"/>
  <c r="D86" i="4"/>
  <c r="E88" i="4"/>
  <c r="D88" i="4" s="1"/>
  <c r="D89" i="4"/>
  <c r="D90" i="4"/>
  <c r="D91" i="4"/>
  <c r="D92" i="4"/>
  <c r="D94" i="4"/>
  <c r="D95" i="4"/>
  <c r="E97" i="4"/>
  <c r="D97" i="4" s="1"/>
  <c r="D98" i="4"/>
  <c r="D99" i="4"/>
  <c r="D100" i="4"/>
  <c r="D101" i="4"/>
  <c r="E103" i="4"/>
  <c r="D104" i="4"/>
  <c r="D105" i="4"/>
  <c r="E106" i="4"/>
  <c r="D106" i="4" s="1"/>
  <c r="D107" i="4"/>
  <c r="D108" i="4"/>
  <c r="D109" i="4"/>
  <c r="D110" i="4"/>
  <c r="E111" i="4"/>
  <c r="D111" i="4" s="1"/>
  <c r="D112" i="4"/>
  <c r="E114" i="4"/>
  <c r="D114" i="4" s="1"/>
  <c r="D115" i="4"/>
  <c r="D116" i="4"/>
  <c r="E117" i="4"/>
  <c r="D117" i="4" s="1"/>
  <c r="D118" i="4"/>
  <c r="D119" i="4"/>
  <c r="D120" i="4"/>
  <c r="D121" i="4"/>
  <c r="E122" i="4"/>
  <c r="D122" i="4" s="1"/>
  <c r="D123" i="4"/>
  <c r="E128" i="4"/>
  <c r="D128" i="4" s="1"/>
  <c r="D129" i="4"/>
  <c r="D130" i="4"/>
  <c r="E131" i="4"/>
  <c r="D131" i="4" s="1"/>
  <c r="D132" i="4"/>
  <c r="D133" i="4"/>
  <c r="D134" i="4"/>
  <c r="E135" i="4"/>
  <c r="F135" i="4"/>
  <c r="F113" i="4" s="1"/>
  <c r="F13" i="4" s="1"/>
  <c r="D136" i="4"/>
  <c r="D135" i="4" s="1"/>
  <c r="D137" i="4"/>
  <c r="D141" i="4"/>
  <c r="D142" i="4"/>
  <c r="D143" i="4"/>
  <c r="F144" i="4"/>
  <c r="D144" i="4" s="1"/>
  <c r="D145" i="4"/>
  <c r="D146" i="4"/>
  <c r="D147" i="4"/>
  <c r="F148" i="4"/>
  <c r="D148" i="4" s="1"/>
  <c r="D149" i="4"/>
  <c r="D150" i="4"/>
  <c r="D151" i="4"/>
  <c r="D152" i="4"/>
  <c r="F153" i="4"/>
  <c r="D153" i="4" s="1"/>
  <c r="D154" i="4"/>
  <c r="D155" i="4"/>
  <c r="D156" i="4"/>
  <c r="D157" i="4"/>
  <c r="F158" i="4"/>
  <c r="D158" i="4" s="1"/>
  <c r="D159" i="4"/>
  <c r="F160" i="4"/>
  <c r="D160" i="4" s="1"/>
  <c r="D161" i="4"/>
  <c r="D162" i="4"/>
  <c r="D163" i="4"/>
  <c r="D164" i="4"/>
  <c r="F166" i="4"/>
  <c r="D166" i="4" s="1"/>
  <c r="D167" i="4"/>
  <c r="D168" i="4"/>
  <c r="D169" i="4"/>
  <c r="D171" i="4"/>
  <c r="F172" i="4"/>
  <c r="D172" i="4" s="1"/>
  <c r="D173" i="4"/>
  <c r="D174" i="4"/>
  <c r="D175" i="4"/>
  <c r="F176" i="4"/>
  <c r="D176" i="4" s="1"/>
  <c r="D177" i="4"/>
  <c r="D179" i="4"/>
  <c r="D180" i="4"/>
  <c r="D181" i="4"/>
  <c r="D182" i="4"/>
  <c r="H13" i="3"/>
  <c r="F13" i="3" s="1"/>
  <c r="F14" i="3"/>
  <c r="F15" i="3"/>
  <c r="F16" i="3"/>
  <c r="G17" i="3"/>
  <c r="H17" i="3"/>
  <c r="F18" i="3"/>
  <c r="F19" i="3"/>
  <c r="G20" i="3"/>
  <c r="H20" i="3"/>
  <c r="F21" i="3"/>
  <c r="F22" i="3"/>
  <c r="F23" i="3"/>
  <c r="G24" i="3"/>
  <c r="H24" i="3"/>
  <c r="F25" i="3"/>
  <c r="G26" i="3"/>
  <c r="H26" i="3"/>
  <c r="F27" i="3"/>
  <c r="H28" i="3"/>
  <c r="F29" i="3"/>
  <c r="F31" i="3"/>
  <c r="G32" i="3"/>
  <c r="G30" i="3"/>
  <c r="F34" i="3"/>
  <c r="F35" i="3"/>
  <c r="F36" i="3"/>
  <c r="G39" i="3"/>
  <c r="H39" i="3"/>
  <c r="F40" i="3"/>
  <c r="G41" i="3"/>
  <c r="H41" i="3"/>
  <c r="F42" i="3"/>
  <c r="G43" i="3"/>
  <c r="H43" i="3"/>
  <c r="F44" i="3"/>
  <c r="G45" i="3"/>
  <c r="H45" i="3"/>
  <c r="F46" i="3"/>
  <c r="F48" i="3"/>
  <c r="G50" i="3"/>
  <c r="G54" i="3"/>
  <c r="H54" i="3"/>
  <c r="F55" i="3"/>
  <c r="G56" i="3"/>
  <c r="H56" i="3"/>
  <c r="F57" i="3"/>
  <c r="F58" i="3"/>
  <c r="G59" i="3"/>
  <c r="H59" i="3"/>
  <c r="F60" i="3"/>
  <c r="G61" i="3"/>
  <c r="H61" i="3"/>
  <c r="F62" i="3"/>
  <c r="G63" i="3"/>
  <c r="H63" i="3"/>
  <c r="F64" i="3"/>
  <c r="G65" i="3"/>
  <c r="H65" i="3"/>
  <c r="F66" i="3"/>
  <c r="G68" i="3"/>
  <c r="H68" i="3"/>
  <c r="F69" i="3"/>
  <c r="F70" i="3"/>
  <c r="G71" i="3"/>
  <c r="H71" i="3"/>
  <c r="F72" i="3"/>
  <c r="F73" i="3"/>
  <c r="F74" i="3"/>
  <c r="F75" i="3"/>
  <c r="G76" i="3"/>
  <c r="F77" i="3"/>
  <c r="F78" i="3"/>
  <c r="F79" i="3"/>
  <c r="F80" i="3"/>
  <c r="F81" i="3"/>
  <c r="F82" i="3"/>
  <c r="G83" i="3"/>
  <c r="H83" i="3"/>
  <c r="F84" i="3"/>
  <c r="F85" i="3"/>
  <c r="F86" i="3"/>
  <c r="H87" i="3"/>
  <c r="F87" i="3" s="1"/>
  <c r="F88" i="3"/>
  <c r="F89" i="3"/>
  <c r="F90" i="3"/>
  <c r="F91" i="3"/>
  <c r="F92" i="3"/>
  <c r="G93" i="3"/>
  <c r="H93" i="3"/>
  <c r="F94" i="3"/>
  <c r="G95" i="3"/>
  <c r="H95" i="3"/>
  <c r="F96" i="3"/>
  <c r="F97" i="3"/>
  <c r="F98" i="3"/>
  <c r="F99" i="3"/>
  <c r="G100" i="3"/>
  <c r="H100" i="3"/>
  <c r="F101" i="3"/>
  <c r="F102" i="3"/>
  <c r="F103" i="3"/>
  <c r="F104" i="3"/>
  <c r="F105" i="3"/>
  <c r="F106" i="3"/>
  <c r="F107" i="3"/>
  <c r="G108" i="3"/>
  <c r="H108" i="3"/>
  <c r="F109" i="3"/>
  <c r="G111" i="3"/>
  <c r="H111" i="3"/>
  <c r="F112" i="3"/>
  <c r="G113" i="3"/>
  <c r="F113" i="3" s="1"/>
  <c r="F114" i="3"/>
  <c r="G115" i="3"/>
  <c r="H115" i="3"/>
  <c r="F116" i="3"/>
  <c r="G117" i="3"/>
  <c r="H117" i="3"/>
  <c r="F118" i="3"/>
  <c r="G119" i="3"/>
  <c r="H119" i="3"/>
  <c r="F119" i="3" s="1"/>
  <c r="F120" i="3"/>
  <c r="G121" i="3"/>
  <c r="H121" i="3"/>
  <c r="F122" i="3"/>
  <c r="G124" i="3"/>
  <c r="H124" i="3"/>
  <c r="F125" i="3"/>
  <c r="G126" i="3"/>
  <c r="H126" i="3"/>
  <c r="F127" i="3"/>
  <c r="H128" i="3"/>
  <c r="F128" i="3" s="1"/>
  <c r="F129" i="3"/>
  <c r="G130" i="3"/>
  <c r="G123" i="3" s="1"/>
  <c r="H130" i="3"/>
  <c r="F131" i="3"/>
  <c r="G132" i="3"/>
  <c r="H132" i="3"/>
  <c r="F133" i="3"/>
  <c r="G134" i="3"/>
  <c r="H134" i="3"/>
  <c r="F135" i="3"/>
  <c r="G137" i="3"/>
  <c r="H137" i="3"/>
  <c r="F138" i="3"/>
  <c r="F139" i="3"/>
  <c r="F140" i="3"/>
  <c r="G141" i="3"/>
  <c r="H141" i="3"/>
  <c r="F142" i="3"/>
  <c r="F143" i="3"/>
  <c r="F144" i="3"/>
  <c r="F145" i="3"/>
  <c r="G146" i="3"/>
  <c r="F146" i="3" s="1"/>
  <c r="H146" i="3"/>
  <c r="F147" i="3"/>
  <c r="F148" i="3"/>
  <c r="F149" i="3"/>
  <c r="F150" i="3"/>
  <c r="G151" i="3"/>
  <c r="H151" i="3"/>
  <c r="F152" i="3"/>
  <c r="G153" i="3"/>
  <c r="H153" i="3"/>
  <c r="F153" i="3" s="1"/>
  <c r="F154" i="3"/>
  <c r="G155" i="3"/>
  <c r="H155" i="3"/>
  <c r="F156" i="3"/>
  <c r="F157" i="3"/>
  <c r="G159" i="3"/>
  <c r="H159" i="3"/>
  <c r="F160" i="3"/>
  <c r="H161" i="3"/>
  <c r="F162" i="3"/>
  <c r="F163" i="3"/>
  <c r="F164" i="3"/>
  <c r="F165" i="3"/>
  <c r="F166" i="3"/>
  <c r="F167" i="3"/>
  <c r="F168" i="3"/>
  <c r="G169" i="3"/>
  <c r="H169" i="3"/>
  <c r="F170" i="3"/>
  <c r="F171" i="3"/>
  <c r="F172" i="3"/>
  <c r="H173" i="3"/>
  <c r="F173" i="3" s="1"/>
  <c r="F174" i="3"/>
  <c r="F175" i="3"/>
  <c r="F176" i="3"/>
  <c r="G177" i="3"/>
  <c r="H177" i="3"/>
  <c r="F178" i="3"/>
  <c r="G179" i="3"/>
  <c r="H179" i="3"/>
  <c r="F180" i="3"/>
  <c r="F183" i="3"/>
  <c r="F184" i="3"/>
  <c r="H185" i="3"/>
  <c r="F185" i="3" s="1"/>
  <c r="F186" i="3"/>
  <c r="F187" i="3"/>
  <c r="G188" i="3"/>
  <c r="H188" i="3"/>
  <c r="F189" i="3"/>
  <c r="F190" i="3"/>
  <c r="G191" i="3"/>
  <c r="H191" i="3"/>
  <c r="F192" i="3"/>
  <c r="F193" i="3"/>
  <c r="G194" i="3"/>
  <c r="H194" i="3"/>
  <c r="F195" i="3"/>
  <c r="F196" i="3"/>
  <c r="G197" i="3"/>
  <c r="F198" i="3"/>
  <c r="G199" i="3"/>
  <c r="H199" i="3"/>
  <c r="F200" i="3"/>
  <c r="G201" i="3"/>
  <c r="H201" i="3"/>
  <c r="F202" i="3"/>
  <c r="G204" i="3"/>
  <c r="H204" i="3"/>
  <c r="F205" i="3"/>
  <c r="F206" i="3"/>
  <c r="G207" i="3"/>
  <c r="H207" i="3"/>
  <c r="F208" i="3"/>
  <c r="G209" i="3"/>
  <c r="G211" i="3"/>
  <c r="H211" i="3"/>
  <c r="H210" i="3" s="1"/>
  <c r="F212" i="3"/>
  <c r="G213" i="3"/>
  <c r="H213" i="3"/>
  <c r="F214" i="3"/>
  <c r="G215" i="3"/>
  <c r="H215" i="3"/>
  <c r="F216" i="3"/>
  <c r="G217" i="3"/>
  <c r="H217" i="3"/>
  <c r="F218" i="3"/>
  <c r="G219" i="3"/>
  <c r="H219" i="3"/>
  <c r="F220" i="3"/>
  <c r="G221" i="3"/>
  <c r="H221" i="3"/>
  <c r="F222" i="3"/>
  <c r="F223" i="3"/>
  <c r="G225" i="3"/>
  <c r="G224" i="3" s="1"/>
  <c r="H225" i="3"/>
  <c r="H224" i="3" s="1"/>
  <c r="F226" i="3"/>
  <c r="F225" i="3" s="1"/>
  <c r="F224" i="3" s="1"/>
  <c r="E13" i="8"/>
  <c r="D13" i="8" s="1"/>
  <c r="D14" i="8"/>
  <c r="D16" i="8"/>
  <c r="D18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6" i="8"/>
  <c r="D37" i="8"/>
  <c r="D39" i="8"/>
  <c r="E41" i="8"/>
  <c r="E40" i="8" s="1"/>
  <c r="D40" i="8" s="1"/>
  <c r="D42" i="8"/>
  <c r="D43" i="8"/>
  <c r="E45" i="8"/>
  <c r="D45" i="8" s="1"/>
  <c r="D46" i="8"/>
  <c r="D47" i="8"/>
  <c r="D48" i="8"/>
  <c r="D49" i="8"/>
  <c r="E51" i="8"/>
  <c r="D51" i="8"/>
  <c r="D52" i="8"/>
  <c r="F53" i="8"/>
  <c r="D53" i="8" s="1"/>
  <c r="D54" i="8"/>
  <c r="E55" i="8"/>
  <c r="D55" i="8" s="1"/>
  <c r="D56" i="8"/>
  <c r="F57" i="8"/>
  <c r="D58" i="8"/>
  <c r="D60" i="8"/>
  <c r="E61" i="8"/>
  <c r="D61" i="8" s="1"/>
  <c r="D62" i="8"/>
  <c r="D63" i="8"/>
  <c r="D64" i="8"/>
  <c r="D65" i="8"/>
  <c r="F66" i="8"/>
  <c r="D66" i="8" s="1"/>
  <c r="D67" i="8"/>
  <c r="D68" i="8"/>
  <c r="F70" i="8"/>
  <c r="D70" i="8" s="1"/>
  <c r="D71" i="8"/>
  <c r="E72" i="8"/>
  <c r="D72" i="8" s="1"/>
  <c r="D73" i="8"/>
  <c r="E74" i="8"/>
  <c r="D74" i="8" s="1"/>
  <c r="D75" i="8"/>
  <c r="D76" i="8"/>
  <c r="D77" i="8"/>
  <c r="D78" i="8"/>
  <c r="E79" i="8"/>
  <c r="D79" i="8" s="1"/>
  <c r="D80" i="8"/>
  <c r="D81" i="8"/>
  <c r="D82" i="8"/>
  <c r="D85" i="8"/>
  <c r="D86" i="8"/>
  <c r="D87" i="8"/>
  <c r="D88" i="8"/>
  <c r="D89" i="8"/>
  <c r="D90" i="8"/>
  <c r="D91" i="8"/>
  <c r="D92" i="8"/>
  <c r="D93" i="8"/>
  <c r="D95" i="8"/>
  <c r="D96" i="8"/>
  <c r="E97" i="8"/>
  <c r="D97" i="8" s="1"/>
  <c r="D98" i="8"/>
  <c r="D99" i="8"/>
  <c r="F100" i="8"/>
  <c r="D100" i="8" s="1"/>
  <c r="D101" i="8"/>
  <c r="D102" i="8"/>
  <c r="F103" i="8"/>
  <c r="D104" i="8"/>
  <c r="D105" i="8"/>
  <c r="D106" i="8"/>
  <c r="I539" i="7"/>
  <c r="I77" i="7"/>
  <c r="I275" i="7"/>
  <c r="I521" i="7"/>
  <c r="I287" i="7"/>
  <c r="I116" i="7"/>
  <c r="I439" i="7"/>
  <c r="I423" i="7"/>
  <c r="I129" i="7"/>
  <c r="I121" i="7"/>
  <c r="I358" i="7"/>
  <c r="I279" i="7"/>
  <c r="I161" i="7"/>
  <c r="F68" i="3"/>
  <c r="F83" i="3"/>
  <c r="D84" i="8"/>
  <c r="F197" i="3"/>
  <c r="I510" i="7"/>
  <c r="D65" i="10"/>
  <c r="H158" i="3" l="1"/>
  <c r="F63" i="3"/>
  <c r="F41" i="3"/>
  <c r="F17" i="3"/>
  <c r="F39" i="3"/>
  <c r="F24" i="3"/>
  <c r="F170" i="4"/>
  <c r="D170" i="4" s="1"/>
  <c r="I542" i="7"/>
  <c r="F28" i="10"/>
  <c r="D28" i="10" s="1"/>
  <c r="F60" i="10"/>
  <c r="D29" i="10"/>
  <c r="D57" i="10"/>
  <c r="I527" i="7"/>
  <c r="F219" i="3"/>
  <c r="F194" i="3"/>
  <c r="F188" i="3"/>
  <c r="F179" i="3"/>
  <c r="F217" i="3"/>
  <c r="F108" i="3"/>
  <c r="D21" i="8"/>
  <c r="E20" i="8"/>
  <c r="E19" i="8" s="1"/>
  <c r="G38" i="3"/>
  <c r="F93" i="3"/>
  <c r="F141" i="3"/>
  <c r="F115" i="3"/>
  <c r="F132" i="3"/>
  <c r="I406" i="7"/>
  <c r="K541" i="7"/>
  <c r="K540" i="7" s="1"/>
  <c r="I497" i="7"/>
  <c r="K272" i="7"/>
  <c r="I272" i="7" s="1"/>
  <c r="J488" i="7"/>
  <c r="I488" i="7" s="1"/>
  <c r="F204" i="3"/>
  <c r="F191" i="3"/>
  <c r="F155" i="3"/>
  <c r="F151" i="3"/>
  <c r="F215" i="3"/>
  <c r="F201" i="3"/>
  <c r="F124" i="3"/>
  <c r="F59" i="3"/>
  <c r="H123" i="3"/>
  <c r="F123" i="3" s="1"/>
  <c r="F121" i="3"/>
  <c r="K433" i="7"/>
  <c r="I433" i="7" s="1"/>
  <c r="I123" i="7"/>
  <c r="I93" i="7"/>
  <c r="K74" i="7"/>
  <c r="I74" i="7" s="1"/>
  <c r="J162" i="7"/>
  <c r="K162" i="7"/>
  <c r="J137" i="7"/>
  <c r="I137" i="7" s="1"/>
  <c r="I152" i="7"/>
  <c r="I196" i="7"/>
  <c r="I163" i="7"/>
  <c r="I146" i="7"/>
  <c r="I118" i="7"/>
  <c r="I318" i="7"/>
  <c r="I266" i="7"/>
  <c r="I210" i="7"/>
  <c r="I143" i="7"/>
  <c r="I276" i="7"/>
  <c r="I353" i="7"/>
  <c r="I96" i="7"/>
  <c r="I462" i="7"/>
  <c r="I437" i="7"/>
  <c r="I115" i="7"/>
  <c r="K195" i="7"/>
  <c r="I195" i="7" s="1"/>
  <c r="I261" i="7"/>
  <c r="I329" i="7"/>
  <c r="I429" i="7"/>
  <c r="I324" i="7"/>
  <c r="I177" i="7"/>
  <c r="I103" i="7"/>
  <c r="I71" i="7"/>
  <c r="I392" i="7"/>
  <c r="I171" i="7"/>
  <c r="I442" i="7"/>
  <c r="I131" i="7"/>
  <c r="I188" i="7"/>
  <c r="I344" i="7"/>
  <c r="I157" i="7"/>
  <c r="J421" i="7"/>
  <c r="J359" i="7"/>
  <c r="I359" i="7" s="1"/>
  <c r="I356" i="7"/>
  <c r="I269" i="7"/>
  <c r="I213" i="7"/>
  <c r="K222" i="7"/>
  <c r="I222" i="7" s="1"/>
  <c r="I61" i="7"/>
  <c r="D140" i="4"/>
  <c r="F139" i="4"/>
  <c r="H12" i="3"/>
  <c r="E113" i="4"/>
  <c r="E93" i="4"/>
  <c r="D93" i="4" s="1"/>
  <c r="F161" i="3"/>
  <c r="G158" i="3"/>
  <c r="F76" i="3"/>
  <c r="F20" i="3"/>
  <c r="J441" i="7"/>
  <c r="I441" i="7" s="1"/>
  <c r="J412" i="7"/>
  <c r="I412" i="7" s="1"/>
  <c r="I382" i="7"/>
  <c r="I289" i="7"/>
  <c r="I243" i="7"/>
  <c r="I79" i="7"/>
  <c r="I288" i="7"/>
  <c r="I49" i="7"/>
  <c r="I15" i="7" s="1"/>
  <c r="D63" i="10"/>
  <c r="D46" i="10"/>
  <c r="F52" i="10"/>
  <c r="F27" i="10" s="1"/>
  <c r="D113" i="4"/>
  <c r="E70" i="4"/>
  <c r="D70" i="4" s="1"/>
  <c r="E23" i="4"/>
  <c r="D23" i="4" s="1"/>
  <c r="E102" i="4"/>
  <c r="D102" i="4" s="1"/>
  <c r="I78" i="7"/>
  <c r="J106" i="7"/>
  <c r="I106" i="7" s="1"/>
  <c r="I533" i="7"/>
  <c r="K421" i="7"/>
  <c r="I540" i="7"/>
  <c r="I498" i="7"/>
  <c r="I305" i="7"/>
  <c r="I514" i="7"/>
  <c r="K284" i="7"/>
  <c r="I284" i="7" s="1"/>
  <c r="I180" i="7"/>
  <c r="I149" i="7"/>
  <c r="I304" i="7"/>
  <c r="K242" i="7"/>
  <c r="J56" i="7"/>
  <c r="J13" i="7" s="1"/>
  <c r="I519" i="7"/>
  <c r="I317" i="7"/>
  <c r="I237" i="7"/>
  <c r="I506" i="7"/>
  <c r="I536" i="7"/>
  <c r="I530" i="7"/>
  <c r="I461" i="7"/>
  <c r="J376" i="7"/>
  <c r="I277" i="7"/>
  <c r="I117" i="7"/>
  <c r="I112" i="7"/>
  <c r="K260" i="7"/>
  <c r="I260" i="7" s="1"/>
  <c r="K376" i="7"/>
  <c r="F26" i="3"/>
  <c r="F207" i="3"/>
  <c r="F169" i="3"/>
  <c r="F137" i="3"/>
  <c r="G49" i="3"/>
  <c r="F213" i="3"/>
  <c r="F130" i="3"/>
  <c r="F95" i="3"/>
  <c r="F61" i="3"/>
  <c r="H53" i="3"/>
  <c r="H52" i="3" s="1"/>
  <c r="F45" i="3"/>
  <c r="F221" i="3"/>
  <c r="F199" i="3"/>
  <c r="H136" i="3"/>
  <c r="F134" i="3"/>
  <c r="F117" i="3"/>
  <c r="G110" i="3"/>
  <c r="F100" i="3"/>
  <c r="F65" i="3"/>
  <c r="G12" i="3"/>
  <c r="F159" i="3"/>
  <c r="H67" i="3"/>
  <c r="F43" i="3"/>
  <c r="F28" i="3"/>
  <c r="F177" i="3"/>
  <c r="F126" i="3"/>
  <c r="H110" i="3"/>
  <c r="F54" i="3"/>
  <c r="F50" i="8"/>
  <c r="F69" i="8"/>
  <c r="F11" i="8" s="1"/>
  <c r="D57" i="8"/>
  <c r="D69" i="8"/>
  <c r="D103" i="8"/>
  <c r="E44" i="8"/>
  <c r="D44" i="8" s="1"/>
  <c r="E59" i="8"/>
  <c r="D59" i="8" s="1"/>
  <c r="D41" i="8"/>
  <c r="I14" i="7"/>
  <c r="I522" i="7"/>
  <c r="J513" i="7"/>
  <c r="J280" i="7"/>
  <c r="J241" i="7"/>
  <c r="D60" i="10"/>
  <c r="E52" i="10"/>
  <c r="K440" i="7"/>
  <c r="I505" i="7"/>
  <c r="I130" i="7"/>
  <c r="I509" i="7"/>
  <c r="I323" i="7"/>
  <c r="H209" i="3"/>
  <c r="H203" i="3" s="1"/>
  <c r="F210" i="3"/>
  <c r="G67" i="3"/>
  <c r="I523" i="7"/>
  <c r="F56" i="3"/>
  <c r="I97" i="7"/>
  <c r="E14" i="4"/>
  <c r="I541" i="7"/>
  <c r="I369" i="7"/>
  <c r="I424" i="7"/>
  <c r="H181" i="3"/>
  <c r="G181" i="3"/>
  <c r="K526" i="7"/>
  <c r="K513" i="7" s="1"/>
  <c r="K122" i="7"/>
  <c r="F72" i="10"/>
  <c r="F71" i="3"/>
  <c r="E69" i="8"/>
  <c r="E45" i="10"/>
  <c r="D45" i="10" s="1"/>
  <c r="G136" i="3"/>
  <c r="F111" i="3"/>
  <c r="I537" i="7"/>
  <c r="E84" i="4"/>
  <c r="D84" i="4" s="1"/>
  <c r="J236" i="7"/>
  <c r="I337" i="7"/>
  <c r="I336" i="7" s="1"/>
  <c r="F165" i="4"/>
  <c r="D165" i="4" s="1"/>
  <c r="I368" i="7"/>
  <c r="F211" i="3"/>
  <c r="G203" i="3"/>
  <c r="I281" i="7"/>
  <c r="I489" i="7"/>
  <c r="D103" i="4"/>
  <c r="K241" i="7" l="1"/>
  <c r="K13" i="7"/>
  <c r="I13" i="7" s="1"/>
  <c r="F138" i="4"/>
  <c r="F12" i="4" s="1"/>
  <c r="F181" i="3"/>
  <c r="E12" i="8"/>
  <c r="F209" i="3"/>
  <c r="F158" i="3"/>
  <c r="F53" i="3"/>
  <c r="I162" i="7"/>
  <c r="J122" i="7"/>
  <c r="I122" i="7" s="1"/>
  <c r="I241" i="7"/>
  <c r="I421" i="7"/>
  <c r="K156" i="7"/>
  <c r="I242" i="7"/>
  <c r="J328" i="7"/>
  <c r="I328" i="7" s="1"/>
  <c r="I376" i="7"/>
  <c r="K367" i="7"/>
  <c r="J440" i="7"/>
  <c r="I440" i="7" s="1"/>
  <c r="F12" i="3"/>
  <c r="I56" i="7"/>
  <c r="D139" i="4"/>
  <c r="J367" i="7"/>
  <c r="K280" i="7"/>
  <c r="I280" i="7" s="1"/>
  <c r="J102" i="7"/>
  <c r="I102" i="7" s="1"/>
  <c r="H11" i="3"/>
  <c r="E12" i="10" s="1"/>
  <c r="F26" i="10" s="1"/>
  <c r="F203" i="3"/>
  <c r="F136" i="3"/>
  <c r="F67" i="3"/>
  <c r="F110" i="3"/>
  <c r="D20" i="8"/>
  <c r="E50" i="8"/>
  <c r="D50" i="8" s="1"/>
  <c r="D14" i="4"/>
  <c r="I526" i="7"/>
  <c r="D52" i="10"/>
  <c r="E27" i="10"/>
  <c r="D27" i="10" s="1"/>
  <c r="H51" i="3"/>
  <c r="F52" i="3"/>
  <c r="G11" i="3"/>
  <c r="I236" i="7"/>
  <c r="J156" i="7"/>
  <c r="D72" i="10"/>
  <c r="F71" i="10"/>
  <c r="D71" i="10" s="1"/>
  <c r="E77" i="4"/>
  <c r="D77" i="4" s="1"/>
  <c r="I513" i="7"/>
  <c r="K12" i="7" l="1"/>
  <c r="I156" i="7"/>
  <c r="I367" i="7"/>
  <c r="D138" i="4"/>
  <c r="F11" i="3"/>
  <c r="D19" i="8"/>
  <c r="J12" i="7"/>
  <c r="H50" i="3"/>
  <c r="F51" i="3"/>
  <c r="E13" i="4"/>
  <c r="E12" i="4" s="1"/>
  <c r="D13" i="4"/>
  <c r="I12" i="7" l="1"/>
  <c r="D12" i="4"/>
  <c r="D12" i="8"/>
  <c r="D11" i="8" s="1"/>
  <c r="C12" i="10" s="1"/>
  <c r="E11" i="8"/>
  <c r="D12" i="10" s="1"/>
  <c r="E26" i="10" s="1"/>
  <c r="D26" i="10" s="1"/>
  <c r="H49" i="3"/>
  <c r="F50" i="3"/>
  <c r="H47" i="3" l="1"/>
  <c r="F49" i="3"/>
  <c r="F47" i="3" l="1"/>
  <c r="H38" i="3"/>
  <c r="H33" i="3" l="1"/>
  <c r="F38" i="3"/>
  <c r="H32" i="3" l="1"/>
  <c r="F33" i="3"/>
  <c r="F32" i="3" l="1"/>
  <c r="H30" i="3"/>
  <c r="F30" i="3" s="1"/>
  <c r="A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<sst xmlns="http://schemas.openxmlformats.org/spreadsheetml/2006/main" count="2343" uniqueCount="1046">
  <si>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</si>
  <si>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</si>
  <si>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</si>
  <si>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</si>
  <si>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</si>
  <si>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</si>
  <si>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</si>
  <si>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</si>
  <si>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</si>
  <si>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</si>
  <si>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</si>
  <si>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</si>
  <si>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</si>
  <si>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</si>
  <si>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</si>
  <si>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</si>
  <si>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</si>
  <si>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</si>
  <si>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</si>
  <si>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</si>
  <si>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</si>
  <si>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</si>
  <si>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</si>
  <si>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</si>
  <si>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</si>
  <si>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</si>
  <si>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</si>
  <si>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</si>
  <si>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</si>
  <si>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</si>
  <si>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</si>
  <si>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</si>
  <si>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</si>
  <si>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</si>
  <si>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</si>
  <si>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</si>
  <si>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</si>
  <si>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</si>
  <si>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</si>
  <si>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</si>
  <si>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</si>
  <si>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</si>
  <si>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</si>
  <si>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</si>
  <si>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</si>
  <si>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</si>
  <si>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</si>
  <si>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</si>
  <si>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</si>
  <si>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</si>
  <si>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</si>
  <si>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</si>
  <si>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</si>
  <si>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</si>
  <si>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</si>
  <si>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</si>
  <si>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</si>
  <si>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</si>
  <si>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</si>
  <si>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</si>
  <si>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</si>
  <si>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</si>
  <si>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</si>
  <si>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</si>
  <si>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</si>
  <si>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</si>
  <si>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</si>
  <si>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</si>
  <si>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</si>
  <si>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</si>
  <si>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</si>
  <si>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</si>
  <si>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</si>
  <si>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</si>
  <si>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</si>
  <si>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</si>
  <si>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</si>
  <si>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</si>
  <si>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</si>
  <si>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</si>
  <si>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</si>
  <si>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</si>
  <si>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</si>
  <si>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</si>
  <si>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</si>
  <si>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</si>
  <si>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</si>
  <si>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</si>
  <si>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</si>
  <si>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</si>
  <si>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</si>
  <si>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</si>
  <si>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</si>
  <si>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</si>
  <si>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</si>
  <si>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</si>
  <si>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</si>
  <si>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</si>
  <si>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</si>
  <si>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</si>
  <si>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</si>
  <si>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</si>
  <si>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</si>
  <si>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</si>
  <si>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</si>
  <si>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</si>
  <si>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</si>
  <si>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</si>
  <si>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</si>
  <si>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</si>
  <si>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</si>
  <si>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</si>
  <si>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</si>
  <si>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</si>
  <si>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</si>
  <si>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</si>
  <si>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</si>
  <si>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</si>
  <si>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</si>
  <si>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</si>
  <si>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</si>
  <si>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</si>
  <si>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</si>
  <si>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</si>
  <si>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</si>
  <si>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</si>
  <si>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</si>
  <si>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</si>
  <si>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</si>
  <si>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>1145</t>
  </si>
  <si>
    <t xml:space="preserve"> - Ü³Ë³·Í³Ñ»ï³½áï³Ï³Ý Í³Ëë»ñ</t>
  </si>
  <si>
    <t xml:space="preserve"> - Þ»Ýù»ñÇ ¨ ßÇÝáõÃÛáõÝÝ»ñÇ Ï³éáõóáõÙ</t>
  </si>
  <si>
    <t>0</t>
  </si>
  <si>
    <t>1</t>
  </si>
  <si>
    <t>2</t>
  </si>
  <si>
    <t>4712</t>
  </si>
  <si>
    <t>8111</t>
  </si>
  <si>
    <t>8121</t>
  </si>
  <si>
    <t>8131</t>
  </si>
  <si>
    <t>8211</t>
  </si>
  <si>
    <t>1220</t>
  </si>
  <si>
    <t>1221</t>
  </si>
  <si>
    <t>8221</t>
  </si>
  <si>
    <t>8222</t>
  </si>
  <si>
    <t>8223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</si>
  <si>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</si>
  <si>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</si>
  <si>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</si>
  <si>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</si>
  <si>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</si>
  <si>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</si>
  <si>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</si>
  <si>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</si>
  <si>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</si>
  <si>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</si>
  <si>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</si>
  <si>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</si>
  <si>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</si>
  <si>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</si>
  <si>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</si>
  <si>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</si>
  <si>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</si>
  <si>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</si>
  <si>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</si>
  <si>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</si>
  <si>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</si>
  <si>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</si>
  <si>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</si>
  <si>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</si>
  <si>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</si>
  <si>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</si>
  <si>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</si>
  <si>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</si>
  <si>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</si>
  <si>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</si>
  <si>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</si>
  <si>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</si>
  <si>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</si>
  <si>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</si>
  <si>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</si>
  <si>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</si>
  <si>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</si>
  <si>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</si>
  <si>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</si>
  <si>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</si>
  <si>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</si>
  <si>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</si>
  <si>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</si>
  <si>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</si>
  <si>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</si>
  <si>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</si>
  <si>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</si>
  <si>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4824</t>
  </si>
  <si>
    <t xml:space="preserve"> -ä³ñï³¹Çñ í×³ñÝ»ñ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</si>
  <si>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</si>
  <si>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</si>
  <si>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</si>
  <si>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</si>
  <si>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</si>
  <si>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</si>
  <si>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</si>
  <si>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</si>
  <si>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</si>
  <si>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</si>
  <si>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</si>
  <si>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</si>
  <si>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</si>
  <si>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</si>
  <si>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</si>
  <si>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</si>
  <si>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</si>
  <si>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</si>
  <si>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</si>
  <si>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</si>
  <si>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</si>
  <si>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</si>
  <si>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</si>
  <si>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</si>
  <si>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</si>
  <si>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</si>
  <si>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</si>
  <si>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</si>
  <si>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</si>
  <si>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</si>
  <si>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</si>
  <si>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</si>
  <si>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</si>
  <si>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</si>
  <si>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</si>
  <si>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</si>
  <si>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</si>
  <si>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</si>
  <si>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</si>
  <si>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</si>
  <si>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</si>
  <si>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</si>
  <si>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</si>
  <si>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</si>
  <si>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</si>
  <si>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</si>
  <si>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</si>
  <si>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</si>
  <si>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</si>
  <si>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</si>
  <si>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</si>
  <si>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</si>
  <si>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</si>
  <si>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</si>
  <si>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</si>
  <si>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</si>
  <si>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</si>
  <si>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</si>
  <si>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</si>
  <si>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</si>
  <si>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</si>
  <si>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</si>
  <si>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>1000</t>
  </si>
  <si>
    <t>1100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</si>
  <si>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</si>
  <si>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</si>
  <si>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</si>
  <si>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</si>
  <si>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</si>
  <si>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</si>
  <si>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</si>
  <si>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</si>
  <si>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</si>
  <si>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1372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</si>
  <si>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</si>
  <si>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</si>
  <si>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</si>
  <si>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</si>
  <si>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</si>
  <si>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</si>
  <si>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</si>
  <si>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</si>
  <si>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</si>
  <si>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</si>
  <si>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</si>
  <si>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</si>
  <si>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</si>
  <si>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</si>
  <si>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</si>
  <si>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</si>
  <si>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</si>
  <si>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</si>
  <si>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</si>
  <si>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</si>
  <si>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</si>
  <si>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</si>
  <si>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</si>
  <si>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</si>
  <si>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</si>
  <si>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</si>
  <si>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1343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</si>
  <si>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</si>
  <si>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</si>
  <si>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</si>
  <si>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</si>
  <si>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</si>
  <si>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</si>
  <si>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</si>
  <si>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</si>
  <si>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</si>
  <si>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</si>
  <si>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</si>
  <si>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</si>
  <si>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</si>
  <si>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</si>
  <si>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</si>
  <si>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</si>
  <si>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</si>
  <si>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</si>
  <si>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</si>
  <si>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</si>
  <si>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</si>
  <si>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</si>
  <si>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</si>
  <si>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</si>
  <si>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</si>
  <si>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</si>
  <si>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</si>
  <si>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</si>
  <si>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</si>
  <si>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</si>
  <si>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</si>
  <si>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</si>
  <si>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</si>
  <si>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</si>
  <si>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</si>
  <si>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</si>
  <si>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</si>
  <si>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</si>
  <si>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</si>
  <si>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</si>
  <si>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</si>
  <si>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</si>
  <si>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</si>
  <si>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</si>
  <si>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</si>
  <si>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</si>
  <si>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</si>
  <si>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</si>
  <si>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</si>
  <si>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</si>
  <si>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</si>
  <si>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</si>
  <si>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</si>
  <si>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</si>
  <si>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</si>
  <si>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</si>
  <si>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</si>
  <si>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</si>
  <si>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</si>
  <si>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</si>
  <si>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</si>
  <si>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</si>
  <si>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</si>
  <si>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</si>
  <si>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</si>
  <si>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</si>
  <si>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</si>
  <si>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</si>
  <si>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</si>
  <si>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</si>
  <si>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</si>
  <si>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</si>
  <si>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</si>
  <si>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</si>
  <si>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</si>
  <si>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</si>
  <si>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</si>
  <si>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</si>
  <si>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</si>
  <si>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</si>
  <si>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</si>
  <si>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</si>
  <si>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</si>
  <si>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</si>
  <si>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</si>
  <si>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</si>
  <si>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</si>
  <si>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</si>
  <si>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</si>
  <si>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</si>
  <si>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</si>
  <si>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</si>
  <si>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</si>
  <si>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</si>
  <si>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</si>
  <si>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</si>
  <si>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</si>
  <si>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</si>
  <si>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</si>
  <si>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</si>
  <si>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</si>
  <si>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</si>
  <si>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</si>
  <si>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</si>
  <si>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</si>
  <si>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</si>
  <si>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</si>
  <si>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</si>
  <si>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</si>
  <si>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</si>
  <si>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</si>
  <si>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</si>
  <si>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</si>
  <si>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</si>
  <si>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</si>
  <si>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</si>
  <si>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</si>
  <si>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</si>
  <si>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</si>
  <si>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</si>
  <si>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</si>
  <si>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</si>
  <si>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</si>
  <si>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</si>
  <si>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</si>
  <si>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</si>
  <si>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</si>
  <si>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</si>
  <si>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</si>
  <si>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</si>
  <si>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</si>
  <si>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</si>
  <si>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</si>
  <si>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</si>
  <si>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</si>
  <si>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</si>
  <si>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</si>
  <si>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</si>
  <si>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</si>
  <si>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</si>
  <si>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</si>
  <si>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</si>
  <si>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</si>
  <si>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</si>
  <si>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</si>
  <si>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</si>
  <si>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</si>
  <si>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</si>
  <si>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</si>
  <si>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</si>
  <si>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</si>
  <si>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</si>
  <si>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</si>
  <si>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</si>
  <si>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</si>
  <si>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</si>
  <si>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</si>
  <si>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</si>
  <si>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</si>
  <si>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</si>
  <si>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</si>
  <si>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</si>
  <si>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</si>
  <si>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</si>
  <si>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</si>
  <si>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</si>
  <si>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</si>
  <si>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</si>
  <si>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</si>
  <si>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</si>
  <si>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</si>
  <si>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</si>
  <si>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</si>
  <si>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</si>
  <si>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</si>
  <si>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</si>
  <si>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</si>
  <si>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</si>
  <si>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</si>
  <si>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</si>
  <si>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</si>
  <si>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</si>
  <si>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</si>
  <si>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</si>
  <si>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</si>
  <si>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</si>
  <si>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</si>
  <si>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</si>
  <si>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</si>
  <si>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</si>
  <si>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</si>
  <si>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</si>
  <si>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</si>
  <si>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</si>
  <si>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</si>
  <si>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</si>
  <si>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</si>
  <si>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</si>
  <si>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</si>
  <si>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</si>
  <si>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</si>
  <si>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</si>
  <si>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</si>
  <si>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</si>
  <si>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</si>
  <si>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</si>
  <si>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</si>
  <si>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</si>
  <si>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</si>
  <si>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</si>
  <si>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</si>
  <si>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</si>
  <si>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</si>
  <si>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</si>
  <si>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</si>
  <si>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</si>
  <si>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</si>
  <si>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</si>
  <si>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</si>
  <si>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</si>
  <si>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</si>
  <si>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</si>
  <si>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</si>
  <si>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</si>
  <si>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</si>
  <si>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</si>
  <si>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</si>
  <si>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</si>
  <si>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</si>
  <si>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</si>
  <si>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</si>
  <si>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</si>
  <si>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</si>
  <si>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</si>
  <si>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</si>
  <si>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</si>
  <si>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</si>
  <si>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</si>
  <si>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</si>
  <si>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</si>
  <si>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</si>
  <si>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</si>
  <si>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</si>
  <si>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</si>
  <si>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</si>
  <si>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</si>
  <si>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</si>
  <si>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</si>
  <si>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</si>
  <si>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</si>
  <si>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</si>
  <si>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</si>
  <si>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</si>
  <si>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</si>
  <si>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</si>
  <si>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</si>
  <si>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</si>
  <si>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</si>
  <si>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</si>
  <si>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</si>
  <si>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</si>
  <si>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</si>
  <si>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</si>
  <si>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</si>
  <si>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</si>
  <si>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</si>
  <si>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</si>
  <si>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</si>
  <si>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</si>
  <si>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</si>
  <si>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</si>
  <si>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</si>
  <si>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</si>
  <si>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</si>
  <si>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</si>
  <si>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</si>
  <si>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</si>
  <si>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</si>
  <si>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</si>
  <si>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</si>
  <si>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</si>
  <si>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</si>
  <si>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</si>
  <si>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</si>
  <si>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</si>
  <si>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</si>
  <si>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</si>
  <si>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</si>
  <si>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</si>
  <si>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</si>
  <si>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</si>
  <si>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</si>
  <si>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</si>
  <si>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</si>
  <si>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</si>
  <si>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</si>
  <si>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</si>
  <si>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</si>
  <si>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</si>
  <si>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</si>
  <si>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</si>
  <si>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</si>
  <si>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</si>
  <si>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</si>
  <si>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</si>
  <si>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</si>
  <si>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</si>
  <si>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</si>
  <si>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</si>
  <si>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</si>
  <si>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</si>
  <si>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</si>
  <si>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</si>
  <si>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</si>
  <si>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</si>
  <si>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</si>
  <si>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</si>
  <si>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</si>
  <si>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</si>
  <si>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</si>
  <si>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</si>
  <si>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</si>
  <si>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</si>
  <si>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</si>
  <si>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</si>
  <si>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</si>
  <si>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</si>
  <si>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</si>
  <si>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</si>
  <si>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</si>
  <si>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</si>
  <si>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</si>
  <si>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</si>
  <si>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</si>
  <si>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</si>
  <si>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</si>
  <si>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</si>
  <si>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</si>
  <si>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</si>
  <si>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</si>
  <si>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</si>
  <si>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</si>
  <si>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</si>
  <si>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</si>
  <si>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</si>
  <si>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</si>
  <si>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</si>
  <si>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</si>
  <si>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</si>
  <si>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</si>
  <si>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</si>
  <si>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</si>
  <si>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</si>
  <si>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</si>
  <si>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</si>
  <si>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</si>
  <si>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</si>
  <si>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</si>
  <si>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</si>
  <si>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</si>
  <si>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</si>
  <si>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</si>
  <si>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</si>
  <si>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</si>
  <si>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</si>
  <si>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</si>
  <si>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</si>
  <si>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</si>
  <si>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</si>
  <si>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</si>
  <si>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</si>
  <si>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</si>
  <si>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</si>
  <si>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</si>
  <si>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</si>
  <si>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</si>
  <si>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</si>
  <si>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</si>
  <si>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</si>
  <si>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</si>
  <si>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</si>
  <si>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</si>
  <si>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</si>
  <si>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</si>
  <si>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</si>
  <si>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</si>
  <si>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</si>
  <si>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</si>
  <si>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</si>
  <si>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</si>
  <si>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</si>
  <si>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</si>
  <si>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</si>
  <si>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</si>
  <si>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</si>
  <si>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</si>
  <si>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</si>
  <si>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</si>
  <si>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</si>
  <si>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</si>
  <si>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</si>
  <si>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</si>
  <si>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</si>
  <si>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</si>
  <si>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</si>
  <si>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</si>
  <si>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</si>
  <si>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</si>
  <si>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</si>
  <si>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</si>
  <si>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</si>
  <si>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</si>
  <si>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</si>
  <si>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</si>
  <si>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</si>
  <si>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</si>
  <si>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</si>
  <si>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</si>
  <si>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</si>
  <si>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</si>
  <si>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</si>
  <si>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</si>
  <si>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</si>
  <si>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</si>
  <si>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</si>
  <si>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</si>
  <si>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</si>
  <si>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</si>
  <si>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</si>
  <si>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</si>
  <si>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</si>
  <si>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</si>
  <si>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</si>
  <si>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</si>
  <si>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</si>
  <si>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</si>
  <si>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</si>
  <si>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</si>
  <si>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</si>
  <si>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</si>
  <si>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</si>
  <si>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</si>
  <si>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</si>
  <si>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</si>
  <si>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</si>
  <si>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</si>
  <si>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</si>
  <si>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</si>
  <si>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</si>
  <si>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</si>
  <si>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</si>
  <si>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</si>
  <si>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</si>
  <si>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</si>
  <si>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</si>
  <si>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</si>
  <si>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</si>
  <si>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</si>
  <si>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</si>
  <si>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</si>
  <si>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</si>
  <si>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</si>
  <si>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</si>
  <si>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</si>
  <si>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</si>
  <si>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</si>
  <si>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</si>
  <si>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</si>
  <si>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</si>
  <si>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</si>
  <si>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</si>
  <si>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</si>
  <si>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</si>
  <si>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</si>
  <si>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</si>
  <si>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</si>
  <si>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</si>
  <si>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</si>
  <si>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</si>
  <si>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</si>
  <si>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</si>
  <si>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</si>
  <si>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</si>
  <si>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</si>
  <si>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</si>
  <si>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</si>
  <si>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</si>
  <si>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</si>
  <si>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</si>
  <si>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</si>
  <si>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</si>
  <si>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</si>
  <si>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</si>
  <si>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</si>
  <si>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</si>
  <si>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</si>
  <si>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</si>
  <si>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</si>
  <si>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</si>
  <si>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</si>
  <si>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</si>
  <si>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</si>
  <si>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</si>
  <si>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</si>
  <si>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</si>
  <si>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</si>
  <si>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</si>
  <si>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</si>
  <si>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</si>
  <si>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</si>
  <si>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</si>
  <si>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</si>
  <si>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</si>
  <si>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</si>
  <si>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</si>
  <si>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</si>
  <si>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</si>
  <si>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</si>
  <si>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</si>
  <si>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</si>
  <si>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ԾԱԽՍԵՐ,                     (տող5100+տող5200+տող5300+տող5400), այդ թվում` 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</si>
  <si>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</si>
  <si>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</si>
  <si>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</si>
  <si>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</si>
  <si>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</si>
  <si>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</si>
  <si>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</si>
  <si>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</si>
  <si>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</si>
  <si>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</si>
  <si>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</si>
  <si>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</si>
  <si>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</si>
  <si>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</si>
  <si>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</si>
  <si>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</si>
  <si>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</si>
  <si>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</si>
  <si>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</si>
  <si>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</si>
  <si>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</si>
  <si>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</si>
  <si>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</si>
  <si>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</si>
  <si>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</si>
  <si>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</si>
  <si>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</si>
  <si>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</si>
  <si>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</si>
  <si>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</si>
  <si>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</si>
  <si>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</si>
  <si>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</si>
  <si>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</si>
  <si>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</si>
  <si>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</si>
  <si>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</si>
  <si>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</si>
  <si>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</si>
  <si>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</si>
  <si>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</si>
  <si>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</si>
  <si>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</si>
  <si>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</si>
  <si>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</si>
  <si>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</si>
  <si>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</si>
  <si>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</si>
  <si>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</si>
  <si>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</si>
  <si>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</si>
  <si>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</si>
  <si>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</si>
  <si>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</si>
  <si>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</si>
  <si>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</si>
  <si>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</si>
  <si>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</si>
  <si>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</si>
  <si>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</si>
  <si>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</si>
  <si>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</si>
  <si>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</si>
  <si>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</si>
  <si>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</si>
  <si>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</si>
  <si>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</si>
  <si>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</si>
  <si>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</si>
  <si>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</si>
  <si>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</si>
  <si>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</si>
  <si>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</si>
  <si>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</si>
  <si>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</si>
  <si>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</si>
  <si>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</si>
  <si>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</si>
  <si>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</si>
  <si>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</si>
  <si>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</si>
  <si>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</si>
  <si>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</si>
  <si>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</si>
  <si>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</si>
  <si>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</si>
  <si>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</si>
  <si>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</si>
  <si>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</si>
  <si>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</si>
  <si>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</si>
  <si>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</si>
  <si>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ՊԱՇԱՐՆԵՐԻ ԻՐԱՑՈՒՄԻՑ ՄՈՒՏՔԵՐ, _x000D_
</t>
    </r>
    <r>
      <rPr>
        <b/>
        <sz val="10"/>
        <rFont val="GHEA Grapalat"/>
        <family val="3"/>
      </rPr>
      <t>(տող6210+տող6220), այդ թվում`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</si>
  <si>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</si>
  <si>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</si>
  <si>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</si>
  <si>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</si>
  <si>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</si>
  <si>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</si>
  <si>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</si>
  <si>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</si>
  <si>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</si>
  <si>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</si>
  <si>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</si>
  <si>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</si>
  <si>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</si>
  <si>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</si>
  <si>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</si>
  <si>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</si>
  <si>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</si>
  <si>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</si>
  <si>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Հետազոտական և նախագծային աշխատանքներ </t>
  </si>
  <si>
    <t>Արտաքին ռազմական օգնություն, որից``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</si>
  <si>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</si>
  <si>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</si>
  <si>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</si>
  <si>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</si>
  <si>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ՊԱՇՏՊԱՆՈՒԹՅՈՒՆ, այդ թվում` (տող2210+2220+տող2230+տող2240+տող2250)</t>
  </si>
  <si>
    <t xml:space="preserve"> - Կապիտալ դրամաշնորհներ պետական և համայնքների ոչ առևտրային կազմակերպություններին</t>
  </si>
  <si>
    <t>1113</t>
  </si>
  <si>
    <t>Համայնքի բյուջե մուտքագրվող անշարժ գույքի հարկ</t>
  </si>
  <si>
    <t>Անշարժ գույքի հարկ</t>
  </si>
  <si>
    <t xml:space="preserve">                   ՀԱՏՎԱԾ 2</t>
  </si>
  <si>
    <t>- Շենքերի և շինությունների կապիտալ վերանորոգում</t>
  </si>
  <si>
    <t>- Նախագծահետազոտական ծախսեր</t>
  </si>
  <si>
    <t>Համայնքի արխիվից փաստաթղթերի պատճեններ տրամադրելու համար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</si>
  <si>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</si>
  <si>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</si>
  <si>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</si>
  <si>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t xml:space="preserve"> - Այլ ընթացիկ դրամաշնորհներ,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</si>
  <si>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</si>
  <si>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</si>
  <si>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</si>
  <si>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</si>
  <si>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</si>
  <si>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</si>
  <si>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</si>
  <si>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</si>
  <si>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</si>
  <si>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</si>
  <si>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</si>
  <si>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</si>
  <si>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</si>
  <si>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</si>
  <si>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</si>
  <si>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</si>
  <si>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</si>
  <si>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</si>
  <si>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</si>
  <si>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</si>
  <si>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</si>
  <si>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</si>
  <si>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</si>
  <si>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</si>
  <si>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</si>
  <si>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</si>
  <si>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</si>
  <si>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</si>
  <si>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</si>
  <si>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</si>
  <si>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</si>
  <si>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</si>
  <si>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</si>
  <si>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</si>
  <si>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</si>
  <si>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</si>
  <si>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</si>
  <si>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</si>
  <si>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</si>
  <si>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</si>
  <si>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</si>
  <si>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</si>
  <si>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</si>
  <si>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</si>
  <si>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</si>
  <si>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</si>
  <si>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</si>
  <si>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</si>
  <si>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</si>
  <si>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</si>
  <si>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</si>
  <si>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</si>
  <si>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</si>
  <si>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</si>
  <si>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</si>
  <si>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</si>
  <si>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</si>
  <si>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</si>
  <si>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</si>
  <si>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</si>
  <si>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</si>
  <si>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</si>
  <si>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</si>
  <si>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</si>
  <si>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</si>
  <si>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</si>
  <si>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</si>
  <si>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</si>
  <si>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</si>
  <si>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</si>
  <si>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</si>
  <si>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</si>
  <si>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</si>
  <si>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</si>
  <si>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</si>
  <si>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</si>
  <si>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</si>
  <si>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</si>
  <si>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</si>
  <si>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</si>
  <si>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</si>
  <si>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</si>
  <si>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r>
      <t xml:space="preserve">ՏՆՏԵՍԱԿԱՆ ՀԱՐԱԲԵՐՈՒԹՅՈՒՆՆԵՐ, այդ թվում`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</si>
  <si>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 xml:space="preserve"> -Սուբսիդիաներ ոչ պետական ոչ ֆինանսական կազմակերպություններին </t>
  </si>
  <si>
    <r>
      <t xml:space="preserve">ԱՌՈՂՋԱՊԱՀՈՒԹՅՈՒՆ, այդ թվում` </t>
    </r>
    <r>
      <rPr>
        <b/>
        <sz val="8"/>
        <rFont val="GHEA Grapalat"/>
        <family val="3"/>
      </rPr>
      <t>(տող2710+տող2720+տող2730+տող2740+տող2750+տող2760)</t>
    </r>
  </si>
  <si>
    <r>
      <t>ՀԱՆԳԻՍՏ, ՄՇԱԿՈՒՅԹ ԵՎ ԿՐՈՆ, այդ թվում`_x000D_</t>
    </r>
    <r>
      <rPr>
        <b/>
        <sz val="8"/>
        <rFont val="GHEA Grapalat"/>
        <family val="3"/>
      </rPr>
      <t>(տող2810+տող2820+տող2830+տող2840+տող2850+տող2860)</t>
    </r>
  </si>
  <si>
    <r>
      <t>ՍՈՑԻԱԼԱԿԱՆ ՊԱՇՏՊԱՆՈՒԹՅՈՒՆ, այդ թվում`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</si>
  <si>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Հուշարձանների և մշակութային արժեքների վերականգնում և պահպանում</t>
  </si>
  <si>
    <t>«Հավելված N 1
ՀՀ Կոտայքի մարզի Ջրվեժ համայնքի
ավագանու 2025 թվականի 
դեկտեմբերի 24-ի N 145-Ն որոշման</t>
  </si>
  <si>
    <t>»</t>
  </si>
  <si>
    <t>«Հավելված N 2
ՀՀ Կոտայքի մարզի Ջրվեժ համայնքի
ավագանու 2025 թվականի 
դեկտեմբերի 24-ի N 145-Ն որոշման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</si>
  <si>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</si>
  <si>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</si>
  <si>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«Հավելված N 6
ՀՀ Կոտայքի մարզի Ջրվեժ համայնքի
ավագանու 2025 թվականի 
դեկտեմբերի 24-ի N 145-Ն որոշման</t>
  </si>
  <si>
    <t>Հավելված N 1
ՀՀ Կոտայքի մարզի Ջրվեժ համայնքի
ավագանու 2026 թվականի 
հունվարի 12-ի N 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</si>
  <si>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</si>
  <si>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</si>
  <si>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1
ՀՀ Կոտայքի մարզի Ջրվեժ համայնքի
ավագանու 2026 թվականի 
փետրվարի 10-ի N 10-Ն որոշման</t>
  </si>
  <si>
    <t>Հավելված N 3
ՀՀ Կոտայքի մարզի Ջրվեժ համայնքի
ավագանու 2026 թվականի 
փետրվարի 10-ի N 10-Ն որոշման</t>
  </si>
  <si>
    <t>Հավելված N 3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</si>
</sst>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0"/>
    <numFmt numFmtId="169" formatCode="#,##0.00000"/>
    <numFmt numFmtId="170" formatCode="#,##0.000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b/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167" fontId="5" fillId="0" borderId="1" xfId="0" applyNumberFormat="1" applyFont="1" applyBorder="1" applyAlignment="1">
      <alignment horizontal="right" vertical="center"/>
    </xf>
    <xf numFmtId="0" fontId="8" fillId="0" borderId="0" xfId="0" applyFont="1"/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top" wrapText="1" readingOrder="1"/>
    </xf>
    <xf numFmtId="0" fontId="21" fillId="0" borderId="0" xfId="0" applyFont="1"/>
    <xf numFmtId="0" fontId="7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top"/>
    </xf>
    <xf numFmtId="165" fontId="18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9" fontId="5" fillId="0" borderId="0" xfId="2" applyFont="1" applyFill="1"/>
    <xf numFmtId="0" fontId="23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 readingOrder="1"/>
    </xf>
    <xf numFmtId="0" fontId="6" fillId="0" borderId="0" xfId="0" applyFont="1" applyAlignment="1">
      <alignment horizontal="left"/>
    </xf>
    <xf numFmtId="9" fontId="7" fillId="0" borderId="0" xfId="0" applyNumberFormat="1" applyFont="1"/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3" fontId="5" fillId="0" borderId="0" xfId="0" applyNumberFormat="1" applyFont="1"/>
    <xf numFmtId="167" fontId="5" fillId="0" borderId="1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vertical="center"/>
    </xf>
    <xf numFmtId="167" fontId="5" fillId="0" borderId="1" xfId="0" applyNumberFormat="1" applyFont="1" applyBorder="1" applyAlignment="1">
      <alignment horizontal="right" wrapText="1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center"/>
    </xf>
    <xf numFmtId="167" fontId="5" fillId="0" borderId="1" xfId="0" applyNumberFormat="1" applyFont="1" applyBorder="1"/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6" fontId="13" fillId="0" borderId="0" xfId="0" applyNumberFormat="1" applyFont="1" applyAlignment="1">
      <alignment wrapText="1"/>
    </xf>
    <xf numFmtId="4" fontId="13" fillId="0" borderId="0" xfId="0" applyNumberFormat="1" applyFont="1"/>
    <xf numFmtId="166" fontId="5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/>
    </xf>
    <xf numFmtId="49" fontId="27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25" fillId="0" borderId="1" xfId="0" applyNumberFormat="1" applyFont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0" xfId="0" applyFont="1"/>
    <xf numFmtId="167" fontId="25" fillId="0" borderId="1" xfId="0" applyNumberFormat="1" applyFont="1" applyBorder="1" applyAlignment="1">
      <alignment vertical="center" wrapText="1"/>
    </xf>
    <xf numFmtId="167" fontId="25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49" fontId="24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top" wrapText="1"/>
    </xf>
    <xf numFmtId="169" fontId="8" fillId="0" borderId="0" xfId="0" applyNumberFormat="1" applyFont="1"/>
    <xf numFmtId="169" fontId="11" fillId="0" borderId="1" xfId="0" applyNumberFormat="1" applyFont="1" applyBorder="1" applyAlignment="1">
      <alignment horizontal="center" vertical="center" wrapText="1"/>
    </xf>
    <xf numFmtId="169" fontId="14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right"/>
    </xf>
    <xf numFmtId="167" fontId="8" fillId="0" borderId="0" xfId="0" applyNumberFormat="1" applyFont="1"/>
    <xf numFmtId="169" fontId="6" fillId="0" borderId="0" xfId="0" applyNumberFormat="1" applyFont="1"/>
    <xf numFmtId="166" fontId="6" fillId="0" borderId="0" xfId="0" applyNumberFormat="1" applyFont="1"/>
    <xf numFmtId="0" fontId="16" fillId="0" borderId="0" xfId="0" applyFont="1" applyAlignment="1">
      <alignment vertical="top" wrapText="1"/>
    </xf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49" fontId="14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 readingOrder="1"/>
    </xf>
    <xf numFmtId="49" fontId="6" fillId="0" borderId="4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vertical="center"/>
    </xf>
    <xf numFmtId="49" fontId="24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justify" vertical="top" wrapText="1" readingOrder="1"/>
    </xf>
    <xf numFmtId="0" fontId="7" fillId="0" borderId="1" xfId="0" applyFont="1" applyBorder="1" applyAlignment="1">
      <alignment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165" fontId="19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center" wrapText="1" readingOrder="1"/>
    </xf>
    <xf numFmtId="49" fontId="7" fillId="0" borderId="1" xfId="0" applyNumberFormat="1" applyFont="1" applyBorder="1" applyAlignment="1">
      <alignment horizontal="left" vertical="top" wrapText="1" readingOrder="1"/>
    </xf>
    <xf numFmtId="164" fontId="16" fillId="0" borderId="1" xfId="0" applyNumberFormat="1" applyFont="1" applyBorder="1" applyAlignment="1">
      <alignment vertical="top" wrapText="1"/>
    </xf>
    <xf numFmtId="0" fontId="22" fillId="0" borderId="1" xfId="0" applyFont="1" applyBorder="1" applyAlignment="1">
      <alignment horizontal="left" vertical="top" wrapText="1" readingOrder="1"/>
    </xf>
    <xf numFmtId="49" fontId="20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49" fontId="11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6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vertical="top" wrapText="1"/>
    </xf>
    <xf numFmtId="49" fontId="27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28" fillId="0" borderId="1" xfId="0" applyNumberFormat="1" applyFont="1" applyBorder="1" applyAlignment="1">
      <alignment vertical="top" wrapText="1"/>
    </xf>
    <xf numFmtId="0" fontId="24" fillId="0" borderId="1" xfId="0" applyFont="1" applyBorder="1" applyAlignment="1">
      <alignment horizontal="center" vertical="center" wrapText="1"/>
    </xf>
    <xf numFmtId="49" fontId="27" fillId="0" borderId="0" xfId="0" applyNumberFormat="1" applyFont="1" applyAlignment="1">
      <alignment vertical="top" wrapText="1"/>
    </xf>
    <xf numFmtId="49" fontId="24" fillId="0" borderId="0" xfId="0" applyNumberFormat="1" applyFont="1" applyAlignment="1">
      <alignment horizontal="center" vertical="center" wrapText="1"/>
    </xf>
    <xf numFmtId="49" fontId="30" fillId="0" borderId="1" xfId="0" applyNumberFormat="1" applyFont="1" applyBorder="1" applyAlignment="1">
      <alignment vertical="top" wrapText="1"/>
    </xf>
    <xf numFmtId="49" fontId="32" fillId="0" borderId="1" xfId="0" applyNumberFormat="1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center" vertical="top" wrapText="1"/>
    </xf>
    <xf numFmtId="167" fontId="5" fillId="0" borderId="0" xfId="0" applyNumberFormat="1" applyFont="1"/>
    <xf numFmtId="0" fontId="24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vertical="top" wrapText="1"/>
    </xf>
    <xf numFmtId="49" fontId="29" fillId="0" borderId="1" xfId="0" applyNumberFormat="1" applyFont="1" applyBorder="1" applyAlignment="1">
      <alignment horizontal="center" vertical="top" wrapText="1"/>
    </xf>
    <xf numFmtId="49" fontId="29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29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18" fillId="0" borderId="6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center" vertical="top" wrapText="1" readingOrder="1"/>
    </xf>
    <xf numFmtId="165" fontId="20" fillId="0" borderId="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80"/>
  <sheetViews>
    <sheetView showGridLines="0" topLeftCell="A3" zoomScale="95" zoomScaleNormal="95" zoomScalePageLayoutView="95" workbookViewId="0">
      <selection activeCell="G11" sqref="G11"/>
    </sheetView>
  </sheetViews>
  <sheetFormatPr defaultColWidth="9.140625" defaultRowHeight="13.5" outlineLevelCol="1" x14ac:dyDescent="0.2"/>
  <cols>
    <col min="1" max="1" width="6.140625" style="28" customWidth="1"/>
    <col min="2" max="2" width="48.140625" style="16" customWidth="1"/>
    <col min="3" max="3" width="10.140625" style="28" customWidth="1" outlineLevel="1"/>
    <col min="4" max="4" width="14.140625" style="14" customWidth="1"/>
    <col min="5" max="5" width="13.5703125" style="28" customWidth="1"/>
    <col min="6" max="6" width="9.42578125" style="28" customWidth="1"/>
    <col min="7" max="7" width="4.28515625" style="14" customWidth="1"/>
    <col min="8" max="8" width="16.5703125" style="14" customWidth="1"/>
    <col min="9" max="16384" width="9.140625" style="14"/>
  </cols>
  <sheetData>
    <row r="1" spans="1:11" hidden="1" x14ac:dyDescent="0.2"/>
    <row r="2" spans="1:11" ht="20.25" hidden="1" customHeight="1" x14ac:dyDescent="0.2">
      <c r="D2" s="223"/>
      <c r="E2" s="223"/>
    </row>
    <row r="3" spans="1:11" ht="67.5" customHeight="1" x14ac:dyDescent="0.2">
      <c r="C3" s="225" t="s">
        <v>1040</v>
      </c>
      <c r="D3" s="225"/>
      <c r="E3" s="225"/>
      <c r="F3" s="225"/>
    </row>
    <row r="4" spans="1:11" s="10" customFormat="1" ht="66.75" customHeight="1" x14ac:dyDescent="0.35">
      <c r="B4" s="82"/>
      <c r="C4" s="225" t="s">
        <v>1034</v>
      </c>
      <c r="D4" s="225"/>
      <c r="E4" s="225"/>
      <c r="F4" s="225"/>
      <c r="K4" s="8"/>
    </row>
    <row r="5" spans="1:11" s="10" customFormat="1" ht="17.25" customHeight="1" x14ac:dyDescent="0.35">
      <c r="A5" s="227" t="s">
        <v>1026</v>
      </c>
      <c r="B5" s="227"/>
      <c r="C5" s="227"/>
      <c r="D5" s="227"/>
      <c r="E5" s="227"/>
      <c r="F5" s="227"/>
      <c r="G5" s="227"/>
      <c r="K5" s="8"/>
    </row>
    <row r="6" spans="1:11" s="10" customFormat="1" ht="17.25" x14ac:dyDescent="0.3">
      <c r="A6" s="224" t="s">
        <v>384</v>
      </c>
      <c r="B6" s="224"/>
      <c r="C6" s="224"/>
      <c r="D6" s="224"/>
      <c r="E6" s="224"/>
      <c r="F6" s="224"/>
    </row>
    <row r="7" spans="1:11" ht="13.5" customHeight="1" x14ac:dyDescent="0.2">
      <c r="B7" s="28"/>
      <c r="E7" s="14"/>
      <c r="F7" s="62" t="s">
        <v>385</v>
      </c>
    </row>
    <row r="8" spans="1:11" ht="12.75" customHeight="1" x14ac:dyDescent="0.2">
      <c r="A8" s="229" t="s">
        <v>386</v>
      </c>
      <c r="B8" s="229" t="s">
        <v>387</v>
      </c>
      <c r="C8" s="229" t="s">
        <v>388</v>
      </c>
      <c r="D8" s="229" t="s">
        <v>389</v>
      </c>
      <c r="E8" s="231" t="s">
        <v>390</v>
      </c>
      <c r="F8" s="232"/>
    </row>
    <row r="9" spans="1:11" ht="31.5" customHeight="1" x14ac:dyDescent="0.2">
      <c r="A9" s="230"/>
      <c r="B9" s="230"/>
      <c r="C9" s="230"/>
      <c r="D9" s="230"/>
      <c r="E9" s="49" t="s">
        <v>393</v>
      </c>
      <c r="F9" s="63" t="s">
        <v>394</v>
      </c>
    </row>
    <row r="10" spans="1:11" s="28" customFormat="1" ht="12" customHeight="1" x14ac:dyDescent="0.2">
      <c r="A10" s="53">
        <v>1</v>
      </c>
      <c r="B10" s="4">
        <v>2</v>
      </c>
      <c r="C10" s="89">
        <v>3</v>
      </c>
      <c r="D10" s="89">
        <v>4</v>
      </c>
      <c r="E10" s="89">
        <v>5</v>
      </c>
      <c r="F10" s="4">
        <v>6</v>
      </c>
    </row>
    <row r="11" spans="1:11" ht="35.25" customHeight="1" x14ac:dyDescent="0.2">
      <c r="A11" s="64" t="s">
        <v>256</v>
      </c>
      <c r="B11" s="65" t="s">
        <v>898</v>
      </c>
      <c r="C11" s="4"/>
      <c r="D11" s="5">
        <f>SUM(D12,D50,D69)</f>
        <v>1048581.2</v>
      </c>
      <c r="E11" s="5">
        <f>SUM(E12,E50,E69)</f>
        <v>1048581.2</v>
      </c>
      <c r="F11" s="6">
        <f>SUM(F12,F50,F69)</f>
        <v>0</v>
      </c>
    </row>
    <row r="12" spans="1:11" s="68" customFormat="1" ht="45" customHeight="1" x14ac:dyDescent="0.2">
      <c r="A12" s="66" t="s">
        <v>257</v>
      </c>
      <c r="B12" s="48" t="s">
        <v>899</v>
      </c>
      <c r="C12" s="67">
        <v>7100</v>
      </c>
      <c r="D12" s="5">
        <f t="shared" ref="D12:D19" si="0">SUM(E12:F12)</f>
        <v>584508.6</v>
      </c>
      <c r="E12" s="5">
        <f>SUM(E13,E17,E19,E40,E44)</f>
        <v>584508.6</v>
      </c>
      <c r="F12" s="50" t="s">
        <v>260</v>
      </c>
    </row>
    <row r="13" spans="1:11" s="68" customFormat="1" ht="31.5" customHeight="1" x14ac:dyDescent="0.2">
      <c r="A13" s="66">
        <v>1110</v>
      </c>
      <c r="B13" s="48" t="s">
        <v>901</v>
      </c>
      <c r="C13" s="67">
        <v>7131</v>
      </c>
      <c r="D13" s="5">
        <f t="shared" si="0"/>
        <v>375901.5</v>
      </c>
      <c r="E13" s="5">
        <f>SUM(E14:E16)</f>
        <v>375901.5</v>
      </c>
      <c r="F13" s="50" t="s">
        <v>260</v>
      </c>
    </row>
    <row r="14" spans="1:11" ht="40.5" x14ac:dyDescent="0.2">
      <c r="A14" s="69" t="s">
        <v>16</v>
      </c>
      <c r="B14" s="70" t="s">
        <v>395</v>
      </c>
      <c r="C14" s="89"/>
      <c r="D14" s="5">
        <f t="shared" si="0"/>
        <v>5474.5</v>
      </c>
      <c r="E14" s="9">
        <v>5474.5</v>
      </c>
      <c r="F14" s="50" t="s">
        <v>260</v>
      </c>
      <c r="G14" s="71"/>
    </row>
    <row r="15" spans="1:11" ht="32.25" customHeight="1" x14ac:dyDescent="0.2">
      <c r="A15" s="69" t="s">
        <v>17</v>
      </c>
      <c r="B15" s="70" t="s">
        <v>396</v>
      </c>
      <c r="C15" s="89"/>
      <c r="D15" s="5">
        <f>SUM(E15:F15)</f>
        <v>1950</v>
      </c>
      <c r="E15" s="9">
        <v>1950</v>
      </c>
      <c r="F15" s="50" t="s">
        <v>260</v>
      </c>
      <c r="G15" s="71"/>
    </row>
    <row r="16" spans="1:11" ht="29.25" customHeight="1" x14ac:dyDescent="0.2">
      <c r="A16" s="69" t="s">
        <v>935</v>
      </c>
      <c r="B16" s="80" t="s">
        <v>936</v>
      </c>
      <c r="C16" s="89"/>
      <c r="D16" s="5">
        <f>E16</f>
        <v>368477</v>
      </c>
      <c r="E16" s="9">
        <v>368477</v>
      </c>
      <c r="F16" s="50" t="s">
        <v>260</v>
      </c>
      <c r="G16" s="71"/>
    </row>
    <row r="17" spans="1:7" s="68" customFormat="1" ht="29.45" customHeight="1" x14ac:dyDescent="0.2">
      <c r="A17" s="66">
        <v>1120</v>
      </c>
      <c r="B17" s="76" t="s">
        <v>397</v>
      </c>
      <c r="C17" s="67">
        <v>7136</v>
      </c>
      <c r="D17" s="5">
        <f t="shared" si="0"/>
        <v>154678.40000000002</v>
      </c>
      <c r="E17" s="5">
        <f>SUM(E18)</f>
        <v>154678.40000000002</v>
      </c>
      <c r="F17" s="50" t="s">
        <v>260</v>
      </c>
      <c r="G17" s="72"/>
    </row>
    <row r="18" spans="1:7" ht="18" customHeight="1" x14ac:dyDescent="0.2">
      <c r="A18" s="69" t="s">
        <v>18</v>
      </c>
      <c r="B18" s="70" t="s">
        <v>398</v>
      </c>
      <c r="C18" s="89"/>
      <c r="D18" s="5">
        <f t="shared" si="0"/>
        <v>154678.40000000002</v>
      </c>
      <c r="E18" s="9">
        <v>154678.40000000002</v>
      </c>
      <c r="F18" s="50" t="s">
        <v>260</v>
      </c>
      <c r="G18" s="71"/>
    </row>
    <row r="19" spans="1:7" s="68" customFormat="1" ht="45.75" customHeight="1" x14ac:dyDescent="0.2">
      <c r="A19" s="66">
        <v>1130</v>
      </c>
      <c r="B19" s="48" t="s">
        <v>399</v>
      </c>
      <c r="C19" s="67">
        <v>7145</v>
      </c>
      <c r="D19" s="5">
        <f t="shared" si="0"/>
        <v>53928.7</v>
      </c>
      <c r="E19" s="5">
        <f>SUM(E20)</f>
        <v>53928.7</v>
      </c>
      <c r="F19" s="50" t="s">
        <v>260</v>
      </c>
      <c r="G19" s="72"/>
    </row>
    <row r="20" spans="1:7" ht="72" customHeight="1" x14ac:dyDescent="0.2">
      <c r="A20" s="69" t="s">
        <v>19</v>
      </c>
      <c r="B20" s="70" t="s">
        <v>900</v>
      </c>
      <c r="C20" s="89">
        <v>71452</v>
      </c>
      <c r="D20" s="9">
        <f>SUM(E20:F20)</f>
        <v>53928.7</v>
      </c>
      <c r="E20" s="9">
        <f>SUM(E21,E24,E25,E26,E27,E28,E29,E30,E31,E32,E33,E34+E35+E36+E37,E38,E39)</f>
        <v>53928.7</v>
      </c>
      <c r="F20" s="50" t="s">
        <v>260</v>
      </c>
      <c r="G20" s="71"/>
    </row>
    <row r="21" spans="1:7" ht="54.75" customHeight="1" x14ac:dyDescent="0.2">
      <c r="A21" s="69" t="s">
        <v>20</v>
      </c>
      <c r="B21" s="70" t="s">
        <v>1025</v>
      </c>
      <c r="C21" s="89"/>
      <c r="D21" s="9">
        <f>SUM(E21:F21)</f>
        <v>27000</v>
      </c>
      <c r="E21" s="9">
        <f>E22</f>
        <v>27000</v>
      </c>
      <c r="F21" s="50" t="s">
        <v>260</v>
      </c>
      <c r="G21" s="71"/>
    </row>
    <row r="22" spans="1:7" ht="15.75" customHeight="1" x14ac:dyDescent="0.2">
      <c r="A22" s="69" t="s">
        <v>21</v>
      </c>
      <c r="B22" s="70" t="s">
        <v>400</v>
      </c>
      <c r="C22" s="89"/>
      <c r="D22" s="9">
        <f t="shared" ref="D22:D34" si="1">SUM(E22:F22)</f>
        <v>27000</v>
      </c>
      <c r="E22" s="9">
        <v>27000</v>
      </c>
      <c r="F22" s="50" t="s">
        <v>260</v>
      </c>
      <c r="G22" s="71"/>
    </row>
    <row r="23" spans="1:7" ht="15" customHeight="1" x14ac:dyDescent="0.2">
      <c r="A23" s="69" t="s">
        <v>22</v>
      </c>
      <c r="B23" s="70" t="s">
        <v>401</v>
      </c>
      <c r="C23" s="89"/>
      <c r="D23" s="9">
        <f t="shared" si="1"/>
        <v>0</v>
      </c>
      <c r="E23" s="9">
        <v>0</v>
      </c>
      <c r="F23" s="50" t="s">
        <v>260</v>
      </c>
      <c r="G23" s="71"/>
    </row>
    <row r="24" spans="1:7" ht="102.75" customHeight="1" x14ac:dyDescent="0.2">
      <c r="A24" s="69" t="s">
        <v>23</v>
      </c>
      <c r="B24" s="70" t="s">
        <v>402</v>
      </c>
      <c r="C24" s="89"/>
      <c r="D24" s="9">
        <f t="shared" si="1"/>
        <v>11700</v>
      </c>
      <c r="E24" s="9">
        <v>11700</v>
      </c>
      <c r="F24" s="50" t="s">
        <v>260</v>
      </c>
      <c r="G24" s="71"/>
    </row>
    <row r="25" spans="1:7" ht="47.25" customHeight="1" x14ac:dyDescent="0.2">
      <c r="A25" s="53" t="s">
        <v>24</v>
      </c>
      <c r="B25" s="70" t="s">
        <v>403</v>
      </c>
      <c r="C25" s="89"/>
      <c r="D25" s="9">
        <f t="shared" si="1"/>
        <v>170</v>
      </c>
      <c r="E25" s="9">
        <v>170</v>
      </c>
      <c r="F25" s="50" t="s">
        <v>260</v>
      </c>
      <c r="G25" s="71"/>
    </row>
    <row r="26" spans="1:7" ht="73.5" customHeight="1" x14ac:dyDescent="0.2">
      <c r="A26" s="69" t="s">
        <v>25</v>
      </c>
      <c r="B26" s="70" t="s">
        <v>404</v>
      </c>
      <c r="C26" s="89"/>
      <c r="D26" s="9">
        <f t="shared" si="1"/>
        <v>8790</v>
      </c>
      <c r="E26" s="9">
        <v>8790</v>
      </c>
      <c r="F26" s="50" t="s">
        <v>260</v>
      </c>
      <c r="G26" s="71"/>
    </row>
    <row r="27" spans="1:7" ht="29.25" customHeight="1" x14ac:dyDescent="0.2">
      <c r="A27" s="69" t="s">
        <v>26</v>
      </c>
      <c r="B27" s="70" t="s">
        <v>405</v>
      </c>
      <c r="C27" s="89"/>
      <c r="D27" s="9">
        <f t="shared" si="1"/>
        <v>53.7</v>
      </c>
      <c r="E27" s="9">
        <v>53.7</v>
      </c>
      <c r="F27" s="50" t="s">
        <v>260</v>
      </c>
      <c r="G27" s="71"/>
    </row>
    <row r="28" spans="1:7" ht="84" customHeight="1" x14ac:dyDescent="0.2">
      <c r="A28" s="69" t="s">
        <v>27</v>
      </c>
      <c r="B28" s="70" t="s">
        <v>406</v>
      </c>
      <c r="C28" s="89"/>
      <c r="D28" s="9">
        <f t="shared" si="1"/>
        <v>800</v>
      </c>
      <c r="E28" s="9">
        <v>800</v>
      </c>
      <c r="F28" s="50" t="s">
        <v>260</v>
      </c>
      <c r="G28" s="71"/>
    </row>
    <row r="29" spans="1:7" ht="74.25" customHeight="1" x14ac:dyDescent="0.2">
      <c r="A29" s="69" t="s">
        <v>28</v>
      </c>
      <c r="B29" s="70" t="s">
        <v>407</v>
      </c>
      <c r="C29" s="89"/>
      <c r="D29" s="9">
        <f t="shared" si="1"/>
        <v>370</v>
      </c>
      <c r="E29" s="9">
        <v>370</v>
      </c>
      <c r="F29" s="50" t="s">
        <v>260</v>
      </c>
      <c r="G29" s="71"/>
    </row>
    <row r="30" spans="1:7" ht="42.75" hidden="1" customHeight="1" x14ac:dyDescent="0.2">
      <c r="A30" s="69" t="s">
        <v>29</v>
      </c>
      <c r="B30" s="70" t="s">
        <v>408</v>
      </c>
      <c r="C30" s="89"/>
      <c r="D30" s="9">
        <f t="shared" si="1"/>
        <v>0</v>
      </c>
      <c r="E30" s="9">
        <v>0</v>
      </c>
      <c r="F30" s="50" t="s">
        <v>260</v>
      </c>
      <c r="G30" s="71"/>
    </row>
    <row r="31" spans="1:7" ht="32.25" customHeight="1" x14ac:dyDescent="0.2">
      <c r="A31" s="69" t="s">
        <v>30</v>
      </c>
      <c r="B31" s="70" t="s">
        <v>409</v>
      </c>
      <c r="C31" s="89"/>
      <c r="D31" s="9">
        <f t="shared" si="1"/>
        <v>175</v>
      </c>
      <c r="E31" s="9">
        <v>175</v>
      </c>
      <c r="F31" s="50" t="s">
        <v>260</v>
      </c>
      <c r="G31" s="71"/>
    </row>
    <row r="32" spans="1:7" ht="31.5" hidden="1" customHeight="1" x14ac:dyDescent="0.2">
      <c r="A32" s="69" t="s">
        <v>31</v>
      </c>
      <c r="B32" s="70" t="s">
        <v>410</v>
      </c>
      <c r="C32" s="89"/>
      <c r="D32" s="9">
        <f t="shared" si="1"/>
        <v>0</v>
      </c>
      <c r="E32" s="9">
        <v>0</v>
      </c>
      <c r="F32" s="50" t="s">
        <v>260</v>
      </c>
      <c r="G32" s="71"/>
    </row>
    <row r="33" spans="1:7" ht="69.75" hidden="1" customHeight="1" x14ac:dyDescent="0.2">
      <c r="A33" s="69" t="s">
        <v>32</v>
      </c>
      <c r="B33" s="70" t="s">
        <v>411</v>
      </c>
      <c r="C33" s="89"/>
      <c r="D33" s="9">
        <f t="shared" si="1"/>
        <v>0</v>
      </c>
      <c r="E33" s="9">
        <v>0</v>
      </c>
      <c r="F33" s="50" t="s">
        <v>260</v>
      </c>
      <c r="G33" s="71"/>
    </row>
    <row r="34" spans="1:7" ht="33" hidden="1" customHeight="1" x14ac:dyDescent="0.2">
      <c r="A34" s="69" t="s">
        <v>129</v>
      </c>
      <c r="B34" s="70" t="s">
        <v>412</v>
      </c>
      <c r="C34" s="89"/>
      <c r="D34" s="9">
        <f t="shared" si="1"/>
        <v>0</v>
      </c>
      <c r="E34" s="9">
        <v>0</v>
      </c>
      <c r="F34" s="50" t="s">
        <v>260</v>
      </c>
      <c r="G34" s="71"/>
    </row>
    <row r="35" spans="1:7" ht="18.75" hidden="1" customHeight="1" x14ac:dyDescent="0.2">
      <c r="A35" s="53" t="s">
        <v>381</v>
      </c>
      <c r="B35" s="70" t="s">
        <v>413</v>
      </c>
      <c r="C35" s="89"/>
      <c r="D35" s="9">
        <v>0</v>
      </c>
      <c r="E35" s="9">
        <v>0</v>
      </c>
      <c r="F35" s="50"/>
      <c r="G35" s="71"/>
    </row>
    <row r="36" spans="1:7" ht="45" customHeight="1" x14ac:dyDescent="0.2">
      <c r="A36" s="53" t="s">
        <v>382</v>
      </c>
      <c r="B36" s="70" t="s">
        <v>414</v>
      </c>
      <c r="C36" s="89"/>
      <c r="D36" s="9">
        <f>E36</f>
        <v>500</v>
      </c>
      <c r="E36" s="9">
        <v>500</v>
      </c>
      <c r="F36" s="50"/>
      <c r="G36" s="71"/>
    </row>
    <row r="37" spans="1:7" ht="30.75" customHeight="1" x14ac:dyDescent="0.2">
      <c r="A37" s="53" t="s">
        <v>383</v>
      </c>
      <c r="B37" s="70" t="s">
        <v>415</v>
      </c>
      <c r="C37" s="89"/>
      <c r="D37" s="9">
        <f>SUM(E37:F37)</f>
        <v>4370</v>
      </c>
      <c r="E37" s="5">
        <v>4370</v>
      </c>
      <c r="F37" s="50" t="s">
        <v>260</v>
      </c>
      <c r="G37" s="71"/>
    </row>
    <row r="38" spans="1:7" ht="46.5" hidden="1" customHeight="1" x14ac:dyDescent="0.2">
      <c r="A38" s="53" t="s">
        <v>911</v>
      </c>
      <c r="B38" s="70" t="s">
        <v>912</v>
      </c>
      <c r="C38" s="89"/>
      <c r="D38" s="9">
        <v>0</v>
      </c>
      <c r="E38" s="5">
        <v>0</v>
      </c>
      <c r="F38" s="50"/>
      <c r="G38" s="71"/>
    </row>
    <row r="39" spans="1:7" ht="19.5" hidden="1" customHeight="1" x14ac:dyDescent="0.2">
      <c r="A39" s="53" t="s">
        <v>914</v>
      </c>
      <c r="B39" s="70" t="s">
        <v>913</v>
      </c>
      <c r="C39" s="89"/>
      <c r="D39" s="9">
        <f>E39</f>
        <v>0</v>
      </c>
      <c r="E39" s="5">
        <v>0</v>
      </c>
      <c r="F39" s="50"/>
      <c r="G39" s="71"/>
    </row>
    <row r="40" spans="1:7" s="68" customFormat="1" ht="42.75" hidden="1" customHeight="1" x14ac:dyDescent="0.2">
      <c r="A40" s="66">
        <v>1150</v>
      </c>
      <c r="B40" s="48" t="s">
        <v>416</v>
      </c>
      <c r="C40" s="67">
        <v>7146</v>
      </c>
      <c r="D40" s="9">
        <f>SUM(E40:F40)</f>
        <v>0</v>
      </c>
      <c r="E40" s="5">
        <f>SUM(E41)</f>
        <v>0</v>
      </c>
      <c r="F40" s="50" t="s">
        <v>260</v>
      </c>
      <c r="G40" s="72"/>
    </row>
    <row r="41" spans="1:7" ht="28.5" hidden="1" customHeight="1" x14ac:dyDescent="0.2">
      <c r="A41" s="69" t="s">
        <v>33</v>
      </c>
      <c r="B41" s="70" t="s">
        <v>417</v>
      </c>
      <c r="C41" s="89"/>
      <c r="D41" s="9">
        <f>SUM(E41:F41)</f>
        <v>0</v>
      </c>
      <c r="E41" s="9">
        <f>SUM(E42:E43)</f>
        <v>0</v>
      </c>
      <c r="F41" s="50" t="s">
        <v>260</v>
      </c>
    </row>
    <row r="42" spans="1:7" ht="81" hidden="1" customHeight="1" x14ac:dyDescent="0.2">
      <c r="A42" s="69" t="s">
        <v>34</v>
      </c>
      <c r="B42" s="70" t="s">
        <v>418</v>
      </c>
      <c r="C42" s="89"/>
      <c r="D42" s="9">
        <f>SUM(E42:F42)</f>
        <v>0</v>
      </c>
      <c r="E42" s="9">
        <v>0</v>
      </c>
      <c r="F42" s="50" t="s">
        <v>260</v>
      </c>
    </row>
    <row r="43" spans="1:7" ht="81.75" hidden="1" customHeight="1" x14ac:dyDescent="0.2">
      <c r="A43" s="53" t="s">
        <v>35</v>
      </c>
      <c r="B43" s="70" t="s">
        <v>419</v>
      </c>
      <c r="C43" s="89"/>
      <c r="D43" s="9">
        <f>SUM(E43:F43)</f>
        <v>0</v>
      </c>
      <c r="E43" s="9">
        <v>0</v>
      </c>
      <c r="F43" s="50" t="s">
        <v>260</v>
      </c>
    </row>
    <row r="44" spans="1:7" s="68" customFormat="1" ht="27.75" hidden="1" customHeight="1" x14ac:dyDescent="0.2">
      <c r="A44" s="66">
        <v>1160</v>
      </c>
      <c r="B44" s="48" t="s">
        <v>420</v>
      </c>
      <c r="C44" s="67">
        <v>7161</v>
      </c>
      <c r="D44" s="5">
        <f t="shared" ref="D44:D101" si="2">SUM(E44:F44)</f>
        <v>0</v>
      </c>
      <c r="E44" s="5">
        <f>SUM(E45+E49)</f>
        <v>0</v>
      </c>
      <c r="F44" s="50" t="s">
        <v>260</v>
      </c>
    </row>
    <row r="45" spans="1:7" ht="41.25" hidden="1" customHeight="1" x14ac:dyDescent="0.2">
      <c r="A45" s="69" t="s">
        <v>36</v>
      </c>
      <c r="B45" s="70" t="s">
        <v>902</v>
      </c>
      <c r="C45" s="89"/>
      <c r="D45" s="5">
        <f t="shared" si="2"/>
        <v>0</v>
      </c>
      <c r="E45" s="9">
        <f>SUM(E46:E48)</f>
        <v>0</v>
      </c>
      <c r="F45" s="50" t="s">
        <v>260</v>
      </c>
    </row>
    <row r="46" spans="1:7" hidden="1" x14ac:dyDescent="0.2">
      <c r="A46" s="53" t="s">
        <v>37</v>
      </c>
      <c r="B46" s="70" t="s">
        <v>421</v>
      </c>
      <c r="C46" s="89"/>
      <c r="D46" s="5">
        <f t="shared" si="2"/>
        <v>0</v>
      </c>
      <c r="E46" s="9">
        <v>0</v>
      </c>
      <c r="F46" s="50" t="s">
        <v>260</v>
      </c>
    </row>
    <row r="47" spans="1:7" hidden="1" x14ac:dyDescent="0.2">
      <c r="A47" s="53" t="s">
        <v>38</v>
      </c>
      <c r="B47" s="70" t="s">
        <v>422</v>
      </c>
      <c r="C47" s="89"/>
      <c r="D47" s="5">
        <f t="shared" si="2"/>
        <v>0</v>
      </c>
      <c r="E47" s="9">
        <v>0</v>
      </c>
      <c r="F47" s="50" t="s">
        <v>260</v>
      </c>
    </row>
    <row r="48" spans="1:7" ht="27" hidden="1" x14ac:dyDescent="0.2">
      <c r="A48" s="53" t="s">
        <v>39</v>
      </c>
      <c r="B48" s="70" t="s">
        <v>423</v>
      </c>
      <c r="C48" s="89"/>
      <c r="D48" s="5">
        <f t="shared" si="2"/>
        <v>0</v>
      </c>
      <c r="E48" s="9">
        <v>0</v>
      </c>
      <c r="F48" s="50" t="s">
        <v>260</v>
      </c>
    </row>
    <row r="49" spans="1:7" ht="82.5" hidden="1" customHeight="1" x14ac:dyDescent="0.2">
      <c r="A49" s="53" t="s">
        <v>307</v>
      </c>
      <c r="B49" s="70" t="s">
        <v>424</v>
      </c>
      <c r="C49" s="89"/>
      <c r="D49" s="9">
        <f t="shared" si="2"/>
        <v>0</v>
      </c>
      <c r="E49" s="9">
        <v>0</v>
      </c>
      <c r="F49" s="50" t="s">
        <v>260</v>
      </c>
    </row>
    <row r="50" spans="1:7" s="68" customFormat="1" ht="50.25" customHeight="1" x14ac:dyDescent="0.2">
      <c r="A50" s="66">
        <v>1200</v>
      </c>
      <c r="B50" s="48" t="s">
        <v>425</v>
      </c>
      <c r="C50" s="67">
        <v>7300</v>
      </c>
      <c r="D50" s="9">
        <f t="shared" si="2"/>
        <v>321051.2</v>
      </c>
      <c r="E50" s="5">
        <f>SUM(E51+E55+E59)</f>
        <v>321051.2</v>
      </c>
      <c r="F50" s="5">
        <f>SUM(F53+F57+F66)</f>
        <v>0</v>
      </c>
      <c r="G50" s="71"/>
    </row>
    <row r="51" spans="1:7" s="68" customFormat="1" ht="42" hidden="1" customHeight="1" x14ac:dyDescent="0.2">
      <c r="A51" s="66">
        <v>1210</v>
      </c>
      <c r="B51" s="48" t="s">
        <v>426</v>
      </c>
      <c r="C51" s="67">
        <v>7311</v>
      </c>
      <c r="D51" s="9">
        <f t="shared" si="2"/>
        <v>0</v>
      </c>
      <c r="E51" s="5">
        <f>SUM(E52)</f>
        <v>0</v>
      </c>
      <c r="F51" s="50" t="s">
        <v>260</v>
      </c>
    </row>
    <row r="52" spans="1:7" ht="66.75" hidden="1" customHeight="1" x14ac:dyDescent="0.2">
      <c r="A52" s="69" t="s">
        <v>40</v>
      </c>
      <c r="B52" s="70" t="s">
        <v>427</v>
      </c>
      <c r="C52" s="73"/>
      <c r="D52" s="9">
        <f t="shared" si="2"/>
        <v>0</v>
      </c>
      <c r="E52" s="9">
        <v>0</v>
      </c>
      <c r="F52" s="50" t="s">
        <v>260</v>
      </c>
    </row>
    <row r="53" spans="1:7" s="68" customFormat="1" ht="43.5" hidden="1" customHeight="1" x14ac:dyDescent="0.2">
      <c r="A53" s="74" t="s">
        <v>140</v>
      </c>
      <c r="B53" s="48" t="s">
        <v>428</v>
      </c>
      <c r="C53" s="75">
        <v>7312</v>
      </c>
      <c r="D53" s="9">
        <f t="shared" si="2"/>
        <v>0</v>
      </c>
      <c r="E53" s="50" t="s">
        <v>260</v>
      </c>
      <c r="F53" s="9">
        <f>SUM(F54)</f>
        <v>0</v>
      </c>
    </row>
    <row r="54" spans="1:7" ht="68.25" hidden="1" customHeight="1" x14ac:dyDescent="0.2">
      <c r="A54" s="53" t="s">
        <v>141</v>
      </c>
      <c r="B54" s="70" t="s">
        <v>429</v>
      </c>
      <c r="C54" s="73"/>
      <c r="D54" s="9">
        <f t="shared" si="2"/>
        <v>0</v>
      </c>
      <c r="E54" s="50" t="s">
        <v>260</v>
      </c>
      <c r="F54" s="9">
        <v>0</v>
      </c>
    </row>
    <row r="55" spans="1:7" s="68" customFormat="1" ht="45" customHeight="1" x14ac:dyDescent="0.2">
      <c r="A55" s="74" t="s">
        <v>41</v>
      </c>
      <c r="B55" s="48" t="s">
        <v>430</v>
      </c>
      <c r="C55" s="75">
        <v>7321</v>
      </c>
      <c r="D55" s="9">
        <f t="shared" si="2"/>
        <v>0</v>
      </c>
      <c r="E55" s="9">
        <f>SUM(E56)</f>
        <v>0</v>
      </c>
      <c r="F55" s="50" t="s">
        <v>260</v>
      </c>
    </row>
    <row r="56" spans="1:7" ht="59.25" customHeight="1" x14ac:dyDescent="0.2">
      <c r="A56" s="69" t="s">
        <v>42</v>
      </c>
      <c r="B56" s="70" t="s">
        <v>431</v>
      </c>
      <c r="C56" s="73"/>
      <c r="D56" s="9">
        <f t="shared" si="2"/>
        <v>0</v>
      </c>
      <c r="E56" s="9">
        <v>0</v>
      </c>
      <c r="F56" s="50" t="s">
        <v>260</v>
      </c>
    </row>
    <row r="57" spans="1:7" s="68" customFormat="1" ht="46.5" customHeight="1" x14ac:dyDescent="0.2">
      <c r="A57" s="74" t="s">
        <v>43</v>
      </c>
      <c r="B57" s="48" t="s">
        <v>432</v>
      </c>
      <c r="C57" s="75">
        <v>7322</v>
      </c>
      <c r="D57" s="9">
        <f t="shared" si="2"/>
        <v>0</v>
      </c>
      <c r="E57" s="50" t="s">
        <v>260</v>
      </c>
      <c r="F57" s="9">
        <f>SUM(F58)</f>
        <v>0</v>
      </c>
    </row>
    <row r="58" spans="1:7" ht="57" customHeight="1" x14ac:dyDescent="0.2">
      <c r="A58" s="69" t="s">
        <v>44</v>
      </c>
      <c r="B58" s="70" t="s">
        <v>433</v>
      </c>
      <c r="C58" s="73"/>
      <c r="D58" s="9">
        <f t="shared" si="2"/>
        <v>0</v>
      </c>
      <c r="E58" s="50" t="s">
        <v>260</v>
      </c>
      <c r="F58" s="9">
        <v>0</v>
      </c>
    </row>
    <row r="59" spans="1:7" s="68" customFormat="1" ht="59.25" customHeight="1" x14ac:dyDescent="0.2">
      <c r="A59" s="66">
        <v>1250</v>
      </c>
      <c r="B59" s="48" t="s">
        <v>481</v>
      </c>
      <c r="C59" s="67">
        <v>7331</v>
      </c>
      <c r="D59" s="9">
        <f t="shared" si="2"/>
        <v>321051.2</v>
      </c>
      <c r="E59" s="5">
        <f>SUM(E60+E61+E64+E65)</f>
        <v>321051.2</v>
      </c>
      <c r="F59" s="50" t="s">
        <v>260</v>
      </c>
    </row>
    <row r="60" spans="1:7" ht="45.75" customHeight="1" x14ac:dyDescent="0.2">
      <c r="A60" s="69" t="s">
        <v>45</v>
      </c>
      <c r="B60" s="70" t="s">
        <v>434</v>
      </c>
      <c r="C60" s="89"/>
      <c r="D60" s="9">
        <f t="shared" si="2"/>
        <v>321051.2</v>
      </c>
      <c r="E60" s="9">
        <v>321051.2</v>
      </c>
      <c r="F60" s="50" t="s">
        <v>260</v>
      </c>
    </row>
    <row r="61" spans="1:7" ht="41.45" hidden="1" customHeight="1" x14ac:dyDescent="0.2">
      <c r="A61" s="69" t="s">
        <v>46</v>
      </c>
      <c r="B61" s="70" t="s">
        <v>435</v>
      </c>
      <c r="C61" s="73"/>
      <c r="D61" s="9">
        <f t="shared" si="2"/>
        <v>0</v>
      </c>
      <c r="E61" s="9">
        <f>SUM(E62+E63)</f>
        <v>0</v>
      </c>
      <c r="F61" s="50" t="s">
        <v>260</v>
      </c>
    </row>
    <row r="62" spans="1:7" ht="60" hidden="1" customHeight="1" x14ac:dyDescent="0.2">
      <c r="A62" s="69" t="s">
        <v>47</v>
      </c>
      <c r="B62" s="70" t="s">
        <v>436</v>
      </c>
      <c r="C62" s="89"/>
      <c r="D62" s="9">
        <f t="shared" si="2"/>
        <v>0</v>
      </c>
      <c r="E62" s="9">
        <v>0</v>
      </c>
      <c r="F62" s="50" t="s">
        <v>260</v>
      </c>
    </row>
    <row r="63" spans="1:7" hidden="1" x14ac:dyDescent="0.2">
      <c r="A63" s="69" t="s">
        <v>48</v>
      </c>
      <c r="B63" s="70" t="s">
        <v>437</v>
      </c>
      <c r="C63" s="89"/>
      <c r="D63" s="9">
        <f t="shared" si="2"/>
        <v>0</v>
      </c>
      <c r="E63" s="9"/>
      <c r="F63" s="50" t="s">
        <v>260</v>
      </c>
    </row>
    <row r="64" spans="1:7" ht="30" hidden="1" customHeight="1" x14ac:dyDescent="0.2">
      <c r="A64" s="69" t="s">
        <v>49</v>
      </c>
      <c r="B64" s="70" t="s">
        <v>438</v>
      </c>
      <c r="C64" s="73"/>
      <c r="D64" s="9">
        <f t="shared" si="2"/>
        <v>0</v>
      </c>
      <c r="E64" s="9">
        <v>0</v>
      </c>
      <c r="F64" s="50" t="s">
        <v>260</v>
      </c>
    </row>
    <row r="65" spans="1:7" ht="42.75" hidden="1" customHeight="1" x14ac:dyDescent="0.2">
      <c r="A65" s="69" t="s">
        <v>50</v>
      </c>
      <c r="B65" s="70" t="s">
        <v>439</v>
      </c>
      <c r="C65" s="73"/>
      <c r="D65" s="9">
        <f t="shared" si="2"/>
        <v>0</v>
      </c>
      <c r="E65" s="9"/>
      <c r="F65" s="50" t="s">
        <v>260</v>
      </c>
    </row>
    <row r="66" spans="1:7" s="68" customFormat="1" ht="59.25" hidden="1" customHeight="1" x14ac:dyDescent="0.2">
      <c r="A66" s="66">
        <v>1260</v>
      </c>
      <c r="B66" s="48" t="s">
        <v>440</v>
      </c>
      <c r="C66" s="67">
        <v>7332</v>
      </c>
      <c r="D66" s="9">
        <f t="shared" si="2"/>
        <v>0</v>
      </c>
      <c r="E66" s="50" t="s">
        <v>260</v>
      </c>
      <c r="F66" s="9">
        <f>SUM(F67:F68)</f>
        <v>0</v>
      </c>
    </row>
    <row r="67" spans="1:7" ht="47.25" hidden="1" customHeight="1" x14ac:dyDescent="0.2">
      <c r="A67" s="69" t="s">
        <v>51</v>
      </c>
      <c r="B67" s="70" t="s">
        <v>441</v>
      </c>
      <c r="C67" s="73"/>
      <c r="D67" s="9">
        <f t="shared" si="2"/>
        <v>0</v>
      </c>
      <c r="E67" s="50" t="s">
        <v>260</v>
      </c>
      <c r="F67" s="9"/>
    </row>
    <row r="68" spans="1:7" ht="51" hidden="1" customHeight="1" x14ac:dyDescent="0.2">
      <c r="A68" s="69" t="s">
        <v>52</v>
      </c>
      <c r="B68" s="70" t="s">
        <v>442</v>
      </c>
      <c r="C68" s="73"/>
      <c r="D68" s="9">
        <f t="shared" si="2"/>
        <v>0</v>
      </c>
      <c r="E68" s="50" t="s">
        <v>260</v>
      </c>
      <c r="F68" s="9">
        <v>0</v>
      </c>
    </row>
    <row r="69" spans="1:7" s="68" customFormat="1" ht="60" customHeight="1" x14ac:dyDescent="0.2">
      <c r="A69" s="66">
        <v>1300</v>
      </c>
      <c r="B69" s="48" t="s">
        <v>443</v>
      </c>
      <c r="C69" s="67">
        <v>7400</v>
      </c>
      <c r="D69" s="5">
        <f>SUM(D72+D74+D79+D83+D94+D97+D106)</f>
        <v>143021.4</v>
      </c>
      <c r="E69" s="5">
        <f>SUM(E72+E74+E79+E83+E94+E97+E103)</f>
        <v>143021.4</v>
      </c>
      <c r="F69" s="5">
        <f>SUM(F70+F100,F103)</f>
        <v>0</v>
      </c>
    </row>
    <row r="70" spans="1:7" s="68" customFormat="1" ht="17.25" customHeight="1" x14ac:dyDescent="0.2">
      <c r="A70" s="66">
        <v>1310</v>
      </c>
      <c r="B70" s="48" t="s">
        <v>444</v>
      </c>
      <c r="C70" s="67">
        <v>7411</v>
      </c>
      <c r="D70" s="9">
        <f t="shared" si="2"/>
        <v>0</v>
      </c>
      <c r="E70" s="50" t="s">
        <v>260</v>
      </c>
      <c r="F70" s="9">
        <f>SUM(F71)</f>
        <v>0</v>
      </c>
    </row>
    <row r="71" spans="1:7" ht="61.5" customHeight="1" x14ac:dyDescent="0.2">
      <c r="A71" s="69" t="s">
        <v>53</v>
      </c>
      <c r="B71" s="70" t="s">
        <v>445</v>
      </c>
      <c r="C71" s="73"/>
      <c r="D71" s="9">
        <f t="shared" si="2"/>
        <v>0</v>
      </c>
      <c r="E71" s="50" t="s">
        <v>260</v>
      </c>
      <c r="F71" s="9">
        <v>0</v>
      </c>
    </row>
    <row r="72" spans="1:7" s="68" customFormat="1" ht="18" customHeight="1" x14ac:dyDescent="0.2">
      <c r="A72" s="66">
        <v>1320</v>
      </c>
      <c r="B72" s="48" t="s">
        <v>446</v>
      </c>
      <c r="C72" s="67">
        <v>7412</v>
      </c>
      <c r="D72" s="9">
        <f t="shared" si="2"/>
        <v>0</v>
      </c>
      <c r="E72" s="5">
        <f>SUM(E73)</f>
        <v>0</v>
      </c>
      <c r="F72" s="50" t="s">
        <v>260</v>
      </c>
    </row>
    <row r="73" spans="1:7" ht="51" customHeight="1" x14ac:dyDescent="0.2">
      <c r="A73" s="69" t="s">
        <v>54</v>
      </c>
      <c r="B73" s="70" t="s">
        <v>447</v>
      </c>
      <c r="C73" s="73"/>
      <c r="D73" s="9">
        <f t="shared" si="2"/>
        <v>0</v>
      </c>
      <c r="E73" s="9"/>
      <c r="F73" s="50" t="s">
        <v>260</v>
      </c>
    </row>
    <row r="74" spans="1:7" s="68" customFormat="1" ht="45.75" customHeight="1" x14ac:dyDescent="0.2">
      <c r="A74" s="66">
        <v>1330</v>
      </c>
      <c r="B74" s="48" t="s">
        <v>448</v>
      </c>
      <c r="C74" s="67">
        <v>7415</v>
      </c>
      <c r="D74" s="9">
        <f t="shared" si="2"/>
        <v>5223.3999999999996</v>
      </c>
      <c r="E74" s="5">
        <f>SUM(E75:E78)</f>
        <v>5223.3999999999996</v>
      </c>
      <c r="F74" s="50" t="s">
        <v>260</v>
      </c>
    </row>
    <row r="75" spans="1:7" ht="30" customHeight="1" x14ac:dyDescent="0.2">
      <c r="A75" s="69" t="s">
        <v>55</v>
      </c>
      <c r="B75" s="70" t="s">
        <v>449</v>
      </c>
      <c r="C75" s="73"/>
      <c r="D75" s="9">
        <f t="shared" si="2"/>
        <v>3726.4</v>
      </c>
      <c r="E75" s="9">
        <v>3726.4</v>
      </c>
      <c r="F75" s="50" t="s">
        <v>260</v>
      </c>
      <c r="G75" s="71"/>
    </row>
    <row r="76" spans="1:7" ht="40.5" x14ac:dyDescent="0.2">
      <c r="A76" s="69" t="s">
        <v>56</v>
      </c>
      <c r="B76" s="70" t="s">
        <v>450</v>
      </c>
      <c r="C76" s="73"/>
      <c r="D76" s="9">
        <f t="shared" si="2"/>
        <v>0</v>
      </c>
      <c r="E76" s="9">
        <v>0</v>
      </c>
      <c r="F76" s="50" t="s">
        <v>260</v>
      </c>
    </row>
    <row r="77" spans="1:7" ht="2.25" hidden="1" customHeight="1" x14ac:dyDescent="0.2">
      <c r="A77" s="69" t="s">
        <v>57</v>
      </c>
      <c r="B77" s="70" t="s">
        <v>451</v>
      </c>
      <c r="C77" s="73"/>
      <c r="D77" s="9">
        <f t="shared" si="2"/>
        <v>0</v>
      </c>
      <c r="E77" s="9">
        <v>0</v>
      </c>
      <c r="F77" s="50" t="s">
        <v>260</v>
      </c>
    </row>
    <row r="78" spans="1:7" ht="15.75" customHeight="1" x14ac:dyDescent="0.2">
      <c r="A78" s="53" t="s">
        <v>362</v>
      </c>
      <c r="B78" s="70" t="s">
        <v>452</v>
      </c>
      <c r="C78" s="73"/>
      <c r="D78" s="9">
        <f>SUM(E78:F78)</f>
        <v>1497</v>
      </c>
      <c r="E78" s="9">
        <v>1497</v>
      </c>
      <c r="F78" s="50" t="s">
        <v>260</v>
      </c>
      <c r="G78" s="71"/>
    </row>
    <row r="79" spans="1:7" s="68" customFormat="1" ht="57.75" hidden="1" customHeight="1" x14ac:dyDescent="0.2">
      <c r="A79" s="66">
        <v>1340</v>
      </c>
      <c r="B79" s="48" t="s">
        <v>453</v>
      </c>
      <c r="C79" s="67">
        <v>7421</v>
      </c>
      <c r="D79" s="9">
        <f t="shared" si="2"/>
        <v>0</v>
      </c>
      <c r="E79" s="5">
        <f>E80+E81+E82</f>
        <v>0</v>
      </c>
      <c r="F79" s="50" t="s">
        <v>260</v>
      </c>
    </row>
    <row r="80" spans="1:7" ht="95.25" hidden="1" customHeight="1" x14ac:dyDescent="0.2">
      <c r="A80" s="69" t="s">
        <v>363</v>
      </c>
      <c r="B80" s="70" t="s">
        <v>454</v>
      </c>
      <c r="C80" s="73"/>
      <c r="D80" s="9">
        <f t="shared" si="2"/>
        <v>0</v>
      </c>
      <c r="E80" s="9">
        <v>0</v>
      </c>
      <c r="F80" s="50" t="s">
        <v>260</v>
      </c>
    </row>
    <row r="81" spans="1:7" s="68" customFormat="1" ht="54.75" hidden="1" customHeight="1" x14ac:dyDescent="0.2">
      <c r="A81" s="69" t="s">
        <v>185</v>
      </c>
      <c r="B81" s="70" t="s">
        <v>455</v>
      </c>
      <c r="C81" s="89"/>
      <c r="D81" s="9">
        <f t="shared" si="2"/>
        <v>0</v>
      </c>
      <c r="E81" s="9">
        <v>0</v>
      </c>
      <c r="F81" s="50" t="s">
        <v>260</v>
      </c>
    </row>
    <row r="82" spans="1:7" s="68" customFormat="1" ht="67.5" hidden="1" customHeight="1" x14ac:dyDescent="0.2">
      <c r="A82" s="53" t="s">
        <v>294</v>
      </c>
      <c r="B82" s="70" t="s">
        <v>456</v>
      </c>
      <c r="C82" s="89"/>
      <c r="D82" s="9">
        <f t="shared" si="2"/>
        <v>0</v>
      </c>
      <c r="E82" s="9">
        <v>0</v>
      </c>
      <c r="F82" s="50" t="s">
        <v>260</v>
      </c>
    </row>
    <row r="83" spans="1:7" s="68" customFormat="1" ht="36.75" customHeight="1" x14ac:dyDescent="0.2">
      <c r="A83" s="66">
        <v>1350</v>
      </c>
      <c r="B83" s="48" t="s">
        <v>457</v>
      </c>
      <c r="C83" s="67">
        <v>7422</v>
      </c>
      <c r="D83" s="9">
        <f t="shared" si="2"/>
        <v>125398</v>
      </c>
      <c r="E83" s="5">
        <f>SUM(E84,E93)</f>
        <v>125398</v>
      </c>
      <c r="F83" s="50" t="s">
        <v>260</v>
      </c>
    </row>
    <row r="84" spans="1:7" s="68" customFormat="1" ht="23.25" customHeight="1" x14ac:dyDescent="0.2">
      <c r="A84" s="69" t="s">
        <v>58</v>
      </c>
      <c r="B84" s="70" t="s">
        <v>918</v>
      </c>
      <c r="C84" s="76"/>
      <c r="D84" s="9">
        <f t="shared" si="2"/>
        <v>98398</v>
      </c>
      <c r="E84" s="9">
        <f>SUM(E85:E92)</f>
        <v>98398</v>
      </c>
      <c r="F84" s="50" t="s">
        <v>260</v>
      </c>
      <c r="G84" s="71"/>
    </row>
    <row r="85" spans="1:7" s="68" customFormat="1" ht="30.75" customHeight="1" x14ac:dyDescent="0.2">
      <c r="A85" s="69"/>
      <c r="B85" s="70" t="s">
        <v>1024</v>
      </c>
      <c r="C85" s="76"/>
      <c r="D85" s="9">
        <f t="shared" ref="D85:D92" si="3">E85</f>
        <v>4950</v>
      </c>
      <c r="E85" s="9">
        <v>4950</v>
      </c>
      <c r="F85" s="50">
        <v>0</v>
      </c>
      <c r="G85" s="71"/>
    </row>
    <row r="86" spans="1:7" s="68" customFormat="1" ht="26.25" customHeight="1" x14ac:dyDescent="0.2">
      <c r="A86" s="69"/>
      <c r="B86" s="80" t="s">
        <v>946</v>
      </c>
      <c r="C86" s="76"/>
      <c r="D86" s="9">
        <f t="shared" si="3"/>
        <v>24750</v>
      </c>
      <c r="E86" s="9">
        <v>24750</v>
      </c>
      <c r="F86" s="50">
        <v>0</v>
      </c>
      <c r="G86" s="71"/>
    </row>
    <row r="87" spans="1:7" s="68" customFormat="1" ht="31.5" customHeight="1" x14ac:dyDescent="0.2">
      <c r="A87" s="69"/>
      <c r="B87" s="70" t="s">
        <v>941</v>
      </c>
      <c r="C87" s="76"/>
      <c r="D87" s="9">
        <f>E87</f>
        <v>78</v>
      </c>
      <c r="E87" s="9">
        <v>78</v>
      </c>
      <c r="F87" s="50"/>
      <c r="G87" s="71"/>
    </row>
    <row r="88" spans="1:7" s="68" customFormat="1" ht="16.5" customHeight="1" x14ac:dyDescent="0.2">
      <c r="A88" s="69"/>
      <c r="B88" s="70" t="s">
        <v>919</v>
      </c>
      <c r="C88" s="76"/>
      <c r="D88" s="9">
        <f t="shared" si="3"/>
        <v>47030</v>
      </c>
      <c r="E88" s="9">
        <v>47030</v>
      </c>
      <c r="F88" s="50">
        <v>0</v>
      </c>
      <c r="G88" s="71"/>
    </row>
    <row r="89" spans="1:7" s="68" customFormat="1" ht="19.5" customHeight="1" x14ac:dyDescent="0.2">
      <c r="A89" s="69"/>
      <c r="B89" s="70" t="s">
        <v>922</v>
      </c>
      <c r="C89" s="76"/>
      <c r="D89" s="9">
        <f t="shared" si="3"/>
        <v>17790</v>
      </c>
      <c r="E89" s="9">
        <v>17790</v>
      </c>
      <c r="F89" s="50">
        <v>0</v>
      </c>
      <c r="G89" s="71"/>
    </row>
    <row r="90" spans="1:7" s="68" customFormat="1" ht="19.5" customHeight="1" x14ac:dyDescent="0.2">
      <c r="A90" s="69"/>
      <c r="B90" s="70" t="s">
        <v>920</v>
      </c>
      <c r="C90" s="76"/>
      <c r="D90" s="9">
        <f t="shared" si="3"/>
        <v>3700</v>
      </c>
      <c r="E90" s="9">
        <v>3700</v>
      </c>
      <c r="F90" s="50">
        <v>0</v>
      </c>
      <c r="G90" s="71"/>
    </row>
    <row r="91" spans="1:7" s="68" customFormat="1" ht="17.25" customHeight="1" x14ac:dyDescent="0.2">
      <c r="A91" s="69"/>
      <c r="B91" s="70" t="s">
        <v>921</v>
      </c>
      <c r="C91" s="76"/>
      <c r="D91" s="9">
        <f t="shared" si="3"/>
        <v>0</v>
      </c>
      <c r="E91" s="9">
        <v>0</v>
      </c>
      <c r="F91" s="50">
        <v>0</v>
      </c>
      <c r="G91" s="71"/>
    </row>
    <row r="92" spans="1:7" s="68" customFormat="1" ht="65.25" customHeight="1" x14ac:dyDescent="0.2">
      <c r="A92" s="69"/>
      <c r="B92" s="70" t="s">
        <v>932</v>
      </c>
      <c r="C92" s="76"/>
      <c r="D92" s="9">
        <f t="shared" si="3"/>
        <v>100</v>
      </c>
      <c r="E92" s="9">
        <v>100</v>
      </c>
      <c r="F92" s="50">
        <v>0</v>
      </c>
      <c r="G92" s="71"/>
    </row>
    <row r="93" spans="1:7" ht="43.5" customHeight="1" x14ac:dyDescent="0.2">
      <c r="A93" s="69" t="s">
        <v>59</v>
      </c>
      <c r="B93" s="70" t="s">
        <v>458</v>
      </c>
      <c r="C93" s="89"/>
      <c r="D93" s="9">
        <f t="shared" si="2"/>
        <v>27000</v>
      </c>
      <c r="E93" s="9">
        <v>27000</v>
      </c>
      <c r="F93" s="50" t="s">
        <v>260</v>
      </c>
      <c r="G93" s="71"/>
    </row>
    <row r="94" spans="1:7" s="68" customFormat="1" ht="28.5" x14ac:dyDescent="0.2">
      <c r="A94" s="66">
        <v>1360</v>
      </c>
      <c r="B94" s="48" t="s">
        <v>459</v>
      </c>
      <c r="C94" s="67">
        <v>7431</v>
      </c>
      <c r="D94" s="9">
        <f t="shared" si="2"/>
        <v>4700</v>
      </c>
      <c r="E94" s="5">
        <f>SUM(E95:E96)</f>
        <v>4700</v>
      </c>
      <c r="F94" s="50" t="s">
        <v>260</v>
      </c>
    </row>
    <row r="95" spans="1:7" ht="60" customHeight="1" x14ac:dyDescent="0.2">
      <c r="A95" s="69" t="s">
        <v>60</v>
      </c>
      <c r="B95" s="70" t="s">
        <v>460</v>
      </c>
      <c r="C95" s="73"/>
      <c r="D95" s="9">
        <f>SUM(E95:F95)</f>
        <v>4700</v>
      </c>
      <c r="E95" s="9">
        <v>4700</v>
      </c>
      <c r="F95" s="50" t="s">
        <v>260</v>
      </c>
      <c r="G95" s="71"/>
    </row>
    <row r="96" spans="1:7" s="68" customFormat="1" ht="40.5" hidden="1" x14ac:dyDescent="0.2">
      <c r="A96" s="69" t="s">
        <v>61</v>
      </c>
      <c r="B96" s="70" t="s">
        <v>461</v>
      </c>
      <c r="C96" s="73"/>
      <c r="D96" s="9">
        <f t="shared" si="2"/>
        <v>0</v>
      </c>
      <c r="E96" s="9">
        <v>0</v>
      </c>
      <c r="F96" s="50" t="s">
        <v>260</v>
      </c>
      <c r="G96" s="71"/>
    </row>
    <row r="97" spans="1:6" s="68" customFormat="1" ht="28.5" hidden="1" customHeight="1" x14ac:dyDescent="0.2">
      <c r="A97" s="66">
        <v>1370</v>
      </c>
      <c r="B97" s="48" t="s">
        <v>462</v>
      </c>
      <c r="C97" s="67">
        <v>7441</v>
      </c>
      <c r="D97" s="9">
        <f t="shared" si="2"/>
        <v>0</v>
      </c>
      <c r="E97" s="9">
        <f>SUM(E98:E99)</f>
        <v>0</v>
      </c>
      <c r="F97" s="50" t="s">
        <v>260</v>
      </c>
    </row>
    <row r="98" spans="1:6" s="68" customFormat="1" ht="108.75" hidden="1" customHeight="1" x14ac:dyDescent="0.2">
      <c r="A98" s="53" t="s">
        <v>62</v>
      </c>
      <c r="B98" s="70" t="s">
        <v>463</v>
      </c>
      <c r="C98" s="73"/>
      <c r="D98" s="9">
        <f t="shared" si="2"/>
        <v>0</v>
      </c>
      <c r="E98" s="9">
        <v>0</v>
      </c>
      <c r="F98" s="50" t="s">
        <v>260</v>
      </c>
    </row>
    <row r="99" spans="1:6" s="68" customFormat="1" ht="109.5" hidden="1" customHeight="1" x14ac:dyDescent="0.2">
      <c r="A99" s="53" t="s">
        <v>267</v>
      </c>
      <c r="B99" s="70" t="s">
        <v>464</v>
      </c>
      <c r="C99" s="73"/>
      <c r="D99" s="9">
        <f t="shared" si="2"/>
        <v>0</v>
      </c>
      <c r="E99" s="9">
        <v>0</v>
      </c>
      <c r="F99" s="50" t="s">
        <v>260</v>
      </c>
    </row>
    <row r="100" spans="1:6" s="68" customFormat="1" ht="27.75" hidden="1" customHeight="1" x14ac:dyDescent="0.2">
      <c r="A100" s="66">
        <v>1380</v>
      </c>
      <c r="B100" s="48" t="s">
        <v>465</v>
      </c>
      <c r="C100" s="67">
        <v>7442</v>
      </c>
      <c r="D100" s="9">
        <f t="shared" si="2"/>
        <v>0</v>
      </c>
      <c r="E100" s="50" t="s">
        <v>260</v>
      </c>
      <c r="F100" s="9">
        <f>SUM(F101:F102)</f>
        <v>0</v>
      </c>
    </row>
    <row r="101" spans="1:6" ht="111" hidden="1" customHeight="1" x14ac:dyDescent="0.2">
      <c r="A101" s="69" t="s">
        <v>63</v>
      </c>
      <c r="B101" s="70" t="s">
        <v>466</v>
      </c>
      <c r="C101" s="73"/>
      <c r="D101" s="9">
        <f t="shared" si="2"/>
        <v>0</v>
      </c>
      <c r="E101" s="50" t="s">
        <v>260</v>
      </c>
      <c r="F101" s="9">
        <v>0</v>
      </c>
    </row>
    <row r="102" spans="1:6" s="68" customFormat="1" ht="123" hidden="1" customHeight="1" x14ac:dyDescent="0.2">
      <c r="A102" s="69" t="s">
        <v>64</v>
      </c>
      <c r="B102" s="70" t="s">
        <v>467</v>
      </c>
      <c r="C102" s="73"/>
      <c r="D102" s="9">
        <f>SUM(E102:F102)</f>
        <v>0</v>
      </c>
      <c r="E102" s="50" t="s">
        <v>260</v>
      </c>
      <c r="F102" s="9">
        <v>0</v>
      </c>
    </row>
    <row r="103" spans="1:6" s="68" customFormat="1" ht="33" customHeight="1" x14ac:dyDescent="0.2">
      <c r="A103" s="69" t="s">
        <v>186</v>
      </c>
      <c r="B103" s="48" t="s">
        <v>468</v>
      </c>
      <c r="C103" s="67">
        <v>7451</v>
      </c>
      <c r="D103" s="9">
        <f>SUM(D104:D106)</f>
        <v>7700</v>
      </c>
      <c r="E103" s="5">
        <f>SUM(E106)</f>
        <v>7700</v>
      </c>
      <c r="F103" s="9">
        <f>SUM(F104:F106)</f>
        <v>0</v>
      </c>
    </row>
    <row r="104" spans="1:6" ht="38.25" customHeight="1" x14ac:dyDescent="0.2">
      <c r="A104" s="69" t="s">
        <v>187</v>
      </c>
      <c r="B104" s="70" t="s">
        <v>469</v>
      </c>
      <c r="C104" s="73"/>
      <c r="D104" s="9">
        <f>SUM(E104:F104)</f>
        <v>0</v>
      </c>
      <c r="E104" s="50" t="s">
        <v>260</v>
      </c>
      <c r="F104" s="9"/>
    </row>
    <row r="105" spans="1:6" ht="42" customHeight="1" x14ac:dyDescent="0.2">
      <c r="A105" s="69" t="s">
        <v>188</v>
      </c>
      <c r="B105" s="70" t="s">
        <v>470</v>
      </c>
      <c r="C105" s="73"/>
      <c r="D105" s="9">
        <f>F105</f>
        <v>0</v>
      </c>
      <c r="E105" s="50" t="s">
        <v>260</v>
      </c>
      <c r="F105" s="9">
        <v>0</v>
      </c>
    </row>
    <row r="106" spans="1:6" ht="45" customHeight="1" x14ac:dyDescent="0.2">
      <c r="A106" s="69" t="s">
        <v>189</v>
      </c>
      <c r="B106" s="70" t="s">
        <v>471</v>
      </c>
      <c r="C106" s="73"/>
      <c r="D106" s="9">
        <f>SUM(E106:F106)</f>
        <v>7700</v>
      </c>
      <c r="E106" s="9">
        <v>7700</v>
      </c>
      <c r="F106" s="9">
        <v>0</v>
      </c>
    </row>
    <row r="107" spans="1:6" x14ac:dyDescent="0.2">
      <c r="C107" s="14"/>
      <c r="E107" s="14"/>
      <c r="F107" s="14"/>
    </row>
    <row r="108" spans="1:6" ht="17.25" x14ac:dyDescent="0.3">
      <c r="A108" s="224" t="s">
        <v>472</v>
      </c>
      <c r="B108" s="224"/>
      <c r="C108" s="224"/>
      <c r="D108" s="224"/>
      <c r="E108" s="224"/>
      <c r="F108" s="14"/>
    </row>
    <row r="109" spans="1:6" ht="45.75" customHeight="1" x14ac:dyDescent="0.25">
      <c r="A109" s="54"/>
      <c r="B109" s="226" t="s">
        <v>473</v>
      </c>
      <c r="C109" s="226"/>
      <c r="D109" s="226"/>
      <c r="E109" s="226"/>
      <c r="F109" s="14"/>
    </row>
    <row r="110" spans="1:6" ht="17.25" x14ac:dyDescent="0.3">
      <c r="A110" s="54"/>
      <c r="B110" s="40"/>
      <c r="C110" s="10"/>
      <c r="D110" s="228" t="s">
        <v>385</v>
      </c>
      <c r="E110" s="228"/>
      <c r="F110" s="14"/>
    </row>
    <row r="111" spans="1:6" ht="57" customHeight="1" x14ac:dyDescent="0.2">
      <c r="A111" s="77" t="s">
        <v>474</v>
      </c>
      <c r="B111" s="77" t="s">
        <v>387</v>
      </c>
      <c r="C111" s="7" t="s">
        <v>475</v>
      </c>
      <c r="D111" s="7" t="s">
        <v>476</v>
      </c>
      <c r="E111" s="7" t="s">
        <v>477</v>
      </c>
      <c r="F111" s="14"/>
    </row>
    <row r="112" spans="1:6" ht="21" customHeight="1" x14ac:dyDescent="0.2">
      <c r="A112" s="78"/>
      <c r="B112" s="79"/>
      <c r="C112" s="89">
        <v>1</v>
      </c>
      <c r="D112" s="89">
        <v>2</v>
      </c>
      <c r="E112" s="89">
        <v>3</v>
      </c>
      <c r="F112" s="14"/>
    </row>
    <row r="113" spans="1:8" ht="49.15" customHeight="1" x14ac:dyDescent="0.2">
      <c r="A113" s="89">
        <v>1</v>
      </c>
      <c r="B113" s="80" t="s">
        <v>395</v>
      </c>
      <c r="C113" s="50">
        <v>24839.055</v>
      </c>
      <c r="D113" s="50">
        <v>19364.555</v>
      </c>
      <c r="E113" s="50">
        <v>0</v>
      </c>
      <c r="F113" s="14"/>
      <c r="G113" s="88"/>
    </row>
    <row r="114" spans="1:8" ht="30" customHeight="1" x14ac:dyDescent="0.2">
      <c r="A114" s="89">
        <v>2</v>
      </c>
      <c r="B114" s="80" t="s">
        <v>478</v>
      </c>
      <c r="C114" s="50">
        <v>5794.4809999999998</v>
      </c>
      <c r="D114" s="50">
        <v>3844.4810000000002</v>
      </c>
      <c r="E114" s="50">
        <v>0</v>
      </c>
      <c r="F114" s="87"/>
    </row>
    <row r="115" spans="1:8" ht="30" customHeight="1" x14ac:dyDescent="0.2">
      <c r="A115" s="89">
        <v>3</v>
      </c>
      <c r="B115" s="80" t="s">
        <v>937</v>
      </c>
      <c r="C115" s="50">
        <v>129153.255</v>
      </c>
      <c r="D115" s="50">
        <v>98407.278000000006</v>
      </c>
      <c r="E115" s="50">
        <v>337731.02299999999</v>
      </c>
      <c r="F115" s="14"/>
      <c r="G115" s="87"/>
      <c r="H115" s="91"/>
    </row>
    <row r="116" spans="1:8" ht="20.25" customHeight="1" x14ac:dyDescent="0.2">
      <c r="A116" s="89">
        <v>4</v>
      </c>
      <c r="B116" s="80" t="s">
        <v>398</v>
      </c>
      <c r="C116" s="50">
        <v>93542.7</v>
      </c>
      <c r="D116" s="50">
        <v>70720</v>
      </c>
      <c r="E116" s="50">
        <v>131855.70000000001</v>
      </c>
      <c r="F116" s="14"/>
      <c r="G116" s="87"/>
      <c r="H116" s="87"/>
    </row>
    <row r="117" spans="1:8" ht="16.5" customHeight="1" x14ac:dyDescent="0.2">
      <c r="A117" s="89">
        <v>5</v>
      </c>
      <c r="B117" s="80" t="s">
        <v>479</v>
      </c>
      <c r="C117" s="90">
        <v>1936.1</v>
      </c>
      <c r="D117" s="90">
        <v>1161.5999999999999</v>
      </c>
      <c r="E117" s="89" t="s">
        <v>260</v>
      </c>
      <c r="F117" s="14"/>
      <c r="G117" s="87"/>
      <c r="H117" s="87"/>
    </row>
    <row r="118" spans="1:8" ht="18.75" customHeight="1" x14ac:dyDescent="0.2">
      <c r="A118" s="89">
        <v>6</v>
      </c>
      <c r="B118" s="80" t="s">
        <v>480</v>
      </c>
      <c r="C118" s="90">
        <v>1909</v>
      </c>
      <c r="D118" s="90">
        <v>1145.4000000000001</v>
      </c>
      <c r="E118" s="89" t="s">
        <v>260</v>
      </c>
      <c r="F118" s="14" t="s">
        <v>1035</v>
      </c>
      <c r="G118" s="87"/>
      <c r="H118" s="87"/>
    </row>
    <row r="119" spans="1:8" x14ac:dyDescent="0.2">
      <c r="C119" s="14"/>
      <c r="E119" s="14"/>
      <c r="F119" s="14"/>
      <c r="G119" s="87"/>
      <c r="H119" s="87"/>
    </row>
    <row r="120" spans="1:8" x14ac:dyDescent="0.2">
      <c r="C120" s="14"/>
      <c r="E120" s="14"/>
      <c r="F120" s="14"/>
      <c r="G120" s="87"/>
      <c r="H120" s="87"/>
    </row>
    <row r="121" spans="1:8" x14ac:dyDescent="0.2">
      <c r="C121" s="14"/>
      <c r="E121" s="14"/>
      <c r="F121" s="14"/>
      <c r="G121" s="87"/>
      <c r="H121" s="87"/>
    </row>
    <row r="122" spans="1:8" x14ac:dyDescent="0.2">
      <c r="C122" s="14"/>
      <c r="E122" s="14"/>
      <c r="F122" s="14"/>
      <c r="G122" s="87"/>
      <c r="H122" s="87"/>
    </row>
    <row r="123" spans="1:8" x14ac:dyDescent="0.2">
      <c r="C123" s="14"/>
      <c r="E123" s="14"/>
      <c r="F123" s="14"/>
      <c r="G123" s="87"/>
      <c r="H123" s="87"/>
    </row>
    <row r="124" spans="1:8" x14ac:dyDescent="0.2">
      <c r="C124" s="14"/>
      <c r="E124" s="14"/>
      <c r="F124" s="14"/>
    </row>
    <row r="125" spans="1:8" x14ac:dyDescent="0.2">
      <c r="C125" s="14"/>
      <c r="E125" s="14"/>
      <c r="F125" s="14"/>
    </row>
    <row r="126" spans="1:8" x14ac:dyDescent="0.2">
      <c r="C126" s="14"/>
      <c r="E126" s="14"/>
      <c r="F126" s="14"/>
    </row>
    <row r="127" spans="1:8" x14ac:dyDescent="0.2">
      <c r="C127" s="14"/>
      <c r="E127" s="14"/>
      <c r="F127" s="14"/>
    </row>
    <row r="128" spans="1:8" x14ac:dyDescent="0.2">
      <c r="C128" s="14"/>
      <c r="E128" s="14"/>
      <c r="F128" s="14"/>
    </row>
    <row r="129" spans="3:6" x14ac:dyDescent="0.2">
      <c r="C129" s="14"/>
      <c r="E129" s="14"/>
      <c r="F129" s="14"/>
    </row>
    <row r="130" spans="3:6" x14ac:dyDescent="0.2">
      <c r="C130" s="14"/>
      <c r="E130" s="14"/>
      <c r="F130" s="14"/>
    </row>
    <row r="131" spans="3:6" x14ac:dyDescent="0.2">
      <c r="C131" s="14"/>
      <c r="E131" s="14"/>
      <c r="F131" s="14"/>
    </row>
    <row r="132" spans="3:6" x14ac:dyDescent="0.2">
      <c r="C132" s="14"/>
      <c r="E132" s="14"/>
      <c r="F132" s="14"/>
    </row>
    <row r="133" spans="3:6" x14ac:dyDescent="0.2">
      <c r="C133" s="14"/>
      <c r="E133" s="14"/>
      <c r="F133" s="14"/>
    </row>
    <row r="134" spans="3:6" x14ac:dyDescent="0.2">
      <c r="C134" s="14"/>
      <c r="E134" s="14"/>
      <c r="F134" s="14"/>
    </row>
    <row r="135" spans="3:6" x14ac:dyDescent="0.2">
      <c r="C135" s="14"/>
      <c r="E135" s="14"/>
      <c r="F135" s="14"/>
    </row>
    <row r="136" spans="3:6" x14ac:dyDescent="0.2">
      <c r="C136" s="14"/>
      <c r="E136" s="14"/>
      <c r="F136" s="14"/>
    </row>
    <row r="137" spans="3:6" x14ac:dyDescent="0.2">
      <c r="C137" s="14"/>
      <c r="E137" s="14"/>
      <c r="F137" s="14"/>
    </row>
    <row r="138" spans="3:6" x14ac:dyDescent="0.2">
      <c r="C138" s="14"/>
      <c r="E138" s="14"/>
      <c r="F138" s="14"/>
    </row>
    <row r="139" spans="3:6" x14ac:dyDescent="0.2">
      <c r="C139" s="14"/>
      <c r="E139" s="14"/>
      <c r="F139" s="14"/>
    </row>
    <row r="140" spans="3:6" x14ac:dyDescent="0.2">
      <c r="C140" s="14"/>
      <c r="E140" s="14"/>
      <c r="F140" s="14"/>
    </row>
    <row r="141" spans="3:6" x14ac:dyDescent="0.2">
      <c r="C141" s="14"/>
      <c r="E141" s="14"/>
      <c r="F141" s="14"/>
    </row>
    <row r="142" spans="3:6" x14ac:dyDescent="0.2">
      <c r="C142" s="14"/>
      <c r="E142" s="14"/>
      <c r="F142" s="14"/>
    </row>
    <row r="143" spans="3:6" x14ac:dyDescent="0.2">
      <c r="C143" s="14"/>
      <c r="E143" s="14"/>
      <c r="F143" s="14"/>
    </row>
    <row r="144" spans="3:6" x14ac:dyDescent="0.2">
      <c r="C144" s="14"/>
      <c r="E144" s="14"/>
      <c r="F144" s="14"/>
    </row>
    <row r="145" spans="3:6" x14ac:dyDescent="0.2">
      <c r="C145" s="14"/>
      <c r="E145" s="14"/>
      <c r="F145" s="14"/>
    </row>
    <row r="146" spans="3:6" x14ac:dyDescent="0.2">
      <c r="C146" s="14"/>
      <c r="E146" s="14"/>
      <c r="F146" s="14"/>
    </row>
    <row r="147" spans="3:6" x14ac:dyDescent="0.2">
      <c r="C147" s="14"/>
      <c r="E147" s="14"/>
      <c r="F147" s="14"/>
    </row>
    <row r="148" spans="3:6" x14ac:dyDescent="0.2">
      <c r="C148" s="14"/>
      <c r="E148" s="14"/>
      <c r="F148" s="14"/>
    </row>
    <row r="149" spans="3:6" x14ac:dyDescent="0.2">
      <c r="C149" s="14"/>
      <c r="E149" s="14"/>
      <c r="F149" s="14"/>
    </row>
    <row r="150" spans="3:6" x14ac:dyDescent="0.2">
      <c r="C150" s="14"/>
      <c r="E150" s="14"/>
      <c r="F150" s="14"/>
    </row>
    <row r="151" spans="3:6" x14ac:dyDescent="0.2">
      <c r="C151" s="14"/>
      <c r="E151" s="14"/>
      <c r="F151" s="14"/>
    </row>
    <row r="152" spans="3:6" x14ac:dyDescent="0.2">
      <c r="C152" s="14"/>
      <c r="E152" s="14"/>
      <c r="F152" s="14"/>
    </row>
    <row r="153" spans="3:6" x14ac:dyDescent="0.2">
      <c r="C153" s="14"/>
      <c r="E153" s="14"/>
      <c r="F153" s="14"/>
    </row>
    <row r="154" spans="3:6" x14ac:dyDescent="0.2">
      <c r="C154" s="14"/>
      <c r="E154" s="14"/>
      <c r="F154" s="14"/>
    </row>
    <row r="155" spans="3:6" x14ac:dyDescent="0.2">
      <c r="C155" s="14"/>
      <c r="E155" s="14"/>
      <c r="F155" s="14"/>
    </row>
    <row r="156" spans="3:6" x14ac:dyDescent="0.2">
      <c r="C156" s="14"/>
      <c r="E156" s="14"/>
      <c r="F156" s="14"/>
    </row>
    <row r="157" spans="3:6" x14ac:dyDescent="0.2">
      <c r="C157" s="14"/>
      <c r="E157" s="14"/>
      <c r="F157" s="14"/>
    </row>
    <row r="158" spans="3:6" x14ac:dyDescent="0.2">
      <c r="C158" s="14"/>
      <c r="E158" s="14"/>
      <c r="F158" s="14"/>
    </row>
    <row r="159" spans="3:6" x14ac:dyDescent="0.2">
      <c r="C159" s="14"/>
      <c r="E159" s="14"/>
      <c r="F159" s="14"/>
    </row>
    <row r="160" spans="3:6" x14ac:dyDescent="0.2">
      <c r="C160" s="14"/>
      <c r="E160" s="14"/>
      <c r="F160" s="14"/>
    </row>
    <row r="161" spans="3:6" x14ac:dyDescent="0.2">
      <c r="C161" s="14"/>
      <c r="E161" s="14"/>
      <c r="F161" s="14"/>
    </row>
    <row r="162" spans="3:6" x14ac:dyDescent="0.2">
      <c r="C162" s="14"/>
      <c r="E162" s="14"/>
      <c r="F162" s="14"/>
    </row>
    <row r="163" spans="3:6" x14ac:dyDescent="0.2">
      <c r="C163" s="14"/>
      <c r="E163" s="14"/>
      <c r="F163" s="14"/>
    </row>
    <row r="164" spans="3:6" x14ac:dyDescent="0.2">
      <c r="C164" s="14"/>
      <c r="E164" s="14"/>
      <c r="F164" s="14"/>
    </row>
    <row r="165" spans="3:6" x14ac:dyDescent="0.2">
      <c r="C165" s="14"/>
      <c r="E165" s="14"/>
      <c r="F165" s="14"/>
    </row>
    <row r="166" spans="3:6" x14ac:dyDescent="0.2">
      <c r="C166" s="14"/>
      <c r="E166" s="14"/>
      <c r="F166" s="14"/>
    </row>
    <row r="167" spans="3:6" x14ac:dyDescent="0.2">
      <c r="C167" s="14"/>
      <c r="E167" s="14"/>
      <c r="F167" s="14"/>
    </row>
    <row r="168" spans="3:6" x14ac:dyDescent="0.2">
      <c r="C168" s="14"/>
      <c r="E168" s="14"/>
      <c r="F168" s="14"/>
    </row>
    <row r="169" spans="3:6" x14ac:dyDescent="0.2">
      <c r="C169" s="14"/>
      <c r="E169" s="14"/>
      <c r="F169" s="14"/>
    </row>
    <row r="170" spans="3:6" x14ac:dyDescent="0.2">
      <c r="C170" s="14"/>
      <c r="E170" s="14"/>
      <c r="F170" s="14"/>
    </row>
    <row r="171" spans="3:6" x14ac:dyDescent="0.2">
      <c r="C171" s="14"/>
      <c r="E171" s="14"/>
      <c r="F171" s="14"/>
    </row>
    <row r="172" spans="3:6" x14ac:dyDescent="0.2">
      <c r="C172" s="14"/>
      <c r="E172" s="14"/>
      <c r="F172" s="14"/>
    </row>
    <row r="173" spans="3:6" x14ac:dyDescent="0.2">
      <c r="C173" s="14"/>
      <c r="E173" s="14"/>
      <c r="F173" s="14"/>
    </row>
    <row r="174" spans="3:6" x14ac:dyDescent="0.2">
      <c r="C174" s="14"/>
      <c r="E174" s="14"/>
      <c r="F174" s="14"/>
    </row>
    <row r="175" spans="3:6" x14ac:dyDescent="0.2">
      <c r="C175" s="14"/>
      <c r="E175" s="14"/>
      <c r="F175" s="14"/>
    </row>
    <row r="176" spans="3:6" x14ac:dyDescent="0.2">
      <c r="C176" s="14"/>
      <c r="E176" s="14"/>
      <c r="F176" s="14"/>
    </row>
    <row r="177" spans="3:6" x14ac:dyDescent="0.2">
      <c r="C177" s="14"/>
      <c r="E177" s="14"/>
      <c r="F177" s="14"/>
    </row>
    <row r="178" spans="3:6" x14ac:dyDescent="0.2">
      <c r="C178" s="14"/>
      <c r="E178" s="14"/>
      <c r="F178" s="14"/>
    </row>
    <row r="179" spans="3:6" x14ac:dyDescent="0.2">
      <c r="C179" s="14"/>
      <c r="E179" s="14"/>
      <c r="F179" s="14"/>
    </row>
    <row r="180" spans="3:6" x14ac:dyDescent="0.2">
      <c r="C180" s="14"/>
      <c r="E180" s="14"/>
      <c r="F180" s="14"/>
    </row>
  </sheetData>
  <mergeCells count="13">
    <mergeCell ref="D110:E110"/>
    <mergeCell ref="C8:C9"/>
    <mergeCell ref="A8:A9"/>
    <mergeCell ref="E8:F8"/>
    <mergeCell ref="A6:F6"/>
    <mergeCell ref="D8:D9"/>
    <mergeCell ref="B8:B9"/>
    <mergeCell ref="D2:E2"/>
    <mergeCell ref="A108:E108"/>
    <mergeCell ref="C4:F4"/>
    <mergeCell ref="B109:E109"/>
    <mergeCell ref="A5:G5"/>
    <mergeCell ref="C3:F3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5 D10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54"/>
  <sheetViews>
    <sheetView showGridLines="0" topLeftCell="A3" zoomScaleNormal="100" workbookViewId="0">
      <selection activeCell="E11" sqref="E11"/>
    </sheetView>
  </sheetViews>
  <sheetFormatPr defaultColWidth="9.140625" defaultRowHeight="17.25" x14ac:dyDescent="0.3"/>
  <cols>
    <col min="1" max="1" width="5.140625" style="54" customWidth="1"/>
    <col min="2" max="2" width="5.85546875" style="44" customWidth="1"/>
    <col min="3" max="3" width="5.5703125" style="45" customWidth="1"/>
    <col min="4" max="4" width="5.5703125" style="46" customWidth="1"/>
    <col min="5" max="5" width="40.140625" style="40" customWidth="1"/>
    <col min="6" max="7" width="12.140625" style="10" customWidth="1"/>
    <col min="8" max="8" width="12.85546875" style="10" customWidth="1"/>
    <col min="9" max="9" width="3.5703125" style="1" customWidth="1"/>
    <col min="10" max="10" width="10.5703125" style="10" bestFit="1" customWidth="1"/>
    <col min="11" max="11" width="15.42578125" style="10" customWidth="1"/>
    <col min="12" max="16384" width="9.140625" style="10"/>
  </cols>
  <sheetData>
    <row r="1" spans="1:12" ht="13.5" hidden="1" customHeight="1" x14ac:dyDescent="0.3"/>
    <row r="2" spans="1:12" ht="26.25" hidden="1" customHeight="1" x14ac:dyDescent="0.3">
      <c r="G2" s="223"/>
      <c r="H2" s="223"/>
    </row>
    <row r="3" spans="1:12" ht="66.75" customHeight="1" x14ac:dyDescent="0.3">
      <c r="F3" s="225" t="s">
        <v>1043</v>
      </c>
      <c r="G3" s="225"/>
      <c r="H3" s="225"/>
      <c r="I3" s="16"/>
    </row>
    <row r="4" spans="1:12" ht="64.5" customHeight="1" x14ac:dyDescent="0.3">
      <c r="F4" s="225" t="s">
        <v>1036</v>
      </c>
      <c r="G4" s="233"/>
      <c r="H4" s="233"/>
    </row>
    <row r="5" spans="1:12" ht="18.75" customHeight="1" x14ac:dyDescent="0.35">
      <c r="A5" s="83"/>
      <c r="B5" s="83"/>
      <c r="C5" s="83"/>
      <c r="D5" s="83"/>
      <c r="E5" s="84" t="s">
        <v>938</v>
      </c>
      <c r="F5" s="83"/>
      <c r="G5" s="83"/>
      <c r="H5" s="83"/>
    </row>
    <row r="6" spans="1:12" ht="36" customHeight="1" x14ac:dyDescent="0.3">
      <c r="A6" s="242" t="s">
        <v>483</v>
      </c>
      <c r="B6" s="242"/>
      <c r="C6" s="242"/>
      <c r="D6" s="242"/>
      <c r="E6" s="242"/>
      <c r="F6" s="242"/>
      <c r="G6" s="242"/>
      <c r="H6" s="242"/>
    </row>
    <row r="7" spans="1:12" ht="18" customHeight="1" x14ac:dyDescent="0.3">
      <c r="B7" s="11"/>
      <c r="C7" s="12"/>
      <c r="D7" s="12"/>
      <c r="E7" s="13"/>
      <c r="G7" s="14" t="s">
        <v>482</v>
      </c>
      <c r="H7" s="14"/>
      <c r="I7" s="14"/>
    </row>
    <row r="8" spans="1:12" s="15" customFormat="1" ht="15.75" customHeight="1" x14ac:dyDescent="0.2">
      <c r="A8" s="236" t="s">
        <v>485</v>
      </c>
      <c r="B8" s="240" t="s">
        <v>486</v>
      </c>
      <c r="C8" s="234" t="s">
        <v>487</v>
      </c>
      <c r="D8" s="234" t="s">
        <v>488</v>
      </c>
      <c r="E8" s="237" t="s">
        <v>489</v>
      </c>
      <c r="F8" s="238" t="s">
        <v>493</v>
      </c>
      <c r="G8" s="55" t="s">
        <v>490</v>
      </c>
      <c r="H8" s="56"/>
      <c r="I8" s="14"/>
    </row>
    <row r="9" spans="1:12" s="17" customFormat="1" ht="36" customHeight="1" x14ac:dyDescent="0.2">
      <c r="A9" s="236"/>
      <c r="B9" s="241"/>
      <c r="C9" s="235"/>
      <c r="D9" s="235"/>
      <c r="E9" s="237"/>
      <c r="F9" s="239"/>
      <c r="G9" s="4" t="s">
        <v>491</v>
      </c>
      <c r="H9" s="4" t="s">
        <v>492</v>
      </c>
      <c r="I9" s="16"/>
      <c r="K9" s="18"/>
    </row>
    <row r="10" spans="1:12" s="20" customFormat="1" x14ac:dyDescent="0.2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81"/>
      <c r="K10" s="18"/>
    </row>
    <row r="11" spans="1:12" s="26" customFormat="1" ht="72" customHeight="1" x14ac:dyDescent="0.2">
      <c r="A11" s="7">
        <v>2000</v>
      </c>
      <c r="B11" s="21" t="s">
        <v>259</v>
      </c>
      <c r="C11" s="22" t="s">
        <v>260</v>
      </c>
      <c r="D11" s="23" t="s">
        <v>260</v>
      </c>
      <c r="E11" s="24" t="s">
        <v>903</v>
      </c>
      <c r="F11" s="5">
        <f>G11+H11</f>
        <v>3739831.88</v>
      </c>
      <c r="G11" s="5">
        <f>SUM(G12,G38,G49,G67,G110,G123,G136,G158,G181,G203,G224)</f>
        <v>1052860.9000000001</v>
      </c>
      <c r="H11" s="5">
        <f>H12+H67+H110+H123+H136+H158+H181+H224</f>
        <v>2686970.98</v>
      </c>
      <c r="I11" s="25"/>
      <c r="J11" s="27"/>
    </row>
    <row r="12" spans="1:12" s="29" customFormat="1" ht="75.75" customHeight="1" x14ac:dyDescent="0.2">
      <c r="A12" s="7">
        <v>2100</v>
      </c>
      <c r="B12" s="19" t="s">
        <v>150</v>
      </c>
      <c r="C12" s="19" t="s">
        <v>132</v>
      </c>
      <c r="D12" s="19" t="s">
        <v>132</v>
      </c>
      <c r="E12" s="47" t="s">
        <v>494</v>
      </c>
      <c r="F12" s="5">
        <f t="shared" ref="F12:F55" si="0">SUM(G12:H12)</f>
        <v>287109.40000000002</v>
      </c>
      <c r="G12" s="5">
        <f>SUM(G13+G17+G20+G24+G26+G28+G30+G32)</f>
        <v>233609.4</v>
      </c>
      <c r="H12" s="5">
        <f>H13</f>
        <v>53500</v>
      </c>
      <c r="I12" s="28"/>
    </row>
    <row r="13" spans="1:12" s="31" customFormat="1" ht="56.25" customHeight="1" x14ac:dyDescent="0.3">
      <c r="A13" s="7">
        <v>2110</v>
      </c>
      <c r="B13" s="19" t="s">
        <v>150</v>
      </c>
      <c r="C13" s="19" t="s">
        <v>133</v>
      </c>
      <c r="D13" s="19" t="s">
        <v>132</v>
      </c>
      <c r="E13" s="30" t="s">
        <v>495</v>
      </c>
      <c r="F13" s="5">
        <f t="shared" si="0"/>
        <v>260141.4</v>
      </c>
      <c r="G13" s="5">
        <f>G14+G15</f>
        <v>206641.4</v>
      </c>
      <c r="H13" s="5">
        <f>SUM(H14:H16)</f>
        <v>53500</v>
      </c>
      <c r="I13" s="52"/>
    </row>
    <row r="14" spans="1:12" ht="25.5" customHeight="1" x14ac:dyDescent="0.3">
      <c r="A14" s="7">
        <v>2111</v>
      </c>
      <c r="B14" s="57" t="s">
        <v>150</v>
      </c>
      <c r="C14" s="57" t="s">
        <v>133</v>
      </c>
      <c r="D14" s="57" t="s">
        <v>133</v>
      </c>
      <c r="E14" s="32" t="s">
        <v>496</v>
      </c>
      <c r="F14" s="5">
        <f t="shared" si="0"/>
        <v>260141.4</v>
      </c>
      <c r="G14" s="5">
        <v>206641.4</v>
      </c>
      <c r="H14" s="5">
        <v>53500</v>
      </c>
      <c r="J14" s="2"/>
      <c r="L14" s="2"/>
    </row>
    <row r="15" spans="1:12" ht="25.5" hidden="1" customHeight="1" x14ac:dyDescent="0.3">
      <c r="A15" s="7">
        <v>2112</v>
      </c>
      <c r="B15" s="57" t="s">
        <v>150</v>
      </c>
      <c r="C15" s="57" t="s">
        <v>133</v>
      </c>
      <c r="D15" s="57" t="s">
        <v>134</v>
      </c>
      <c r="E15" s="32" t="s">
        <v>497</v>
      </c>
      <c r="F15" s="5">
        <f t="shared" si="0"/>
        <v>0</v>
      </c>
      <c r="G15" s="5">
        <v>0</v>
      </c>
      <c r="H15" s="5">
        <v>0</v>
      </c>
      <c r="L15" s="2"/>
    </row>
    <row r="16" spans="1:12" ht="13.5" hidden="1" customHeight="1" x14ac:dyDescent="0.3">
      <c r="A16" s="7">
        <v>2113</v>
      </c>
      <c r="B16" s="57" t="s">
        <v>150</v>
      </c>
      <c r="C16" s="57" t="s">
        <v>133</v>
      </c>
      <c r="D16" s="57" t="s">
        <v>122</v>
      </c>
      <c r="E16" s="32" t="s">
        <v>498</v>
      </c>
      <c r="F16" s="5">
        <f t="shared" si="0"/>
        <v>0</v>
      </c>
      <c r="G16" s="5">
        <v>0</v>
      </c>
      <c r="H16" s="5">
        <v>0</v>
      </c>
    </row>
    <row r="17" spans="1:8" ht="15" hidden="1" customHeight="1" x14ac:dyDescent="0.3">
      <c r="A17" s="7">
        <v>2120</v>
      </c>
      <c r="B17" s="19" t="s">
        <v>150</v>
      </c>
      <c r="C17" s="19" t="s">
        <v>134</v>
      </c>
      <c r="D17" s="19" t="s">
        <v>132</v>
      </c>
      <c r="E17" s="30" t="s">
        <v>499</v>
      </c>
      <c r="F17" s="5">
        <f t="shared" si="0"/>
        <v>0</v>
      </c>
      <c r="G17" s="5">
        <f>SUM(G18:G19)</f>
        <v>0</v>
      </c>
      <c r="H17" s="5">
        <f>SUM(H18:H19)</f>
        <v>0</v>
      </c>
    </row>
    <row r="18" spans="1:8" ht="19.5" hidden="1" customHeight="1" x14ac:dyDescent="0.3">
      <c r="A18" s="7">
        <v>2121</v>
      </c>
      <c r="B18" s="57" t="s">
        <v>150</v>
      </c>
      <c r="C18" s="57" t="s">
        <v>134</v>
      </c>
      <c r="D18" s="57" t="s">
        <v>133</v>
      </c>
      <c r="E18" s="58" t="s">
        <v>500</v>
      </c>
      <c r="F18" s="5">
        <f t="shared" si="0"/>
        <v>0</v>
      </c>
      <c r="G18" s="5">
        <v>0</v>
      </c>
      <c r="H18" s="5">
        <v>0</v>
      </c>
    </row>
    <row r="19" spans="1:8" ht="27" hidden="1" customHeight="1" x14ac:dyDescent="0.3">
      <c r="A19" s="7">
        <v>2122</v>
      </c>
      <c r="B19" s="57" t="s">
        <v>150</v>
      </c>
      <c r="C19" s="57" t="s">
        <v>134</v>
      </c>
      <c r="D19" s="57" t="s">
        <v>134</v>
      </c>
      <c r="E19" s="32" t="s">
        <v>501</v>
      </c>
      <c r="F19" s="5">
        <f t="shared" si="0"/>
        <v>0</v>
      </c>
      <c r="G19" s="5">
        <v>0</v>
      </c>
      <c r="H19" s="5">
        <v>0</v>
      </c>
    </row>
    <row r="20" spans="1:8" ht="24" customHeight="1" x14ac:dyDescent="0.3">
      <c r="A20" s="7">
        <v>2130</v>
      </c>
      <c r="B20" s="19" t="s">
        <v>150</v>
      </c>
      <c r="C20" s="19" t="s">
        <v>122</v>
      </c>
      <c r="D20" s="19" t="s">
        <v>132</v>
      </c>
      <c r="E20" s="30" t="s">
        <v>502</v>
      </c>
      <c r="F20" s="5">
        <f t="shared" si="0"/>
        <v>13568</v>
      </c>
      <c r="G20" s="5">
        <f>SUM(G21:G23)</f>
        <v>13568</v>
      </c>
      <c r="H20" s="5">
        <f>SUM(H21:H23)</f>
        <v>0</v>
      </c>
    </row>
    <row r="21" spans="1:8" ht="26.25" hidden="1" customHeight="1" x14ac:dyDescent="0.3">
      <c r="A21" s="7">
        <v>2131</v>
      </c>
      <c r="B21" s="57" t="s">
        <v>150</v>
      </c>
      <c r="C21" s="57" t="s">
        <v>122</v>
      </c>
      <c r="D21" s="57" t="s">
        <v>133</v>
      </c>
      <c r="E21" s="32" t="s">
        <v>503</v>
      </c>
      <c r="F21" s="5">
        <f t="shared" si="0"/>
        <v>0</v>
      </c>
      <c r="G21" s="5">
        <v>0</v>
      </c>
      <c r="H21" s="5">
        <v>0</v>
      </c>
    </row>
    <row r="22" spans="1:8" ht="25.5" hidden="1" customHeight="1" x14ac:dyDescent="0.3">
      <c r="A22" s="7">
        <v>2132</v>
      </c>
      <c r="B22" s="57" t="s">
        <v>150</v>
      </c>
      <c r="C22" s="57">
        <v>3</v>
      </c>
      <c r="D22" s="57">
        <v>2</v>
      </c>
      <c r="E22" s="32" t="s">
        <v>504</v>
      </c>
      <c r="F22" s="5">
        <f t="shared" si="0"/>
        <v>0</v>
      </c>
      <c r="G22" s="5">
        <v>0</v>
      </c>
      <c r="H22" s="5">
        <v>0</v>
      </c>
    </row>
    <row r="23" spans="1:8" ht="14.25" customHeight="1" x14ac:dyDescent="0.3">
      <c r="A23" s="7">
        <v>2133</v>
      </c>
      <c r="B23" s="57" t="s">
        <v>150</v>
      </c>
      <c r="C23" s="57">
        <v>3</v>
      </c>
      <c r="D23" s="57">
        <v>3</v>
      </c>
      <c r="E23" s="32" t="s">
        <v>505</v>
      </c>
      <c r="F23" s="5">
        <f t="shared" si="0"/>
        <v>13568</v>
      </c>
      <c r="G23" s="5">
        <v>13568</v>
      </c>
      <c r="H23" s="5">
        <v>0</v>
      </c>
    </row>
    <row r="24" spans="1:8" ht="27" hidden="1" x14ac:dyDescent="0.3">
      <c r="A24" s="7">
        <v>2140</v>
      </c>
      <c r="B24" s="19" t="s">
        <v>150</v>
      </c>
      <c r="C24" s="19">
        <v>4</v>
      </c>
      <c r="D24" s="19">
        <v>0</v>
      </c>
      <c r="E24" s="30" t="s">
        <v>506</v>
      </c>
      <c r="F24" s="5">
        <f t="shared" si="0"/>
        <v>0</v>
      </c>
      <c r="G24" s="5">
        <f>SUM(G25)</f>
        <v>0</v>
      </c>
      <c r="H24" s="5">
        <f>SUM(H25)</f>
        <v>0</v>
      </c>
    </row>
    <row r="25" spans="1:8" ht="15" hidden="1" customHeight="1" x14ac:dyDescent="0.3">
      <c r="A25" s="7">
        <v>2141</v>
      </c>
      <c r="B25" s="57" t="s">
        <v>150</v>
      </c>
      <c r="C25" s="57">
        <v>4</v>
      </c>
      <c r="D25" s="57">
        <v>1</v>
      </c>
      <c r="E25" s="32" t="s">
        <v>507</v>
      </c>
      <c r="F25" s="5">
        <f t="shared" si="0"/>
        <v>0</v>
      </c>
      <c r="G25" s="5"/>
      <c r="H25" s="5"/>
    </row>
    <row r="26" spans="1:8" ht="40.5" hidden="1" customHeight="1" x14ac:dyDescent="0.3">
      <c r="A26" s="7">
        <v>2150</v>
      </c>
      <c r="B26" s="19" t="s">
        <v>150</v>
      </c>
      <c r="C26" s="19">
        <v>5</v>
      </c>
      <c r="D26" s="19">
        <v>0</v>
      </c>
      <c r="E26" s="30" t="s">
        <v>508</v>
      </c>
      <c r="F26" s="5">
        <f t="shared" si="0"/>
        <v>0</v>
      </c>
      <c r="G26" s="5">
        <f>SUM(G27)</f>
        <v>0</v>
      </c>
      <c r="H26" s="5">
        <f>SUM(H27)</f>
        <v>0</v>
      </c>
    </row>
    <row r="27" spans="1:8" ht="40.5" hidden="1" customHeight="1" x14ac:dyDescent="0.3">
      <c r="A27" s="7">
        <v>2151</v>
      </c>
      <c r="B27" s="57" t="s">
        <v>150</v>
      </c>
      <c r="C27" s="57">
        <v>5</v>
      </c>
      <c r="D27" s="57">
        <v>1</v>
      </c>
      <c r="E27" s="32" t="s">
        <v>509</v>
      </c>
      <c r="F27" s="5">
        <f t="shared" si="0"/>
        <v>0</v>
      </c>
      <c r="G27" s="5"/>
      <c r="H27" s="5">
        <v>0</v>
      </c>
    </row>
    <row r="28" spans="1:8" ht="31.5" customHeight="1" x14ac:dyDescent="0.3">
      <c r="A28" s="7">
        <v>2160</v>
      </c>
      <c r="B28" s="19" t="s">
        <v>150</v>
      </c>
      <c r="C28" s="19">
        <v>6</v>
      </c>
      <c r="D28" s="19">
        <v>0</v>
      </c>
      <c r="E28" s="30" t="s">
        <v>510</v>
      </c>
      <c r="F28" s="5">
        <f t="shared" si="0"/>
        <v>13400</v>
      </c>
      <c r="G28" s="5">
        <f>SUM(G29)</f>
        <v>13400</v>
      </c>
      <c r="H28" s="5">
        <f>SUM(H29)</f>
        <v>0</v>
      </c>
    </row>
    <row r="29" spans="1:8" ht="30.75" customHeight="1" x14ac:dyDescent="0.3">
      <c r="A29" s="7">
        <v>2161</v>
      </c>
      <c r="B29" s="57" t="s">
        <v>150</v>
      </c>
      <c r="C29" s="57">
        <v>6</v>
      </c>
      <c r="D29" s="57">
        <v>1</v>
      </c>
      <c r="E29" s="32" t="s">
        <v>511</v>
      </c>
      <c r="F29" s="92">
        <f t="shared" si="0"/>
        <v>13400</v>
      </c>
      <c r="G29" s="92">
        <v>13400</v>
      </c>
      <c r="H29" s="5">
        <v>0</v>
      </c>
    </row>
    <row r="30" spans="1:8" ht="34.5" customHeight="1" x14ac:dyDescent="0.3">
      <c r="A30" s="7">
        <v>2170</v>
      </c>
      <c r="B30" s="19" t="s">
        <v>150</v>
      </c>
      <c r="C30" s="19">
        <v>7</v>
      </c>
      <c r="D30" s="19">
        <v>0</v>
      </c>
      <c r="E30" s="30" t="s">
        <v>512</v>
      </c>
      <c r="F30" s="5">
        <f t="shared" si="0"/>
        <v>0</v>
      </c>
      <c r="G30" s="5">
        <f>SUM(G32)</f>
        <v>0</v>
      </c>
      <c r="H30" s="5">
        <f>SUM(H32)</f>
        <v>0</v>
      </c>
    </row>
    <row r="31" spans="1:8" x14ac:dyDescent="0.3">
      <c r="A31" s="7">
        <v>2171</v>
      </c>
      <c r="B31" s="57" t="s">
        <v>150</v>
      </c>
      <c r="C31" s="57">
        <v>7</v>
      </c>
      <c r="D31" s="57">
        <v>1</v>
      </c>
      <c r="E31" s="32" t="s">
        <v>513</v>
      </c>
      <c r="F31" s="5">
        <f t="shared" si="0"/>
        <v>0</v>
      </c>
      <c r="G31" s="5">
        <v>0</v>
      </c>
      <c r="H31" s="5">
        <v>0</v>
      </c>
    </row>
    <row r="32" spans="1:8" ht="40.5" hidden="1" customHeight="1" x14ac:dyDescent="0.3">
      <c r="A32" s="7">
        <v>2180</v>
      </c>
      <c r="B32" s="19" t="s">
        <v>150</v>
      </c>
      <c r="C32" s="19">
        <v>8</v>
      </c>
      <c r="D32" s="19">
        <v>0</v>
      </c>
      <c r="E32" s="30" t="s">
        <v>514</v>
      </c>
      <c r="F32" s="5">
        <f t="shared" si="0"/>
        <v>0</v>
      </c>
      <c r="G32" s="5">
        <f>SUM(G33)</f>
        <v>0</v>
      </c>
      <c r="H32" s="5">
        <f>SUM(H33)</f>
        <v>0</v>
      </c>
    </row>
    <row r="33" spans="1:9" ht="40.5" hidden="1" customHeight="1" x14ac:dyDescent="0.3">
      <c r="A33" s="7">
        <v>2181</v>
      </c>
      <c r="B33" s="57" t="s">
        <v>150</v>
      </c>
      <c r="C33" s="57">
        <v>8</v>
      </c>
      <c r="D33" s="57">
        <v>1</v>
      </c>
      <c r="E33" s="32" t="s">
        <v>514</v>
      </c>
      <c r="F33" s="5">
        <f t="shared" si="0"/>
        <v>0</v>
      </c>
      <c r="G33" s="5"/>
      <c r="H33" s="5">
        <f>SUM(H35:H38)</f>
        <v>0</v>
      </c>
    </row>
    <row r="34" spans="1:9" hidden="1" x14ac:dyDescent="0.3">
      <c r="A34" s="7">
        <v>2182</v>
      </c>
      <c r="B34" s="57" t="s">
        <v>150</v>
      </c>
      <c r="C34" s="57">
        <v>8</v>
      </c>
      <c r="D34" s="57">
        <v>1</v>
      </c>
      <c r="E34" s="32" t="s">
        <v>515</v>
      </c>
      <c r="F34" s="5">
        <f t="shared" si="0"/>
        <v>0</v>
      </c>
      <c r="G34" s="5"/>
      <c r="H34" s="5"/>
    </row>
    <row r="35" spans="1:9" ht="15" hidden="1" customHeight="1" x14ac:dyDescent="0.3">
      <c r="A35" s="7">
        <v>2183</v>
      </c>
      <c r="B35" s="57" t="s">
        <v>150</v>
      </c>
      <c r="C35" s="57">
        <v>8</v>
      </c>
      <c r="D35" s="57">
        <v>1</v>
      </c>
      <c r="E35" s="32" t="s">
        <v>516</v>
      </c>
      <c r="F35" s="5">
        <f t="shared" si="0"/>
        <v>0</v>
      </c>
      <c r="G35" s="5"/>
      <c r="H35" s="5"/>
    </row>
    <row r="36" spans="1:9" ht="27.75" hidden="1" customHeight="1" x14ac:dyDescent="0.3">
      <c r="A36" s="7">
        <v>2184</v>
      </c>
      <c r="B36" s="57" t="s">
        <v>150</v>
      </c>
      <c r="C36" s="57">
        <v>8</v>
      </c>
      <c r="D36" s="57">
        <v>1</v>
      </c>
      <c r="E36" s="32" t="s">
        <v>517</v>
      </c>
      <c r="F36" s="5">
        <f t="shared" si="0"/>
        <v>0</v>
      </c>
      <c r="G36" s="5"/>
      <c r="H36" s="5"/>
    </row>
    <row r="37" spans="1:9" ht="15.75" hidden="1" customHeight="1" x14ac:dyDescent="0.3">
      <c r="A37" s="7">
        <v>2185</v>
      </c>
      <c r="B37" s="57" t="s">
        <v>150</v>
      </c>
      <c r="C37" s="57" t="s">
        <v>127</v>
      </c>
      <c r="D37" s="57" t="s">
        <v>133</v>
      </c>
      <c r="E37" s="32" t="s">
        <v>518</v>
      </c>
      <c r="F37" s="5"/>
      <c r="G37" s="5"/>
      <c r="H37" s="5"/>
    </row>
    <row r="38" spans="1:9" s="29" customFormat="1" ht="31.5" customHeight="1" x14ac:dyDescent="0.2">
      <c r="A38" s="7">
        <v>2200</v>
      </c>
      <c r="B38" s="19" t="s">
        <v>151</v>
      </c>
      <c r="C38" s="19">
        <v>0</v>
      </c>
      <c r="D38" s="19">
        <v>0</v>
      </c>
      <c r="E38" s="47" t="s">
        <v>933</v>
      </c>
      <c r="F38" s="5">
        <f t="shared" si="0"/>
        <v>1210</v>
      </c>
      <c r="G38" s="5">
        <f>SUM(G41+G43+G45+G47)</f>
        <v>1210</v>
      </c>
      <c r="H38" s="5">
        <f>SUM(H41+H43+H45+H47)</f>
        <v>0</v>
      </c>
      <c r="I38" s="28"/>
    </row>
    <row r="39" spans="1:9" ht="15.75" customHeight="1" x14ac:dyDescent="0.3">
      <c r="A39" s="7">
        <v>2210</v>
      </c>
      <c r="B39" s="19" t="s">
        <v>151</v>
      </c>
      <c r="C39" s="57">
        <v>1</v>
      </c>
      <c r="D39" s="57">
        <v>0</v>
      </c>
      <c r="E39" s="30" t="s">
        <v>520</v>
      </c>
      <c r="F39" s="5">
        <f t="shared" si="0"/>
        <v>0</v>
      </c>
      <c r="G39" s="5">
        <f>SUM(G40)</f>
        <v>0</v>
      </c>
      <c r="H39" s="5">
        <f>SUM(H40)</f>
        <v>0</v>
      </c>
    </row>
    <row r="40" spans="1:9" ht="15.75" customHeight="1" x14ac:dyDescent="0.3">
      <c r="A40" s="7">
        <v>2211</v>
      </c>
      <c r="B40" s="57" t="s">
        <v>151</v>
      </c>
      <c r="C40" s="57">
        <v>1</v>
      </c>
      <c r="D40" s="57">
        <v>1</v>
      </c>
      <c r="E40" s="32" t="s">
        <v>519</v>
      </c>
      <c r="F40" s="5">
        <f t="shared" si="0"/>
        <v>0</v>
      </c>
      <c r="G40" s="5">
        <v>0</v>
      </c>
      <c r="H40" s="5">
        <v>0</v>
      </c>
    </row>
    <row r="41" spans="1:9" ht="15.75" customHeight="1" x14ac:dyDescent="0.3">
      <c r="A41" s="7">
        <v>2220</v>
      </c>
      <c r="B41" s="19" t="s">
        <v>151</v>
      </c>
      <c r="C41" s="19">
        <v>2</v>
      </c>
      <c r="D41" s="19">
        <v>0</v>
      </c>
      <c r="E41" s="30" t="s">
        <v>522</v>
      </c>
      <c r="F41" s="5">
        <f t="shared" si="0"/>
        <v>910</v>
      </c>
      <c r="G41" s="5">
        <f>G42</f>
        <v>910</v>
      </c>
      <c r="H41" s="5">
        <f>SUM(H42)</f>
        <v>0</v>
      </c>
    </row>
    <row r="42" spans="1:9" ht="15.75" customHeight="1" x14ac:dyDescent="0.3">
      <c r="A42" s="7">
        <v>2221</v>
      </c>
      <c r="B42" s="57" t="s">
        <v>151</v>
      </c>
      <c r="C42" s="57">
        <v>2</v>
      </c>
      <c r="D42" s="57">
        <v>1</v>
      </c>
      <c r="E42" s="32" t="s">
        <v>521</v>
      </c>
      <c r="F42" s="5">
        <f t="shared" si="0"/>
        <v>910</v>
      </c>
      <c r="G42" s="5">
        <v>910</v>
      </c>
      <c r="H42" s="5">
        <v>0</v>
      </c>
    </row>
    <row r="43" spans="1:9" ht="15.75" hidden="1" customHeight="1" x14ac:dyDescent="0.3">
      <c r="A43" s="7">
        <v>2230</v>
      </c>
      <c r="B43" s="19" t="s">
        <v>151</v>
      </c>
      <c r="C43" s="57">
        <v>3</v>
      </c>
      <c r="D43" s="57">
        <v>0</v>
      </c>
      <c r="E43" s="30" t="s">
        <v>524</v>
      </c>
      <c r="F43" s="5">
        <f t="shared" si="0"/>
        <v>0</v>
      </c>
      <c r="G43" s="5">
        <f>SUM(G44)</f>
        <v>0</v>
      </c>
      <c r="H43" s="5">
        <f>SUM(H44)</f>
        <v>0</v>
      </c>
    </row>
    <row r="44" spans="1:9" ht="13.5" hidden="1" customHeight="1" x14ac:dyDescent="0.3">
      <c r="A44" s="7">
        <v>2231</v>
      </c>
      <c r="B44" s="57" t="s">
        <v>151</v>
      </c>
      <c r="C44" s="57">
        <v>3</v>
      </c>
      <c r="D44" s="57">
        <v>1</v>
      </c>
      <c r="E44" s="32" t="s">
        <v>928</v>
      </c>
      <c r="F44" s="5">
        <f t="shared" si="0"/>
        <v>0</v>
      </c>
      <c r="G44" s="5">
        <v>0</v>
      </c>
      <c r="H44" s="5">
        <v>0</v>
      </c>
    </row>
    <row r="45" spans="1:9" ht="28.5" hidden="1" customHeight="1" x14ac:dyDescent="0.3">
      <c r="A45" s="7">
        <v>2240</v>
      </c>
      <c r="B45" s="19" t="s">
        <v>151</v>
      </c>
      <c r="C45" s="19">
        <v>4</v>
      </c>
      <c r="D45" s="19">
        <v>0</v>
      </c>
      <c r="E45" s="30" t="s">
        <v>526</v>
      </c>
      <c r="F45" s="5">
        <f t="shared" si="0"/>
        <v>0</v>
      </c>
      <c r="G45" s="5">
        <f>SUM(G46)</f>
        <v>0</v>
      </c>
      <c r="H45" s="5">
        <f>SUM(H46)</f>
        <v>0</v>
      </c>
    </row>
    <row r="46" spans="1:9" ht="21.75" hidden="1" customHeight="1" x14ac:dyDescent="0.3">
      <c r="A46" s="7">
        <v>2241</v>
      </c>
      <c r="B46" s="57" t="s">
        <v>151</v>
      </c>
      <c r="C46" s="57">
        <v>4</v>
      </c>
      <c r="D46" s="57">
        <v>1</v>
      </c>
      <c r="E46" s="32" t="s">
        <v>927</v>
      </c>
      <c r="F46" s="5">
        <f t="shared" si="0"/>
        <v>0</v>
      </c>
      <c r="G46" s="5"/>
      <c r="H46" s="5"/>
    </row>
    <row r="47" spans="1:9" ht="32.25" customHeight="1" x14ac:dyDescent="0.3">
      <c r="A47" s="7">
        <v>2250</v>
      </c>
      <c r="B47" s="19" t="s">
        <v>151</v>
      </c>
      <c r="C47" s="19">
        <v>5</v>
      </c>
      <c r="D47" s="19">
        <v>0</v>
      </c>
      <c r="E47" s="30" t="s">
        <v>527</v>
      </c>
      <c r="F47" s="5">
        <f>SUM(G47:H47)</f>
        <v>300</v>
      </c>
      <c r="G47" s="5">
        <f>G48</f>
        <v>300</v>
      </c>
      <c r="H47" s="5">
        <f>SUM(H49)</f>
        <v>0</v>
      </c>
    </row>
    <row r="48" spans="1:9" ht="20.25" customHeight="1" x14ac:dyDescent="0.3">
      <c r="A48" s="7">
        <v>2251</v>
      </c>
      <c r="B48" s="19" t="s">
        <v>151</v>
      </c>
      <c r="C48" s="19">
        <v>5</v>
      </c>
      <c r="D48" s="19" t="s">
        <v>133</v>
      </c>
      <c r="E48" s="30" t="s">
        <v>528</v>
      </c>
      <c r="F48" s="5">
        <f>G48</f>
        <v>300</v>
      </c>
      <c r="G48" s="5">
        <v>300</v>
      </c>
      <c r="H48" s="5">
        <v>0</v>
      </c>
    </row>
    <row r="49" spans="1:9" s="29" customFormat="1" ht="72.75" customHeight="1" x14ac:dyDescent="0.2">
      <c r="A49" s="7">
        <v>2300</v>
      </c>
      <c r="B49" s="19" t="s">
        <v>152</v>
      </c>
      <c r="C49" s="19">
        <v>0</v>
      </c>
      <c r="D49" s="19">
        <v>0</v>
      </c>
      <c r="E49" s="47" t="s">
        <v>923</v>
      </c>
      <c r="F49" s="5">
        <f t="shared" si="0"/>
        <v>860</v>
      </c>
      <c r="G49" s="5">
        <f>SUM(G50+G54+G56+G59+G61+G63+G65)</f>
        <v>860</v>
      </c>
      <c r="H49" s="5">
        <f>SUM(H50+H54+H56+H59+H61+H63+H65)</f>
        <v>0</v>
      </c>
      <c r="I49" s="28"/>
    </row>
    <row r="50" spans="1:9" ht="18.75" hidden="1" customHeight="1" x14ac:dyDescent="0.3">
      <c r="A50" s="7">
        <v>2310</v>
      </c>
      <c r="B50" s="19" t="s">
        <v>152</v>
      </c>
      <c r="C50" s="19">
        <v>1</v>
      </c>
      <c r="D50" s="19">
        <v>0</v>
      </c>
      <c r="E50" s="30" t="s">
        <v>530</v>
      </c>
      <c r="F50" s="5">
        <f t="shared" si="0"/>
        <v>0</v>
      </c>
      <c r="G50" s="5">
        <f>SUM(G51:G53)</f>
        <v>0</v>
      </c>
      <c r="H50" s="5">
        <f>SUM(H51:H53)</f>
        <v>0</v>
      </c>
    </row>
    <row r="51" spans="1:9" ht="15" hidden="1" customHeight="1" x14ac:dyDescent="0.3">
      <c r="A51" s="7">
        <v>2311</v>
      </c>
      <c r="B51" s="57" t="s">
        <v>152</v>
      </c>
      <c r="C51" s="57">
        <v>1</v>
      </c>
      <c r="D51" s="57">
        <v>1</v>
      </c>
      <c r="E51" s="32" t="s">
        <v>531</v>
      </c>
      <c r="F51" s="5">
        <f t="shared" si="0"/>
        <v>0</v>
      </c>
      <c r="G51" s="5">
        <v>0</v>
      </c>
      <c r="H51" s="5">
        <f>SUM(H52:H54)</f>
        <v>0</v>
      </c>
    </row>
    <row r="52" spans="1:9" ht="15" hidden="1" customHeight="1" x14ac:dyDescent="0.3">
      <c r="A52" s="7">
        <v>2312</v>
      </c>
      <c r="B52" s="57" t="s">
        <v>152</v>
      </c>
      <c r="C52" s="57">
        <v>1</v>
      </c>
      <c r="D52" s="57">
        <v>2</v>
      </c>
      <c r="E52" s="32" t="s">
        <v>532</v>
      </c>
      <c r="F52" s="5">
        <f t="shared" si="0"/>
        <v>0</v>
      </c>
      <c r="G52" s="5">
        <v>0</v>
      </c>
      <c r="H52" s="5">
        <f>SUM(H53:H55)</f>
        <v>0</v>
      </c>
    </row>
    <row r="53" spans="1:9" ht="15" hidden="1" customHeight="1" x14ac:dyDescent="0.3">
      <c r="A53" s="7">
        <v>2313</v>
      </c>
      <c r="B53" s="57" t="s">
        <v>152</v>
      </c>
      <c r="C53" s="57">
        <v>1</v>
      </c>
      <c r="D53" s="57">
        <v>3</v>
      </c>
      <c r="E53" s="32" t="s">
        <v>532</v>
      </c>
      <c r="F53" s="5">
        <f t="shared" si="0"/>
        <v>0</v>
      </c>
      <c r="G53" s="5">
        <v>0</v>
      </c>
      <c r="H53" s="5">
        <f>SUM(H54:H56)</f>
        <v>0</v>
      </c>
    </row>
    <row r="54" spans="1:9" ht="15" customHeight="1" x14ac:dyDescent="0.3">
      <c r="A54" s="7">
        <v>2320</v>
      </c>
      <c r="B54" s="19" t="s">
        <v>152</v>
      </c>
      <c r="C54" s="19">
        <v>2</v>
      </c>
      <c r="D54" s="19">
        <v>0</v>
      </c>
      <c r="E54" s="30" t="s">
        <v>533</v>
      </c>
      <c r="F54" s="5">
        <f t="shared" si="0"/>
        <v>600</v>
      </c>
      <c r="G54" s="5">
        <f>SUM(G55)</f>
        <v>600</v>
      </c>
      <c r="H54" s="5">
        <f>SUM(H55)</f>
        <v>0</v>
      </c>
    </row>
    <row r="55" spans="1:9" ht="15" customHeight="1" x14ac:dyDescent="0.3">
      <c r="A55" s="7">
        <v>2321</v>
      </c>
      <c r="B55" s="57" t="s">
        <v>152</v>
      </c>
      <c r="C55" s="57">
        <v>2</v>
      </c>
      <c r="D55" s="57">
        <v>1</v>
      </c>
      <c r="E55" s="32" t="s">
        <v>534</v>
      </c>
      <c r="F55" s="5">
        <f t="shared" si="0"/>
        <v>600</v>
      </c>
      <c r="G55" s="5">
        <v>600</v>
      </c>
      <c r="H55" s="5">
        <v>0</v>
      </c>
    </row>
    <row r="56" spans="1:9" ht="31.5" customHeight="1" x14ac:dyDescent="0.3">
      <c r="A56" s="7">
        <v>2330</v>
      </c>
      <c r="B56" s="19" t="s">
        <v>152</v>
      </c>
      <c r="C56" s="19">
        <v>3</v>
      </c>
      <c r="D56" s="19">
        <v>0</v>
      </c>
      <c r="E56" s="30" t="s">
        <v>535</v>
      </c>
      <c r="F56" s="5">
        <f t="shared" ref="F56:F105" si="1">SUM(G56:H56)</f>
        <v>260</v>
      </c>
      <c r="G56" s="5">
        <f>SUM(G57:G58)</f>
        <v>260</v>
      </c>
      <c r="H56" s="5">
        <f>SUM(H57:H58)</f>
        <v>0</v>
      </c>
    </row>
    <row r="57" spans="1:9" x14ac:dyDescent="0.3">
      <c r="A57" s="7">
        <v>2331</v>
      </c>
      <c r="B57" s="57" t="s">
        <v>152</v>
      </c>
      <c r="C57" s="57">
        <v>3</v>
      </c>
      <c r="D57" s="57">
        <v>1</v>
      </c>
      <c r="E57" s="32" t="s">
        <v>536</v>
      </c>
      <c r="F57" s="5">
        <f t="shared" si="1"/>
        <v>60</v>
      </c>
      <c r="G57" s="5">
        <v>60</v>
      </c>
      <c r="H57" s="5"/>
    </row>
    <row r="58" spans="1:9" x14ac:dyDescent="0.3">
      <c r="A58" s="7">
        <v>2332</v>
      </c>
      <c r="B58" s="57" t="s">
        <v>152</v>
      </c>
      <c r="C58" s="57">
        <v>3</v>
      </c>
      <c r="D58" s="57">
        <v>2</v>
      </c>
      <c r="E58" s="32" t="s">
        <v>537</v>
      </c>
      <c r="F58" s="5">
        <f t="shared" si="1"/>
        <v>200</v>
      </c>
      <c r="G58" s="5">
        <v>200</v>
      </c>
      <c r="H58" s="5"/>
    </row>
    <row r="59" spans="1:9" hidden="1" x14ac:dyDescent="0.3">
      <c r="A59" s="7">
        <v>2340</v>
      </c>
      <c r="B59" s="19" t="s">
        <v>152</v>
      </c>
      <c r="C59" s="19">
        <v>4</v>
      </c>
      <c r="D59" s="19">
        <v>0</v>
      </c>
      <c r="E59" s="30" t="s">
        <v>538</v>
      </c>
      <c r="F59" s="5">
        <f t="shared" si="1"/>
        <v>0</v>
      </c>
      <c r="G59" s="5">
        <f>SUM(G60)</f>
        <v>0</v>
      </c>
      <c r="H59" s="5">
        <f>SUM(H60)</f>
        <v>0</v>
      </c>
    </row>
    <row r="60" spans="1:9" hidden="1" x14ac:dyDescent="0.3">
      <c r="A60" s="7">
        <v>2341</v>
      </c>
      <c r="B60" s="57" t="s">
        <v>152</v>
      </c>
      <c r="C60" s="57">
        <v>4</v>
      </c>
      <c r="D60" s="57">
        <v>1</v>
      </c>
      <c r="E60" s="32" t="s">
        <v>539</v>
      </c>
      <c r="F60" s="5">
        <f t="shared" si="1"/>
        <v>0</v>
      </c>
      <c r="G60" s="5"/>
      <c r="H60" s="5"/>
    </row>
    <row r="61" spans="1:9" hidden="1" x14ac:dyDescent="0.3">
      <c r="A61" s="7">
        <v>2350</v>
      </c>
      <c r="B61" s="19" t="s">
        <v>152</v>
      </c>
      <c r="C61" s="19">
        <v>5</v>
      </c>
      <c r="D61" s="19">
        <v>0</v>
      </c>
      <c r="E61" s="30" t="s">
        <v>540</v>
      </c>
      <c r="F61" s="5">
        <f t="shared" si="1"/>
        <v>0</v>
      </c>
      <c r="G61" s="5">
        <f>SUM(G62)</f>
        <v>0</v>
      </c>
      <c r="H61" s="5">
        <f>SUM(H62)</f>
        <v>0</v>
      </c>
    </row>
    <row r="62" spans="1:9" hidden="1" x14ac:dyDescent="0.3">
      <c r="A62" s="7">
        <v>2351</v>
      </c>
      <c r="B62" s="57" t="s">
        <v>152</v>
      </c>
      <c r="C62" s="57">
        <v>5</v>
      </c>
      <c r="D62" s="57">
        <v>1</v>
      </c>
      <c r="E62" s="32" t="s">
        <v>541</v>
      </c>
      <c r="F62" s="5">
        <f t="shared" si="1"/>
        <v>0</v>
      </c>
      <c r="G62" s="5"/>
      <c r="H62" s="5"/>
    </row>
    <row r="63" spans="1:9" ht="42" hidden="1" customHeight="1" x14ac:dyDescent="0.3">
      <c r="A63" s="7">
        <v>2360</v>
      </c>
      <c r="B63" s="19" t="s">
        <v>152</v>
      </c>
      <c r="C63" s="19">
        <v>6</v>
      </c>
      <c r="D63" s="19">
        <v>0</v>
      </c>
      <c r="E63" s="30" t="s">
        <v>542</v>
      </c>
      <c r="F63" s="5">
        <f t="shared" si="1"/>
        <v>0</v>
      </c>
      <c r="G63" s="5">
        <f>SUM(G64)</f>
        <v>0</v>
      </c>
      <c r="H63" s="5">
        <f>SUM(H64)</f>
        <v>0</v>
      </c>
    </row>
    <row r="64" spans="1:9" ht="25.5" hidden="1" customHeight="1" x14ac:dyDescent="0.3">
      <c r="A64" s="7">
        <v>2361</v>
      </c>
      <c r="B64" s="57" t="s">
        <v>152</v>
      </c>
      <c r="C64" s="57">
        <v>6</v>
      </c>
      <c r="D64" s="57">
        <v>1</v>
      </c>
      <c r="E64" s="32" t="s">
        <v>543</v>
      </c>
      <c r="F64" s="5">
        <f t="shared" si="1"/>
        <v>0</v>
      </c>
      <c r="G64" s="5"/>
      <c r="H64" s="5"/>
    </row>
    <row r="65" spans="1:9" ht="27.75" hidden="1" customHeight="1" x14ac:dyDescent="0.3">
      <c r="A65" s="7">
        <v>2370</v>
      </c>
      <c r="B65" s="19" t="s">
        <v>152</v>
      </c>
      <c r="C65" s="19">
        <v>7</v>
      </c>
      <c r="D65" s="19">
        <v>0</v>
      </c>
      <c r="E65" s="30" t="s">
        <v>544</v>
      </c>
      <c r="F65" s="5">
        <f t="shared" si="1"/>
        <v>0</v>
      </c>
      <c r="G65" s="5">
        <f>SUM(G66)</f>
        <v>0</v>
      </c>
      <c r="H65" s="5">
        <f>SUM(H66)</f>
        <v>0</v>
      </c>
    </row>
    <row r="66" spans="1:9" ht="26.25" hidden="1" customHeight="1" x14ac:dyDescent="0.3">
      <c r="A66" s="7">
        <v>2371</v>
      </c>
      <c r="B66" s="57" t="s">
        <v>152</v>
      </c>
      <c r="C66" s="57">
        <v>7</v>
      </c>
      <c r="D66" s="57">
        <v>1</v>
      </c>
      <c r="E66" s="32" t="s">
        <v>545</v>
      </c>
      <c r="F66" s="5">
        <f t="shared" si="1"/>
        <v>0</v>
      </c>
      <c r="G66" s="5"/>
      <c r="H66" s="5"/>
    </row>
    <row r="67" spans="1:9" s="29" customFormat="1" ht="63.75" customHeight="1" x14ac:dyDescent="0.2">
      <c r="A67" s="7">
        <v>2400</v>
      </c>
      <c r="B67" s="19" t="s">
        <v>153</v>
      </c>
      <c r="C67" s="19">
        <v>0</v>
      </c>
      <c r="D67" s="19">
        <v>0</v>
      </c>
      <c r="E67" s="47" t="s">
        <v>705</v>
      </c>
      <c r="F67" s="5">
        <f t="shared" si="1"/>
        <v>935100</v>
      </c>
      <c r="G67" s="5">
        <f>SUM(G68+G71+G76+G83+G87+G93+G95+G100+G108)</f>
        <v>56600</v>
      </c>
      <c r="H67" s="5">
        <f>SUM(H68+H71+H76+H83+H87+H93+H95+H100+H108)</f>
        <v>878500</v>
      </c>
      <c r="I67" s="28"/>
    </row>
    <row r="68" spans="1:9" ht="28.5" hidden="1" customHeight="1" x14ac:dyDescent="0.3">
      <c r="A68" s="7">
        <v>2410</v>
      </c>
      <c r="B68" s="19" t="s">
        <v>153</v>
      </c>
      <c r="C68" s="19">
        <v>1</v>
      </c>
      <c r="D68" s="19">
        <v>0</v>
      </c>
      <c r="E68" s="30" t="s">
        <v>546</v>
      </c>
      <c r="F68" s="5">
        <f t="shared" si="1"/>
        <v>0</v>
      </c>
      <c r="G68" s="5">
        <f>SUM(G69:G70)</f>
        <v>0</v>
      </c>
      <c r="H68" s="5">
        <f>SUM(H69:H70)</f>
        <v>0</v>
      </c>
    </row>
    <row r="69" spans="1:9" ht="25.5" hidden="1" customHeight="1" x14ac:dyDescent="0.3">
      <c r="A69" s="7">
        <v>2411</v>
      </c>
      <c r="B69" s="57" t="s">
        <v>153</v>
      </c>
      <c r="C69" s="57" t="s">
        <v>133</v>
      </c>
      <c r="D69" s="57">
        <v>1</v>
      </c>
      <c r="E69" s="32" t="s">
        <v>547</v>
      </c>
      <c r="F69" s="5">
        <f t="shared" si="1"/>
        <v>0</v>
      </c>
      <c r="G69" s="5"/>
      <c r="H69" s="5"/>
    </row>
    <row r="70" spans="1:9" ht="28.5" hidden="1" customHeight="1" x14ac:dyDescent="0.3">
      <c r="A70" s="7">
        <v>2412</v>
      </c>
      <c r="B70" s="57" t="s">
        <v>153</v>
      </c>
      <c r="C70" s="57">
        <v>1</v>
      </c>
      <c r="D70" s="57">
        <v>2</v>
      </c>
      <c r="E70" s="32" t="s">
        <v>548</v>
      </c>
      <c r="F70" s="5">
        <f t="shared" si="1"/>
        <v>0</v>
      </c>
      <c r="G70" s="5"/>
      <c r="H70" s="5"/>
    </row>
    <row r="71" spans="1:9" ht="38.25" customHeight="1" x14ac:dyDescent="0.3">
      <c r="A71" s="7">
        <v>2420</v>
      </c>
      <c r="B71" s="19" t="s">
        <v>153</v>
      </c>
      <c r="C71" s="19">
        <v>2</v>
      </c>
      <c r="D71" s="19">
        <v>0</v>
      </c>
      <c r="E71" s="30" t="s">
        <v>549</v>
      </c>
      <c r="F71" s="5">
        <f t="shared" si="1"/>
        <v>226800</v>
      </c>
      <c r="G71" s="5">
        <f>SUM(G72:G75)</f>
        <v>3100</v>
      </c>
      <c r="H71" s="5">
        <f>SUM(H72:H75)</f>
        <v>223700</v>
      </c>
    </row>
    <row r="72" spans="1:9" ht="15.75" customHeight="1" x14ac:dyDescent="0.3">
      <c r="A72" s="7">
        <v>2421</v>
      </c>
      <c r="B72" s="57" t="s">
        <v>153</v>
      </c>
      <c r="C72" s="57">
        <v>2</v>
      </c>
      <c r="D72" s="57">
        <v>1</v>
      </c>
      <c r="E72" s="32" t="s">
        <v>550</v>
      </c>
      <c r="F72" s="5">
        <f t="shared" si="1"/>
        <v>2800</v>
      </c>
      <c r="G72" s="5">
        <v>2800</v>
      </c>
      <c r="H72" s="5"/>
    </row>
    <row r="73" spans="1:9" ht="15.75" customHeight="1" x14ac:dyDescent="0.3">
      <c r="A73" s="7">
        <v>2422</v>
      </c>
      <c r="B73" s="57" t="s">
        <v>153</v>
      </c>
      <c r="C73" s="57">
        <v>2</v>
      </c>
      <c r="D73" s="57">
        <v>2</v>
      </c>
      <c r="E73" s="32" t="s">
        <v>551</v>
      </c>
      <c r="F73" s="5">
        <f t="shared" si="1"/>
        <v>0</v>
      </c>
      <c r="G73" s="5"/>
      <c r="H73" s="5"/>
    </row>
    <row r="74" spans="1:9" ht="15.75" customHeight="1" x14ac:dyDescent="0.3">
      <c r="A74" s="7">
        <v>2423</v>
      </c>
      <c r="B74" s="57" t="s">
        <v>153</v>
      </c>
      <c r="C74" s="57">
        <v>2</v>
      </c>
      <c r="D74" s="57">
        <v>3</v>
      </c>
      <c r="E74" s="32" t="s">
        <v>552</v>
      </c>
      <c r="F74" s="5">
        <f t="shared" si="1"/>
        <v>0</v>
      </c>
      <c r="G74" s="5"/>
      <c r="H74" s="5"/>
    </row>
    <row r="75" spans="1:9" ht="15.75" customHeight="1" x14ac:dyDescent="0.3">
      <c r="A75" s="7">
        <v>2424</v>
      </c>
      <c r="B75" s="57" t="s">
        <v>153</v>
      </c>
      <c r="C75" s="57">
        <v>2</v>
      </c>
      <c r="D75" s="57">
        <v>4</v>
      </c>
      <c r="E75" s="32" t="s">
        <v>553</v>
      </c>
      <c r="F75" s="5">
        <f t="shared" si="1"/>
        <v>224000</v>
      </c>
      <c r="G75" s="5">
        <v>300</v>
      </c>
      <c r="H75" s="5">
        <v>223700</v>
      </c>
    </row>
    <row r="76" spans="1:9" ht="15.75" customHeight="1" x14ac:dyDescent="0.3">
      <c r="A76" s="7">
        <v>2430</v>
      </c>
      <c r="B76" s="19" t="s">
        <v>153</v>
      </c>
      <c r="C76" s="19">
        <v>3</v>
      </c>
      <c r="D76" s="19">
        <v>0</v>
      </c>
      <c r="E76" s="30" t="s">
        <v>554</v>
      </c>
      <c r="F76" s="5">
        <f t="shared" si="1"/>
        <v>201500</v>
      </c>
      <c r="G76" s="5">
        <f>SUM(G77:G82)</f>
        <v>0</v>
      </c>
      <c r="H76" s="5">
        <f>SUM(H77:H82)</f>
        <v>201500</v>
      </c>
    </row>
    <row r="77" spans="1:9" ht="15.75" customHeight="1" x14ac:dyDescent="0.3">
      <c r="A77" s="7">
        <v>2431</v>
      </c>
      <c r="B77" s="57" t="s">
        <v>153</v>
      </c>
      <c r="C77" s="57">
        <v>3</v>
      </c>
      <c r="D77" s="57">
        <v>1</v>
      </c>
      <c r="E77" s="32" t="s">
        <v>555</v>
      </c>
      <c r="F77" s="5">
        <f t="shared" si="1"/>
        <v>0</v>
      </c>
      <c r="G77" s="5"/>
      <c r="H77" s="5"/>
    </row>
    <row r="78" spans="1:9" ht="15.75" customHeight="1" x14ac:dyDescent="0.3">
      <c r="A78" s="7">
        <v>2432</v>
      </c>
      <c r="B78" s="57" t="s">
        <v>153</v>
      </c>
      <c r="C78" s="57">
        <v>3</v>
      </c>
      <c r="D78" s="57">
        <v>2</v>
      </c>
      <c r="E78" s="32" t="s">
        <v>556</v>
      </c>
      <c r="F78" s="5">
        <f t="shared" si="1"/>
        <v>201500</v>
      </c>
      <c r="G78" s="5"/>
      <c r="H78" s="5">
        <v>201500</v>
      </c>
    </row>
    <row r="79" spans="1:9" ht="15.75" hidden="1" customHeight="1" x14ac:dyDescent="0.3">
      <c r="A79" s="7">
        <v>2433</v>
      </c>
      <c r="B79" s="57" t="s">
        <v>153</v>
      </c>
      <c r="C79" s="57">
        <v>3</v>
      </c>
      <c r="D79" s="57">
        <v>3</v>
      </c>
      <c r="E79" s="32" t="s">
        <v>557</v>
      </c>
      <c r="F79" s="5">
        <f t="shared" si="1"/>
        <v>0</v>
      </c>
      <c r="G79" s="5"/>
      <c r="H79" s="5"/>
    </row>
    <row r="80" spans="1:9" ht="15.75" hidden="1" customHeight="1" x14ac:dyDescent="0.3">
      <c r="A80" s="7">
        <v>2434</v>
      </c>
      <c r="B80" s="57" t="s">
        <v>153</v>
      </c>
      <c r="C80" s="57">
        <v>3</v>
      </c>
      <c r="D80" s="57">
        <v>4</v>
      </c>
      <c r="E80" s="32" t="s">
        <v>558</v>
      </c>
      <c r="F80" s="5">
        <f t="shared" si="1"/>
        <v>0</v>
      </c>
      <c r="G80" s="5"/>
      <c r="H80" s="5"/>
    </row>
    <row r="81" spans="1:10" ht="15.75" hidden="1" customHeight="1" x14ac:dyDescent="0.3">
      <c r="A81" s="7">
        <v>2435</v>
      </c>
      <c r="B81" s="57" t="s">
        <v>153</v>
      </c>
      <c r="C81" s="57">
        <v>3</v>
      </c>
      <c r="D81" s="57">
        <v>5</v>
      </c>
      <c r="E81" s="32" t="s">
        <v>559</v>
      </c>
      <c r="F81" s="5">
        <f t="shared" si="1"/>
        <v>0</v>
      </c>
      <c r="G81" s="5"/>
      <c r="H81" s="5"/>
    </row>
    <row r="82" spans="1:10" ht="15.75" hidden="1" customHeight="1" x14ac:dyDescent="0.3">
      <c r="A82" s="7">
        <v>2436</v>
      </c>
      <c r="B82" s="57" t="s">
        <v>153</v>
      </c>
      <c r="C82" s="57">
        <v>3</v>
      </c>
      <c r="D82" s="57">
        <v>6</v>
      </c>
      <c r="E82" s="32" t="s">
        <v>560</v>
      </c>
      <c r="F82" s="5">
        <f t="shared" si="1"/>
        <v>0</v>
      </c>
      <c r="G82" s="5"/>
      <c r="H82" s="5"/>
    </row>
    <row r="83" spans="1:10" ht="26.25" hidden="1" customHeight="1" x14ac:dyDescent="0.3">
      <c r="A83" s="7">
        <v>2440</v>
      </c>
      <c r="B83" s="19" t="s">
        <v>153</v>
      </c>
      <c r="C83" s="19">
        <v>4</v>
      </c>
      <c r="D83" s="19">
        <v>0</v>
      </c>
      <c r="E83" s="30" t="s">
        <v>561</v>
      </c>
      <c r="F83" s="5">
        <f t="shared" si="1"/>
        <v>0</v>
      </c>
      <c r="G83" s="5">
        <f>SUM(G84:G86)</f>
        <v>0</v>
      </c>
      <c r="H83" s="5">
        <f>SUM(H84:H86)</f>
        <v>0</v>
      </c>
    </row>
    <row r="84" spans="1:10" ht="26.25" hidden="1" customHeight="1" x14ac:dyDescent="0.3">
      <c r="A84" s="7">
        <v>2441</v>
      </c>
      <c r="B84" s="57" t="s">
        <v>153</v>
      </c>
      <c r="C84" s="57">
        <v>4</v>
      </c>
      <c r="D84" s="57">
        <v>1</v>
      </c>
      <c r="E84" s="32" t="s">
        <v>562</v>
      </c>
      <c r="F84" s="5">
        <f t="shared" si="1"/>
        <v>0</v>
      </c>
      <c r="G84" s="5"/>
      <c r="H84" s="5"/>
    </row>
    <row r="85" spans="1:10" ht="15" hidden="1" customHeight="1" x14ac:dyDescent="0.3">
      <c r="A85" s="7">
        <v>2442</v>
      </c>
      <c r="B85" s="57" t="s">
        <v>153</v>
      </c>
      <c r="C85" s="57">
        <v>4</v>
      </c>
      <c r="D85" s="57">
        <v>2</v>
      </c>
      <c r="E85" s="32" t="s">
        <v>563</v>
      </c>
      <c r="F85" s="5">
        <f t="shared" si="1"/>
        <v>0</v>
      </c>
      <c r="G85" s="5"/>
      <c r="H85" s="5"/>
    </row>
    <row r="86" spans="1:10" ht="15" hidden="1" customHeight="1" x14ac:dyDescent="0.3">
      <c r="A86" s="7">
        <v>2443</v>
      </c>
      <c r="B86" s="57" t="s">
        <v>153</v>
      </c>
      <c r="C86" s="57">
        <v>4</v>
      </c>
      <c r="D86" s="57">
        <v>3</v>
      </c>
      <c r="E86" s="32" t="s">
        <v>564</v>
      </c>
      <c r="F86" s="5">
        <f t="shared" si="1"/>
        <v>0</v>
      </c>
      <c r="G86" s="5"/>
      <c r="H86" s="5"/>
    </row>
    <row r="87" spans="1:10" x14ac:dyDescent="0.3">
      <c r="A87" s="7">
        <v>2450</v>
      </c>
      <c r="B87" s="19" t="s">
        <v>153</v>
      </c>
      <c r="C87" s="19">
        <v>5</v>
      </c>
      <c r="D87" s="19">
        <v>0</v>
      </c>
      <c r="E87" s="30" t="s">
        <v>565</v>
      </c>
      <c r="F87" s="5">
        <f t="shared" si="1"/>
        <v>508800</v>
      </c>
      <c r="G87" s="5">
        <f>SUM(G88:G92)</f>
        <v>53500</v>
      </c>
      <c r="H87" s="5">
        <f>SUM(H88:H92)</f>
        <v>455300</v>
      </c>
    </row>
    <row r="88" spans="1:10" ht="15" customHeight="1" x14ac:dyDescent="0.3">
      <c r="A88" s="7">
        <v>2451</v>
      </c>
      <c r="B88" s="57" t="s">
        <v>153</v>
      </c>
      <c r="C88" s="57">
        <v>5</v>
      </c>
      <c r="D88" s="57">
        <v>1</v>
      </c>
      <c r="E88" s="32" t="s">
        <v>566</v>
      </c>
      <c r="F88" s="5">
        <f t="shared" si="1"/>
        <v>508800</v>
      </c>
      <c r="G88" s="5">
        <v>53500</v>
      </c>
      <c r="H88" s="5">
        <v>455300</v>
      </c>
      <c r="J88" s="8"/>
    </row>
    <row r="89" spans="1:10" ht="15" hidden="1" customHeight="1" x14ac:dyDescent="0.3">
      <c r="A89" s="7">
        <v>2452</v>
      </c>
      <c r="B89" s="57" t="s">
        <v>153</v>
      </c>
      <c r="C89" s="57">
        <v>5</v>
      </c>
      <c r="D89" s="57">
        <v>2</v>
      </c>
      <c r="E89" s="32" t="s">
        <v>567</v>
      </c>
      <c r="F89" s="5">
        <f t="shared" si="1"/>
        <v>0</v>
      </c>
      <c r="G89" s="5"/>
      <c r="H89" s="5"/>
    </row>
    <row r="90" spans="1:10" ht="15" hidden="1" customHeight="1" x14ac:dyDescent="0.3">
      <c r="A90" s="7">
        <v>2453</v>
      </c>
      <c r="B90" s="57" t="s">
        <v>153</v>
      </c>
      <c r="C90" s="57">
        <v>5</v>
      </c>
      <c r="D90" s="57">
        <v>3</v>
      </c>
      <c r="E90" s="32" t="s">
        <v>568</v>
      </c>
      <c r="F90" s="5">
        <f t="shared" si="1"/>
        <v>0</v>
      </c>
      <c r="G90" s="5"/>
      <c r="H90" s="5"/>
    </row>
    <row r="91" spans="1:10" ht="15" hidden="1" customHeight="1" x14ac:dyDescent="0.3">
      <c r="A91" s="7">
        <v>2454</v>
      </c>
      <c r="B91" s="57" t="s">
        <v>153</v>
      </c>
      <c r="C91" s="57">
        <v>5</v>
      </c>
      <c r="D91" s="57">
        <v>4</v>
      </c>
      <c r="E91" s="32" t="s">
        <v>569</v>
      </c>
      <c r="F91" s="5">
        <f t="shared" si="1"/>
        <v>0</v>
      </c>
      <c r="G91" s="5"/>
      <c r="H91" s="5"/>
    </row>
    <row r="92" spans="1:10" ht="15" hidden="1" customHeight="1" x14ac:dyDescent="0.3">
      <c r="A92" s="7">
        <v>2455</v>
      </c>
      <c r="B92" s="57" t="s">
        <v>153</v>
      </c>
      <c r="C92" s="57">
        <v>5</v>
      </c>
      <c r="D92" s="57">
        <v>5</v>
      </c>
      <c r="E92" s="32" t="s">
        <v>570</v>
      </c>
      <c r="F92" s="5">
        <f t="shared" si="1"/>
        <v>0</v>
      </c>
      <c r="G92" s="5"/>
      <c r="H92" s="5"/>
    </row>
    <row r="93" spans="1:10" ht="15" hidden="1" customHeight="1" x14ac:dyDescent="0.3">
      <c r="A93" s="7">
        <v>2460</v>
      </c>
      <c r="B93" s="19" t="s">
        <v>153</v>
      </c>
      <c r="C93" s="19">
        <v>6</v>
      </c>
      <c r="D93" s="19">
        <v>0</v>
      </c>
      <c r="E93" s="30" t="s">
        <v>571</v>
      </c>
      <c r="F93" s="5">
        <f t="shared" si="1"/>
        <v>0</v>
      </c>
      <c r="G93" s="5">
        <f>SUM(G94)</f>
        <v>0</v>
      </c>
      <c r="H93" s="5">
        <f>SUM(H94)</f>
        <v>0</v>
      </c>
    </row>
    <row r="94" spans="1:10" ht="15" hidden="1" customHeight="1" x14ac:dyDescent="0.3">
      <c r="A94" s="7">
        <v>2461</v>
      </c>
      <c r="B94" s="57" t="s">
        <v>153</v>
      </c>
      <c r="C94" s="57">
        <v>6</v>
      </c>
      <c r="D94" s="57">
        <v>1</v>
      </c>
      <c r="E94" s="32" t="s">
        <v>572</v>
      </c>
      <c r="F94" s="5">
        <f t="shared" si="1"/>
        <v>0</v>
      </c>
      <c r="G94" s="5"/>
      <c r="H94" s="5"/>
    </row>
    <row r="95" spans="1:10" ht="15" hidden="1" customHeight="1" x14ac:dyDescent="0.3">
      <c r="A95" s="7">
        <v>2470</v>
      </c>
      <c r="B95" s="19" t="s">
        <v>153</v>
      </c>
      <c r="C95" s="19">
        <v>7</v>
      </c>
      <c r="D95" s="19">
        <v>0</v>
      </c>
      <c r="E95" s="30" t="s">
        <v>573</v>
      </c>
      <c r="F95" s="5">
        <f t="shared" si="1"/>
        <v>0</v>
      </c>
      <c r="G95" s="5">
        <f>SUM(G96:G99)</f>
        <v>0</v>
      </c>
      <c r="H95" s="5">
        <f>SUM(H96:H99)</f>
        <v>0</v>
      </c>
    </row>
    <row r="96" spans="1:10" ht="26.25" hidden="1" customHeight="1" x14ac:dyDescent="0.3">
      <c r="A96" s="7">
        <v>2471</v>
      </c>
      <c r="B96" s="57" t="s">
        <v>153</v>
      </c>
      <c r="C96" s="57">
        <v>7</v>
      </c>
      <c r="D96" s="57">
        <v>1</v>
      </c>
      <c r="E96" s="32" t="s">
        <v>574</v>
      </c>
      <c r="F96" s="5">
        <f t="shared" si="1"/>
        <v>0</v>
      </c>
      <c r="G96" s="5"/>
      <c r="H96" s="5"/>
    </row>
    <row r="97" spans="1:13" ht="16.5" hidden="1" customHeight="1" x14ac:dyDescent="0.3">
      <c r="A97" s="7">
        <v>2472</v>
      </c>
      <c r="B97" s="57" t="s">
        <v>153</v>
      </c>
      <c r="C97" s="57">
        <v>7</v>
      </c>
      <c r="D97" s="57">
        <v>2</v>
      </c>
      <c r="E97" s="32" t="s">
        <v>575</v>
      </c>
      <c r="F97" s="5">
        <f t="shared" si="1"/>
        <v>0</v>
      </c>
      <c r="G97" s="5"/>
      <c r="H97" s="5"/>
    </row>
    <row r="98" spans="1:13" ht="16.5" hidden="1" customHeight="1" x14ac:dyDescent="0.3">
      <c r="A98" s="7">
        <v>2473</v>
      </c>
      <c r="B98" s="57" t="s">
        <v>153</v>
      </c>
      <c r="C98" s="57">
        <v>7</v>
      </c>
      <c r="D98" s="57">
        <v>3</v>
      </c>
      <c r="E98" s="32" t="s">
        <v>576</v>
      </c>
      <c r="F98" s="5">
        <f t="shared" si="1"/>
        <v>0</v>
      </c>
      <c r="G98" s="5"/>
      <c r="H98" s="5"/>
    </row>
    <row r="99" spans="1:13" ht="16.5" hidden="1" customHeight="1" x14ac:dyDescent="0.3">
      <c r="A99" s="7">
        <v>2474</v>
      </c>
      <c r="B99" s="57" t="s">
        <v>153</v>
      </c>
      <c r="C99" s="57">
        <v>7</v>
      </c>
      <c r="D99" s="57">
        <v>4</v>
      </c>
      <c r="E99" s="32" t="s">
        <v>577</v>
      </c>
      <c r="F99" s="5">
        <f t="shared" si="1"/>
        <v>0</v>
      </c>
      <c r="G99" s="5"/>
      <c r="H99" s="5"/>
      <c r="J99" s="8"/>
    </row>
    <row r="100" spans="1:13" ht="50.25" customHeight="1" x14ac:dyDescent="0.3">
      <c r="A100" s="7">
        <v>2480</v>
      </c>
      <c r="B100" s="19" t="s">
        <v>153</v>
      </c>
      <c r="C100" s="19">
        <v>8</v>
      </c>
      <c r="D100" s="19">
        <v>0</v>
      </c>
      <c r="E100" s="30" t="s">
        <v>578</v>
      </c>
      <c r="F100" s="5">
        <f t="shared" si="1"/>
        <v>20000</v>
      </c>
      <c r="G100" s="5">
        <f>SUM(G101:G107)</f>
        <v>0</v>
      </c>
      <c r="H100" s="5">
        <f>SUM(H101:H107)</f>
        <v>20000</v>
      </c>
      <c r="J100" s="8"/>
    </row>
    <row r="101" spans="1:13" ht="39.75" hidden="1" customHeight="1" x14ac:dyDescent="0.3">
      <c r="A101" s="7">
        <v>2481</v>
      </c>
      <c r="B101" s="57" t="s">
        <v>153</v>
      </c>
      <c r="C101" s="57">
        <v>8</v>
      </c>
      <c r="D101" s="57">
        <v>1</v>
      </c>
      <c r="E101" s="32" t="s">
        <v>579</v>
      </c>
      <c r="F101" s="5">
        <f t="shared" si="1"/>
        <v>0</v>
      </c>
      <c r="G101" s="5">
        <v>0</v>
      </c>
      <c r="H101" s="5">
        <v>0</v>
      </c>
    </row>
    <row r="102" spans="1:13" ht="39.75" hidden="1" customHeight="1" x14ac:dyDescent="0.3">
      <c r="A102" s="7">
        <v>2482</v>
      </c>
      <c r="B102" s="57" t="s">
        <v>153</v>
      </c>
      <c r="C102" s="57">
        <v>8</v>
      </c>
      <c r="D102" s="57">
        <v>2</v>
      </c>
      <c r="E102" s="32" t="s">
        <v>580</v>
      </c>
      <c r="F102" s="5">
        <f t="shared" si="1"/>
        <v>0</v>
      </c>
      <c r="G102" s="5">
        <v>0</v>
      </c>
      <c r="H102" s="5">
        <v>0</v>
      </c>
    </row>
    <row r="103" spans="1:13" ht="28.5" hidden="1" customHeight="1" x14ac:dyDescent="0.3">
      <c r="A103" s="7">
        <v>2483</v>
      </c>
      <c r="B103" s="57" t="s">
        <v>153</v>
      </c>
      <c r="C103" s="57">
        <v>8</v>
      </c>
      <c r="D103" s="57">
        <v>3</v>
      </c>
      <c r="E103" s="32" t="s">
        <v>581</v>
      </c>
      <c r="F103" s="5">
        <f t="shared" si="1"/>
        <v>0</v>
      </c>
      <c r="G103" s="5">
        <v>0</v>
      </c>
      <c r="H103" s="5">
        <v>0</v>
      </c>
    </row>
    <row r="104" spans="1:13" ht="40.5" hidden="1" customHeight="1" x14ac:dyDescent="0.3">
      <c r="A104" s="7">
        <v>2484</v>
      </c>
      <c r="B104" s="57" t="s">
        <v>153</v>
      </c>
      <c r="C104" s="57">
        <v>8</v>
      </c>
      <c r="D104" s="57">
        <v>4</v>
      </c>
      <c r="E104" s="32" t="s">
        <v>582</v>
      </c>
      <c r="F104" s="5">
        <f t="shared" si="1"/>
        <v>0</v>
      </c>
      <c r="G104" s="5">
        <v>0</v>
      </c>
      <c r="H104" s="5">
        <v>0</v>
      </c>
    </row>
    <row r="105" spans="1:13" ht="27.75" customHeight="1" x14ac:dyDescent="0.3">
      <c r="A105" s="7">
        <v>2485</v>
      </c>
      <c r="B105" s="57" t="s">
        <v>153</v>
      </c>
      <c r="C105" s="57">
        <v>8</v>
      </c>
      <c r="D105" s="57">
        <v>5</v>
      </c>
      <c r="E105" s="32" t="s">
        <v>583</v>
      </c>
      <c r="F105" s="5">
        <f t="shared" si="1"/>
        <v>20000</v>
      </c>
      <c r="G105" s="5">
        <v>0</v>
      </c>
      <c r="H105" s="5">
        <v>20000</v>
      </c>
      <c r="M105" s="8"/>
    </row>
    <row r="106" spans="1:13" ht="27" hidden="1" customHeight="1" x14ac:dyDescent="0.3">
      <c r="A106" s="7">
        <v>2486</v>
      </c>
      <c r="B106" s="57" t="s">
        <v>153</v>
      </c>
      <c r="C106" s="57">
        <v>8</v>
      </c>
      <c r="D106" s="57">
        <v>6</v>
      </c>
      <c r="E106" s="32" t="s">
        <v>584</v>
      </c>
      <c r="F106" s="5">
        <f t="shared" ref="F106:F150" si="2">SUM(G106:H106)</f>
        <v>0</v>
      </c>
      <c r="G106" s="5"/>
      <c r="H106" s="5"/>
    </row>
    <row r="107" spans="1:13" ht="27" hidden="1" customHeight="1" x14ac:dyDescent="0.3">
      <c r="A107" s="7">
        <v>2487</v>
      </c>
      <c r="B107" s="57" t="s">
        <v>153</v>
      </c>
      <c r="C107" s="57">
        <v>8</v>
      </c>
      <c r="D107" s="57">
        <v>7</v>
      </c>
      <c r="E107" s="32" t="s">
        <v>585</v>
      </c>
      <c r="F107" s="5">
        <f t="shared" si="2"/>
        <v>0</v>
      </c>
      <c r="G107" s="5">
        <v>0</v>
      </c>
      <c r="H107" s="5">
        <v>0</v>
      </c>
    </row>
    <row r="108" spans="1:13" ht="36" customHeight="1" x14ac:dyDescent="0.3">
      <c r="A108" s="7">
        <v>2490</v>
      </c>
      <c r="B108" s="19" t="s">
        <v>153</v>
      </c>
      <c r="C108" s="19">
        <v>9</v>
      </c>
      <c r="D108" s="19">
        <v>0</v>
      </c>
      <c r="E108" s="30" t="s">
        <v>586</v>
      </c>
      <c r="F108" s="5">
        <f t="shared" si="2"/>
        <v>-22000</v>
      </c>
      <c r="G108" s="5">
        <f>SUM(G109)</f>
        <v>0</v>
      </c>
      <c r="H108" s="5">
        <f>SUM(H109)</f>
        <v>-22000</v>
      </c>
    </row>
    <row r="109" spans="1:13" ht="31.5" customHeight="1" x14ac:dyDescent="0.3">
      <c r="A109" s="7">
        <v>2491</v>
      </c>
      <c r="B109" s="57" t="s">
        <v>153</v>
      </c>
      <c r="C109" s="57">
        <v>9</v>
      </c>
      <c r="D109" s="57">
        <v>1</v>
      </c>
      <c r="E109" s="32" t="s">
        <v>587</v>
      </c>
      <c r="F109" s="5">
        <f t="shared" si="2"/>
        <v>-22000</v>
      </c>
      <c r="G109" s="5">
        <v>0</v>
      </c>
      <c r="H109" s="5">
        <v>-22000</v>
      </c>
      <c r="I109" s="85"/>
      <c r="J109" s="8"/>
    </row>
    <row r="110" spans="1:13" s="29" customFormat="1" ht="68.25" customHeight="1" x14ac:dyDescent="0.2">
      <c r="A110" s="7">
        <v>2500</v>
      </c>
      <c r="B110" s="19" t="s">
        <v>154</v>
      </c>
      <c r="C110" s="19">
        <v>0</v>
      </c>
      <c r="D110" s="19">
        <v>0</v>
      </c>
      <c r="E110" s="47" t="s">
        <v>588</v>
      </c>
      <c r="F110" s="5">
        <f t="shared" si="2"/>
        <v>692061</v>
      </c>
      <c r="G110" s="5">
        <f>SUM(G111+G113+G115+G117+G119+G121)</f>
        <v>247061</v>
      </c>
      <c r="H110" s="5">
        <f>SUM(H111+H113+H115+H117+H119+H121)</f>
        <v>445000</v>
      </c>
      <c r="I110" s="28"/>
      <c r="J110" s="34"/>
    </row>
    <row r="111" spans="1:13" ht="16.5" customHeight="1" x14ac:dyDescent="0.3">
      <c r="A111" s="7">
        <v>2510</v>
      </c>
      <c r="B111" s="19" t="s">
        <v>154</v>
      </c>
      <c r="C111" s="19">
        <v>1</v>
      </c>
      <c r="D111" s="19">
        <v>0</v>
      </c>
      <c r="E111" s="30" t="s">
        <v>589</v>
      </c>
      <c r="F111" s="5">
        <f t="shared" si="2"/>
        <v>347436</v>
      </c>
      <c r="G111" s="5">
        <f>SUM(G112)</f>
        <v>240436</v>
      </c>
      <c r="H111" s="5">
        <f>SUM(H112)</f>
        <v>107000</v>
      </c>
      <c r="J111" s="2"/>
    </row>
    <row r="112" spans="1:13" ht="16.5" customHeight="1" x14ac:dyDescent="0.3">
      <c r="A112" s="7">
        <v>2511</v>
      </c>
      <c r="B112" s="57" t="s">
        <v>154</v>
      </c>
      <c r="C112" s="57">
        <v>1</v>
      </c>
      <c r="D112" s="57">
        <v>1</v>
      </c>
      <c r="E112" s="32" t="s">
        <v>590</v>
      </c>
      <c r="F112" s="5">
        <f t="shared" si="2"/>
        <v>347436</v>
      </c>
      <c r="G112" s="5">
        <v>240436</v>
      </c>
      <c r="H112" s="5">
        <v>107000</v>
      </c>
      <c r="J112" s="59"/>
      <c r="K112" s="2"/>
      <c r="L112" s="2"/>
      <c r="M112" s="2"/>
    </row>
    <row r="113" spans="1:13" ht="16.5" customHeight="1" x14ac:dyDescent="0.3">
      <c r="A113" s="7">
        <v>2520</v>
      </c>
      <c r="B113" s="19" t="s">
        <v>154</v>
      </c>
      <c r="C113" s="19">
        <v>2</v>
      </c>
      <c r="D113" s="19">
        <v>0</v>
      </c>
      <c r="E113" s="30" t="s">
        <v>591</v>
      </c>
      <c r="F113" s="5">
        <f t="shared" si="2"/>
        <v>330700</v>
      </c>
      <c r="G113" s="5">
        <f>G114</f>
        <v>700</v>
      </c>
      <c r="H113" s="5">
        <f>SUM(H114)</f>
        <v>330000</v>
      </c>
      <c r="J113" s="2"/>
    </row>
    <row r="114" spans="1:13" ht="16.5" customHeight="1" x14ac:dyDescent="0.3">
      <c r="A114" s="7">
        <v>2521</v>
      </c>
      <c r="B114" s="57" t="s">
        <v>154</v>
      </c>
      <c r="C114" s="57">
        <v>2</v>
      </c>
      <c r="D114" s="57">
        <v>1</v>
      </c>
      <c r="E114" s="32" t="s">
        <v>592</v>
      </c>
      <c r="F114" s="5">
        <f t="shared" si="2"/>
        <v>330700</v>
      </c>
      <c r="G114" s="5">
        <v>700</v>
      </c>
      <c r="H114" s="5">
        <v>330000</v>
      </c>
      <c r="K114" s="8"/>
    </row>
    <row r="115" spans="1:13" ht="16.5" hidden="1" customHeight="1" x14ac:dyDescent="0.3">
      <c r="A115" s="7">
        <v>2530</v>
      </c>
      <c r="B115" s="19" t="s">
        <v>154</v>
      </c>
      <c r="C115" s="19">
        <v>3</v>
      </c>
      <c r="D115" s="19">
        <v>0</v>
      </c>
      <c r="E115" s="30" t="s">
        <v>593</v>
      </c>
      <c r="F115" s="5">
        <f t="shared" si="2"/>
        <v>0</v>
      </c>
      <c r="G115" s="5">
        <f>SUM(G116)</f>
        <v>0</v>
      </c>
      <c r="H115" s="5">
        <f>SUM(H116)</f>
        <v>0</v>
      </c>
      <c r="K115" s="8"/>
    </row>
    <row r="116" spans="1:13" ht="16.5" hidden="1" customHeight="1" x14ac:dyDescent="0.3">
      <c r="A116" s="7">
        <v>2531</v>
      </c>
      <c r="B116" s="57" t="s">
        <v>154</v>
      </c>
      <c r="C116" s="57">
        <v>3</v>
      </c>
      <c r="D116" s="57">
        <v>1</v>
      </c>
      <c r="E116" s="32" t="s">
        <v>594</v>
      </c>
      <c r="F116" s="5">
        <f t="shared" si="2"/>
        <v>0</v>
      </c>
      <c r="G116" s="5">
        <v>0</v>
      </c>
      <c r="H116" s="5">
        <v>0</v>
      </c>
      <c r="K116" s="8"/>
    </row>
    <row r="117" spans="1:13" ht="27.75" hidden="1" customHeight="1" x14ac:dyDescent="0.3">
      <c r="A117" s="7">
        <v>2540</v>
      </c>
      <c r="B117" s="19" t="s">
        <v>154</v>
      </c>
      <c r="C117" s="19">
        <v>4</v>
      </c>
      <c r="D117" s="19">
        <v>0</v>
      </c>
      <c r="E117" s="30" t="s">
        <v>595</v>
      </c>
      <c r="F117" s="5">
        <f t="shared" si="2"/>
        <v>0</v>
      </c>
      <c r="G117" s="5">
        <f>SUM(G118)</f>
        <v>0</v>
      </c>
      <c r="H117" s="5">
        <f>SUM(H118)</f>
        <v>0</v>
      </c>
      <c r="K117" s="8"/>
    </row>
    <row r="118" spans="1:13" ht="27" hidden="1" customHeight="1" x14ac:dyDescent="0.3">
      <c r="A118" s="7">
        <v>2541</v>
      </c>
      <c r="B118" s="57" t="s">
        <v>154</v>
      </c>
      <c r="C118" s="57">
        <v>4</v>
      </c>
      <c r="D118" s="57">
        <v>1</v>
      </c>
      <c r="E118" s="32" t="s">
        <v>596</v>
      </c>
      <c r="F118" s="5">
        <f t="shared" si="2"/>
        <v>0</v>
      </c>
      <c r="G118" s="5">
        <v>0</v>
      </c>
      <c r="H118" s="5">
        <v>0</v>
      </c>
      <c r="K118" s="2"/>
    </row>
    <row r="119" spans="1:13" ht="39.75" hidden="1" customHeight="1" x14ac:dyDescent="0.3">
      <c r="A119" s="7">
        <v>2550</v>
      </c>
      <c r="B119" s="19" t="s">
        <v>154</v>
      </c>
      <c r="C119" s="19">
        <v>5</v>
      </c>
      <c r="D119" s="19">
        <v>0</v>
      </c>
      <c r="E119" s="30" t="s">
        <v>597</v>
      </c>
      <c r="F119" s="5">
        <f t="shared" si="2"/>
        <v>8000</v>
      </c>
      <c r="G119" s="5">
        <f>SUM(G120)</f>
        <v>0</v>
      </c>
      <c r="H119" s="5">
        <f>SUM(H120)</f>
        <v>8000</v>
      </c>
    </row>
    <row r="120" spans="1:13" ht="33" customHeight="1" x14ac:dyDescent="0.3">
      <c r="A120" s="7">
        <v>2551</v>
      </c>
      <c r="B120" s="57" t="s">
        <v>154</v>
      </c>
      <c r="C120" s="57">
        <v>5</v>
      </c>
      <c r="D120" s="57">
        <v>1</v>
      </c>
      <c r="E120" s="32" t="s">
        <v>598</v>
      </c>
      <c r="F120" s="5">
        <f t="shared" si="2"/>
        <v>8000</v>
      </c>
      <c r="G120" s="5"/>
      <c r="H120" s="5">
        <v>8000</v>
      </c>
      <c r="M120" s="8"/>
    </row>
    <row r="121" spans="1:13" ht="33.75" customHeight="1" x14ac:dyDescent="0.3">
      <c r="A121" s="7">
        <v>2560</v>
      </c>
      <c r="B121" s="19" t="s">
        <v>154</v>
      </c>
      <c r="C121" s="19">
        <v>6</v>
      </c>
      <c r="D121" s="19">
        <v>0</v>
      </c>
      <c r="E121" s="30" t="s">
        <v>599</v>
      </c>
      <c r="F121" s="5">
        <f t="shared" si="2"/>
        <v>5925</v>
      </c>
      <c r="G121" s="5">
        <f>SUM(G122)</f>
        <v>5925</v>
      </c>
      <c r="H121" s="5">
        <f>SUM(H122)</f>
        <v>0</v>
      </c>
    </row>
    <row r="122" spans="1:13" ht="36" customHeight="1" x14ac:dyDescent="0.3">
      <c r="A122" s="7">
        <v>2561</v>
      </c>
      <c r="B122" s="57" t="s">
        <v>154</v>
      </c>
      <c r="C122" s="57">
        <v>6</v>
      </c>
      <c r="D122" s="57">
        <v>1</v>
      </c>
      <c r="E122" s="32" t="s">
        <v>600</v>
      </c>
      <c r="F122" s="5">
        <f t="shared" si="2"/>
        <v>5925</v>
      </c>
      <c r="G122" s="5">
        <v>5925</v>
      </c>
      <c r="H122" s="5">
        <v>0</v>
      </c>
    </row>
    <row r="123" spans="1:13" s="29" customFormat="1" ht="72" customHeight="1" x14ac:dyDescent="0.2">
      <c r="A123" s="7">
        <v>2600</v>
      </c>
      <c r="B123" s="19" t="s">
        <v>155</v>
      </c>
      <c r="C123" s="19">
        <v>0</v>
      </c>
      <c r="D123" s="19">
        <v>0</v>
      </c>
      <c r="E123" s="47" t="s">
        <v>601</v>
      </c>
      <c r="F123" s="5">
        <f t="shared" si="2"/>
        <v>627009.80229999986</v>
      </c>
      <c r="G123" s="5">
        <f>G128+G130</f>
        <v>70580.94</v>
      </c>
      <c r="H123" s="5">
        <f>SUM(H124+H126+H128+H130+H132+H134)</f>
        <v>556428.86229999992</v>
      </c>
      <c r="I123" s="28"/>
    </row>
    <row r="124" spans="1:13" ht="14.25" hidden="1" customHeight="1" x14ac:dyDescent="0.3">
      <c r="A124" s="7">
        <v>2610</v>
      </c>
      <c r="B124" s="19" t="s">
        <v>155</v>
      </c>
      <c r="C124" s="19">
        <v>1</v>
      </c>
      <c r="D124" s="19">
        <v>0</v>
      </c>
      <c r="E124" s="30" t="s">
        <v>602</v>
      </c>
      <c r="F124" s="5">
        <f t="shared" si="2"/>
        <v>0</v>
      </c>
      <c r="G124" s="5">
        <f>SUM(G125)</f>
        <v>0</v>
      </c>
      <c r="H124" s="5">
        <f>SUM(H125)</f>
        <v>0</v>
      </c>
    </row>
    <row r="125" spans="1:13" ht="14.25" hidden="1" customHeight="1" x14ac:dyDescent="0.3">
      <c r="A125" s="7">
        <v>2611</v>
      </c>
      <c r="B125" s="57" t="s">
        <v>155</v>
      </c>
      <c r="C125" s="57">
        <v>1</v>
      </c>
      <c r="D125" s="57">
        <v>1</v>
      </c>
      <c r="E125" s="32" t="s">
        <v>603</v>
      </c>
      <c r="F125" s="5">
        <f t="shared" si="2"/>
        <v>0</v>
      </c>
      <c r="G125" s="5">
        <v>0</v>
      </c>
      <c r="H125" s="5">
        <v>0</v>
      </c>
    </row>
    <row r="126" spans="1:13" ht="14.25" hidden="1" customHeight="1" x14ac:dyDescent="0.3">
      <c r="A126" s="7">
        <v>2620</v>
      </c>
      <c r="B126" s="19" t="s">
        <v>155</v>
      </c>
      <c r="C126" s="19">
        <v>2</v>
      </c>
      <c r="D126" s="19">
        <v>0</v>
      </c>
      <c r="E126" s="30" t="s">
        <v>604</v>
      </c>
      <c r="F126" s="5">
        <f t="shared" si="2"/>
        <v>0</v>
      </c>
      <c r="G126" s="5">
        <f>SUM(G127)</f>
        <v>0</v>
      </c>
      <c r="H126" s="5">
        <f>SUM(H127)</f>
        <v>0</v>
      </c>
    </row>
    <row r="127" spans="1:13" ht="14.25" hidden="1" customHeight="1" x14ac:dyDescent="0.3">
      <c r="A127" s="7">
        <v>2621</v>
      </c>
      <c r="B127" s="57" t="s">
        <v>155</v>
      </c>
      <c r="C127" s="57">
        <v>2</v>
      </c>
      <c r="D127" s="57">
        <v>1</v>
      </c>
      <c r="E127" s="32" t="s">
        <v>605</v>
      </c>
      <c r="F127" s="5">
        <f t="shared" si="2"/>
        <v>0</v>
      </c>
      <c r="G127" s="5">
        <v>0</v>
      </c>
      <c r="H127" s="5">
        <v>0</v>
      </c>
    </row>
    <row r="128" spans="1:13" ht="14.25" customHeight="1" x14ac:dyDescent="0.3">
      <c r="A128" s="7">
        <v>2630</v>
      </c>
      <c r="B128" s="19" t="s">
        <v>155</v>
      </c>
      <c r="C128" s="19">
        <v>3</v>
      </c>
      <c r="D128" s="19">
        <v>0</v>
      </c>
      <c r="E128" s="30" t="s">
        <v>606</v>
      </c>
      <c r="F128" s="5">
        <f t="shared" si="2"/>
        <v>443050</v>
      </c>
      <c r="G128" s="5">
        <f>SUM(G129)</f>
        <v>49178.9</v>
      </c>
      <c r="H128" s="5">
        <f>H129</f>
        <v>393871.1</v>
      </c>
    </row>
    <row r="129" spans="1:11" ht="14.25" customHeight="1" x14ac:dyDescent="0.3">
      <c r="A129" s="7">
        <v>2631</v>
      </c>
      <c r="B129" s="57" t="s">
        <v>155</v>
      </c>
      <c r="C129" s="57">
        <v>3</v>
      </c>
      <c r="D129" s="57">
        <v>1</v>
      </c>
      <c r="E129" s="32" t="s">
        <v>607</v>
      </c>
      <c r="F129" s="5">
        <f t="shared" si="2"/>
        <v>443050</v>
      </c>
      <c r="G129" s="5">
        <v>49178.9</v>
      </c>
      <c r="H129" s="5">
        <v>393871.1</v>
      </c>
    </row>
    <row r="130" spans="1:11" ht="14.25" customHeight="1" x14ac:dyDescent="0.3">
      <c r="A130" s="7">
        <v>2640</v>
      </c>
      <c r="B130" s="19" t="s">
        <v>155</v>
      </c>
      <c r="C130" s="19">
        <v>4</v>
      </c>
      <c r="D130" s="19">
        <v>0</v>
      </c>
      <c r="E130" s="30" t="s">
        <v>608</v>
      </c>
      <c r="F130" s="5">
        <f t="shared" si="2"/>
        <v>164459.80230000001</v>
      </c>
      <c r="G130" s="5">
        <f>SUM(G131)</f>
        <v>21402.04</v>
      </c>
      <c r="H130" s="5">
        <f>H131</f>
        <v>143057.7623</v>
      </c>
    </row>
    <row r="131" spans="1:11" ht="14.25" customHeight="1" x14ac:dyDescent="0.3">
      <c r="A131" s="7">
        <v>2641</v>
      </c>
      <c r="B131" s="57" t="s">
        <v>155</v>
      </c>
      <c r="C131" s="57">
        <v>4</v>
      </c>
      <c r="D131" s="57">
        <v>1</v>
      </c>
      <c r="E131" s="32" t="s">
        <v>609</v>
      </c>
      <c r="F131" s="5">
        <f t="shared" si="2"/>
        <v>164459.80230000001</v>
      </c>
      <c r="G131" s="5">
        <v>21402.04</v>
      </c>
      <c r="H131" s="5">
        <v>143057.7623</v>
      </c>
      <c r="J131" s="60"/>
      <c r="K131" s="8"/>
    </row>
    <row r="132" spans="1:11" ht="48.75" customHeight="1" x14ac:dyDescent="0.3">
      <c r="A132" s="7">
        <v>2650</v>
      </c>
      <c r="B132" s="19" t="s">
        <v>155</v>
      </c>
      <c r="C132" s="19">
        <v>5</v>
      </c>
      <c r="D132" s="19">
        <v>0</v>
      </c>
      <c r="E132" s="30" t="s">
        <v>610</v>
      </c>
      <c r="F132" s="5">
        <f t="shared" si="2"/>
        <v>19500</v>
      </c>
      <c r="G132" s="5">
        <f>SUM(G133)</f>
        <v>0</v>
      </c>
      <c r="H132" s="5">
        <f>SUM(H133)</f>
        <v>19500</v>
      </c>
    </row>
    <row r="133" spans="1:11" ht="48.75" customHeight="1" x14ac:dyDescent="0.3">
      <c r="A133" s="7">
        <v>2651</v>
      </c>
      <c r="B133" s="57" t="s">
        <v>155</v>
      </c>
      <c r="C133" s="57">
        <v>5</v>
      </c>
      <c r="D133" s="57">
        <v>1</v>
      </c>
      <c r="E133" s="32" t="s">
        <v>611</v>
      </c>
      <c r="F133" s="5">
        <f t="shared" si="2"/>
        <v>19500</v>
      </c>
      <c r="G133" s="5">
        <v>0</v>
      </c>
      <c r="H133" s="5">
        <v>19500</v>
      </c>
      <c r="K133" s="8"/>
    </row>
    <row r="134" spans="1:11" ht="29.25" hidden="1" customHeight="1" x14ac:dyDescent="0.3">
      <c r="A134" s="7">
        <v>2660</v>
      </c>
      <c r="B134" s="19" t="s">
        <v>155</v>
      </c>
      <c r="C134" s="19">
        <v>6</v>
      </c>
      <c r="D134" s="19">
        <v>0</v>
      </c>
      <c r="E134" s="30" t="s">
        <v>612</v>
      </c>
      <c r="F134" s="5">
        <f t="shared" si="2"/>
        <v>0</v>
      </c>
      <c r="G134" s="5">
        <f>SUM(G135)</f>
        <v>0</v>
      </c>
      <c r="H134" s="5">
        <f>SUM(H135)</f>
        <v>0</v>
      </c>
    </row>
    <row r="135" spans="1:11" ht="26.25" hidden="1" customHeight="1" x14ac:dyDescent="0.3">
      <c r="A135" s="7">
        <v>2661</v>
      </c>
      <c r="B135" s="57" t="s">
        <v>155</v>
      </c>
      <c r="C135" s="57">
        <v>6</v>
      </c>
      <c r="D135" s="57">
        <v>1</v>
      </c>
      <c r="E135" s="32" t="s">
        <v>613</v>
      </c>
      <c r="F135" s="5">
        <f t="shared" si="2"/>
        <v>0</v>
      </c>
      <c r="G135" s="5">
        <v>0</v>
      </c>
      <c r="H135" s="5">
        <v>0</v>
      </c>
    </row>
    <row r="136" spans="1:11" s="29" customFormat="1" ht="55.5" customHeight="1" x14ac:dyDescent="0.2">
      <c r="A136" s="7">
        <v>2700</v>
      </c>
      <c r="B136" s="19" t="s">
        <v>156</v>
      </c>
      <c r="C136" s="19">
        <v>0</v>
      </c>
      <c r="D136" s="19">
        <v>0</v>
      </c>
      <c r="E136" s="47" t="s">
        <v>614</v>
      </c>
      <c r="F136" s="5">
        <f t="shared" si="2"/>
        <v>500</v>
      </c>
      <c r="G136" s="5">
        <f>SUM(G137+G141+G146+G151+G153+G155)</f>
        <v>500</v>
      </c>
      <c r="H136" s="5">
        <f>SUM(H137+H141+H146+H151+H153+H155)</f>
        <v>0</v>
      </c>
      <c r="I136" s="28"/>
    </row>
    <row r="137" spans="1:11" ht="32.25" customHeight="1" x14ac:dyDescent="0.3">
      <c r="A137" s="7">
        <v>2710</v>
      </c>
      <c r="B137" s="19" t="s">
        <v>156</v>
      </c>
      <c r="C137" s="19">
        <v>1</v>
      </c>
      <c r="D137" s="19">
        <v>0</v>
      </c>
      <c r="E137" s="30" t="s">
        <v>615</v>
      </c>
      <c r="F137" s="5">
        <f t="shared" si="2"/>
        <v>0</v>
      </c>
      <c r="G137" s="5">
        <f>SUM(G138:G140)</f>
        <v>0</v>
      </c>
      <c r="H137" s="5">
        <f>SUM(H138:H140)</f>
        <v>0</v>
      </c>
    </row>
    <row r="138" spans="1:11" ht="15" hidden="1" customHeight="1" x14ac:dyDescent="0.3">
      <c r="A138" s="7">
        <v>2711</v>
      </c>
      <c r="B138" s="57" t="s">
        <v>156</v>
      </c>
      <c r="C138" s="57">
        <v>1</v>
      </c>
      <c r="D138" s="57">
        <v>1</v>
      </c>
      <c r="E138" s="32" t="s">
        <v>616</v>
      </c>
      <c r="F138" s="5">
        <f t="shared" si="2"/>
        <v>0</v>
      </c>
      <c r="G138" s="5"/>
      <c r="H138" s="5"/>
    </row>
    <row r="139" spans="1:11" ht="15" hidden="1" customHeight="1" x14ac:dyDescent="0.3">
      <c r="A139" s="7">
        <v>2712</v>
      </c>
      <c r="B139" s="57" t="s">
        <v>156</v>
      </c>
      <c r="C139" s="57">
        <v>1</v>
      </c>
      <c r="D139" s="57">
        <v>2</v>
      </c>
      <c r="E139" s="32" t="s">
        <v>617</v>
      </c>
      <c r="F139" s="5">
        <f t="shared" si="2"/>
        <v>0</v>
      </c>
      <c r="G139" s="5"/>
      <c r="H139" s="5"/>
    </row>
    <row r="140" spans="1:11" ht="15" hidden="1" customHeight="1" x14ac:dyDescent="0.3">
      <c r="A140" s="7">
        <v>2713</v>
      </c>
      <c r="B140" s="57" t="s">
        <v>156</v>
      </c>
      <c r="C140" s="57">
        <v>1</v>
      </c>
      <c r="D140" s="57">
        <v>3</v>
      </c>
      <c r="E140" s="32" t="s">
        <v>618</v>
      </c>
      <c r="F140" s="5">
        <f t="shared" si="2"/>
        <v>0</v>
      </c>
      <c r="G140" s="5"/>
      <c r="H140" s="5"/>
    </row>
    <row r="141" spans="1:11" ht="26.25" customHeight="1" x14ac:dyDescent="0.3">
      <c r="A141" s="7">
        <v>2720</v>
      </c>
      <c r="B141" s="19" t="s">
        <v>156</v>
      </c>
      <c r="C141" s="19">
        <v>2</v>
      </c>
      <c r="D141" s="19">
        <v>0</v>
      </c>
      <c r="E141" s="30" t="s">
        <v>619</v>
      </c>
      <c r="F141" s="5">
        <f t="shared" si="2"/>
        <v>500</v>
      </c>
      <c r="G141" s="5">
        <f>G142</f>
        <v>500</v>
      </c>
      <c r="H141" s="5">
        <f>SUM(H142:H145)</f>
        <v>0</v>
      </c>
    </row>
    <row r="142" spans="1:11" ht="15" customHeight="1" x14ac:dyDescent="0.3">
      <c r="A142" s="7">
        <v>2721</v>
      </c>
      <c r="B142" s="57" t="s">
        <v>156</v>
      </c>
      <c r="C142" s="57">
        <v>2</v>
      </c>
      <c r="D142" s="57">
        <v>1</v>
      </c>
      <c r="E142" s="32" t="s">
        <v>620</v>
      </c>
      <c r="F142" s="5">
        <f t="shared" si="2"/>
        <v>500</v>
      </c>
      <c r="G142" s="5">
        <v>500</v>
      </c>
      <c r="H142" s="5"/>
    </row>
    <row r="143" spans="1:11" ht="15" hidden="1" customHeight="1" x14ac:dyDescent="0.3">
      <c r="A143" s="7">
        <v>2722</v>
      </c>
      <c r="B143" s="57" t="s">
        <v>156</v>
      </c>
      <c r="C143" s="57">
        <v>2</v>
      </c>
      <c r="D143" s="57">
        <v>2</v>
      </c>
      <c r="E143" s="32" t="s">
        <v>621</v>
      </c>
      <c r="F143" s="5">
        <f t="shared" si="2"/>
        <v>0</v>
      </c>
      <c r="G143" s="5"/>
      <c r="H143" s="5"/>
    </row>
    <row r="144" spans="1:11" ht="15" hidden="1" customHeight="1" x14ac:dyDescent="0.3">
      <c r="A144" s="7">
        <v>2723</v>
      </c>
      <c r="B144" s="57" t="s">
        <v>156</v>
      </c>
      <c r="C144" s="57">
        <v>2</v>
      </c>
      <c r="D144" s="57">
        <v>3</v>
      </c>
      <c r="E144" s="32" t="s">
        <v>622</v>
      </c>
      <c r="F144" s="5">
        <f t="shared" si="2"/>
        <v>0</v>
      </c>
      <c r="G144" s="5"/>
      <c r="H144" s="5"/>
    </row>
    <row r="145" spans="1:9" ht="15" hidden="1" customHeight="1" x14ac:dyDescent="0.3">
      <c r="A145" s="7">
        <v>2724</v>
      </c>
      <c r="B145" s="57" t="s">
        <v>156</v>
      </c>
      <c r="C145" s="57">
        <v>2</v>
      </c>
      <c r="D145" s="57">
        <v>4</v>
      </c>
      <c r="E145" s="32" t="s">
        <v>623</v>
      </c>
      <c r="F145" s="5">
        <f t="shared" si="2"/>
        <v>0</v>
      </c>
      <c r="G145" s="5"/>
      <c r="H145" s="5"/>
    </row>
    <row r="146" spans="1:9" ht="15" hidden="1" customHeight="1" x14ac:dyDescent="0.3">
      <c r="A146" s="7">
        <v>2730</v>
      </c>
      <c r="B146" s="19" t="s">
        <v>156</v>
      </c>
      <c r="C146" s="19">
        <v>3</v>
      </c>
      <c r="D146" s="19">
        <v>0</v>
      </c>
      <c r="E146" s="30" t="s">
        <v>624</v>
      </c>
      <c r="F146" s="5">
        <f t="shared" si="2"/>
        <v>0</v>
      </c>
      <c r="G146" s="5">
        <f>SUM(G147:G150)</f>
        <v>0</v>
      </c>
      <c r="H146" s="5">
        <f>SUM(H147:H150)</f>
        <v>0</v>
      </c>
    </row>
    <row r="147" spans="1:9" ht="24.75" hidden="1" customHeight="1" x14ac:dyDescent="0.3">
      <c r="A147" s="7">
        <v>2731</v>
      </c>
      <c r="B147" s="57" t="s">
        <v>156</v>
      </c>
      <c r="C147" s="57">
        <v>3</v>
      </c>
      <c r="D147" s="57">
        <v>1</v>
      </c>
      <c r="E147" s="32" t="s">
        <v>625</v>
      </c>
      <c r="F147" s="5">
        <f t="shared" si="2"/>
        <v>0</v>
      </c>
      <c r="G147" s="5"/>
      <c r="H147" s="5"/>
    </row>
    <row r="148" spans="1:9" ht="27.75" hidden="1" customHeight="1" x14ac:dyDescent="0.3">
      <c r="A148" s="7">
        <v>2732</v>
      </c>
      <c r="B148" s="57" t="s">
        <v>156</v>
      </c>
      <c r="C148" s="57">
        <v>3</v>
      </c>
      <c r="D148" s="57">
        <v>2</v>
      </c>
      <c r="E148" s="32" t="s">
        <v>626</v>
      </c>
      <c r="F148" s="5">
        <f t="shared" si="2"/>
        <v>0</v>
      </c>
      <c r="G148" s="5"/>
      <c r="H148" s="5"/>
    </row>
    <row r="149" spans="1:9" ht="24.75" hidden="1" customHeight="1" x14ac:dyDescent="0.3">
      <c r="A149" s="7">
        <v>2733</v>
      </c>
      <c r="B149" s="57" t="s">
        <v>156</v>
      </c>
      <c r="C149" s="57">
        <v>3</v>
      </c>
      <c r="D149" s="57">
        <v>3</v>
      </c>
      <c r="E149" s="32" t="s">
        <v>627</v>
      </c>
      <c r="F149" s="5">
        <f t="shared" si="2"/>
        <v>0</v>
      </c>
      <c r="G149" s="5"/>
      <c r="H149" s="5"/>
    </row>
    <row r="150" spans="1:9" ht="24.75" hidden="1" customHeight="1" x14ac:dyDescent="0.3">
      <c r="A150" s="7">
        <v>2734</v>
      </c>
      <c r="B150" s="57" t="s">
        <v>156</v>
      </c>
      <c r="C150" s="57">
        <v>3</v>
      </c>
      <c r="D150" s="57">
        <v>4</v>
      </c>
      <c r="E150" s="32" t="s">
        <v>628</v>
      </c>
      <c r="F150" s="5">
        <f t="shared" si="2"/>
        <v>0</v>
      </c>
      <c r="G150" s="5"/>
      <c r="H150" s="5"/>
    </row>
    <row r="151" spans="1:9" ht="27" hidden="1" customHeight="1" x14ac:dyDescent="0.3">
      <c r="A151" s="7">
        <v>2740</v>
      </c>
      <c r="B151" s="19" t="s">
        <v>156</v>
      </c>
      <c r="C151" s="19">
        <v>4</v>
      </c>
      <c r="D151" s="19">
        <v>0</v>
      </c>
      <c r="E151" s="30" t="s">
        <v>629</v>
      </c>
      <c r="F151" s="5">
        <f t="shared" ref="F151:F197" si="3">SUM(G151:H151)</f>
        <v>0</v>
      </c>
      <c r="G151" s="5">
        <f>SUM(G152)</f>
        <v>0</v>
      </c>
      <c r="H151" s="5">
        <f>SUM(H152)</f>
        <v>0</v>
      </c>
    </row>
    <row r="152" spans="1:9" ht="16.5" hidden="1" customHeight="1" x14ac:dyDescent="0.3">
      <c r="A152" s="7">
        <v>2741</v>
      </c>
      <c r="B152" s="57" t="s">
        <v>156</v>
      </c>
      <c r="C152" s="57">
        <v>4</v>
      </c>
      <c r="D152" s="57">
        <v>1</v>
      </c>
      <c r="E152" s="32" t="s">
        <v>630</v>
      </c>
      <c r="F152" s="5">
        <f t="shared" si="3"/>
        <v>0</v>
      </c>
      <c r="G152" s="5"/>
      <c r="H152" s="5"/>
    </row>
    <row r="153" spans="1:9" ht="25.5" hidden="1" customHeight="1" x14ac:dyDescent="0.3">
      <c r="A153" s="7">
        <v>2750</v>
      </c>
      <c r="B153" s="19" t="s">
        <v>156</v>
      </c>
      <c r="C153" s="19">
        <v>5</v>
      </c>
      <c r="D153" s="19">
        <v>0</v>
      </c>
      <c r="E153" s="30" t="s">
        <v>631</v>
      </c>
      <c r="F153" s="5">
        <f t="shared" si="3"/>
        <v>0</v>
      </c>
      <c r="G153" s="5">
        <f>SUM(G154)</f>
        <v>0</v>
      </c>
      <c r="H153" s="5">
        <f>SUM(H154)</f>
        <v>0</v>
      </c>
    </row>
    <row r="154" spans="1:9" ht="27" hidden="1" x14ac:dyDescent="0.3">
      <c r="A154" s="7">
        <v>2751</v>
      </c>
      <c r="B154" s="57" t="s">
        <v>156</v>
      </c>
      <c r="C154" s="57">
        <v>5</v>
      </c>
      <c r="D154" s="57">
        <v>1</v>
      </c>
      <c r="E154" s="32" t="s">
        <v>632</v>
      </c>
      <c r="F154" s="5">
        <f t="shared" si="3"/>
        <v>0</v>
      </c>
      <c r="G154" s="5"/>
      <c r="H154" s="5"/>
    </row>
    <row r="155" spans="1:9" ht="27.75" hidden="1" customHeight="1" x14ac:dyDescent="0.3">
      <c r="A155" s="7">
        <v>2760</v>
      </c>
      <c r="B155" s="19" t="s">
        <v>156</v>
      </c>
      <c r="C155" s="19">
        <v>6</v>
      </c>
      <c r="D155" s="19">
        <v>0</v>
      </c>
      <c r="E155" s="30" t="s">
        <v>633</v>
      </c>
      <c r="F155" s="5">
        <f t="shared" si="3"/>
        <v>0</v>
      </c>
      <c r="G155" s="5">
        <f>SUM(G156:G157)</f>
        <v>0</v>
      </c>
      <c r="H155" s="5">
        <f>SUM(H156:H157)</f>
        <v>0</v>
      </c>
    </row>
    <row r="156" spans="1:9" ht="27" hidden="1" x14ac:dyDescent="0.3">
      <c r="A156" s="7">
        <v>2761</v>
      </c>
      <c r="B156" s="57" t="s">
        <v>156</v>
      </c>
      <c r="C156" s="57">
        <v>6</v>
      </c>
      <c r="D156" s="57">
        <v>1</v>
      </c>
      <c r="E156" s="32" t="s">
        <v>634</v>
      </c>
      <c r="F156" s="5">
        <f t="shared" si="3"/>
        <v>0</v>
      </c>
      <c r="G156" s="5">
        <v>0</v>
      </c>
      <c r="H156" s="5">
        <v>0</v>
      </c>
    </row>
    <row r="157" spans="1:9" ht="17.25" hidden="1" customHeight="1" x14ac:dyDescent="0.3">
      <c r="A157" s="7">
        <v>2762</v>
      </c>
      <c r="B157" s="57" t="s">
        <v>156</v>
      </c>
      <c r="C157" s="57">
        <v>6</v>
      </c>
      <c r="D157" s="57">
        <v>2</v>
      </c>
      <c r="E157" s="32" t="s">
        <v>635</v>
      </c>
      <c r="F157" s="5">
        <f t="shared" si="3"/>
        <v>0</v>
      </c>
      <c r="G157" s="5"/>
      <c r="H157" s="5">
        <v>0</v>
      </c>
    </row>
    <row r="158" spans="1:9" s="29" customFormat="1" ht="46.5" customHeight="1" x14ac:dyDescent="0.2">
      <c r="A158" s="7">
        <v>2800</v>
      </c>
      <c r="B158" s="19" t="s">
        <v>157</v>
      </c>
      <c r="C158" s="19">
        <v>0</v>
      </c>
      <c r="D158" s="19">
        <v>0</v>
      </c>
      <c r="E158" s="33" t="s">
        <v>636</v>
      </c>
      <c r="F158" s="5">
        <f t="shared" si="3"/>
        <v>540067.61770000006</v>
      </c>
      <c r="G158" s="5">
        <f>SUM(G159+G161+G169+G173+G177+G179)</f>
        <v>48825.5</v>
      </c>
      <c r="H158" s="5">
        <f>SUM(H159+H161+H169+H173+H177+H179)</f>
        <v>491242.1177</v>
      </c>
      <c r="I158" s="28"/>
    </row>
    <row r="159" spans="1:9" ht="15" customHeight="1" x14ac:dyDescent="0.3">
      <c r="A159" s="7">
        <v>2810</v>
      </c>
      <c r="B159" s="57" t="s">
        <v>157</v>
      </c>
      <c r="C159" s="57">
        <v>1</v>
      </c>
      <c r="D159" s="57">
        <v>0</v>
      </c>
      <c r="E159" s="30" t="s">
        <v>637</v>
      </c>
      <c r="F159" s="5">
        <f t="shared" si="3"/>
        <v>1000</v>
      </c>
      <c r="G159" s="5">
        <f>SUM(G160)</f>
        <v>1000</v>
      </c>
      <c r="H159" s="5">
        <f>SUM(H160)</f>
        <v>0</v>
      </c>
    </row>
    <row r="160" spans="1:9" ht="14.25" customHeight="1" x14ac:dyDescent="0.3">
      <c r="A160" s="7">
        <v>2811</v>
      </c>
      <c r="B160" s="57" t="s">
        <v>157</v>
      </c>
      <c r="C160" s="57">
        <v>1</v>
      </c>
      <c r="D160" s="57">
        <v>1</v>
      </c>
      <c r="E160" s="32" t="s">
        <v>638</v>
      </c>
      <c r="F160" s="5">
        <f t="shared" si="3"/>
        <v>1000</v>
      </c>
      <c r="G160" s="5">
        <v>1000</v>
      </c>
      <c r="H160" s="5"/>
    </row>
    <row r="161" spans="1:8" ht="14.25" customHeight="1" x14ac:dyDescent="0.3">
      <c r="A161" s="7">
        <v>2820</v>
      </c>
      <c r="B161" s="19" t="s">
        <v>157</v>
      </c>
      <c r="C161" s="19">
        <v>2</v>
      </c>
      <c r="D161" s="19">
        <v>0</v>
      </c>
      <c r="E161" s="30" t="s">
        <v>639</v>
      </c>
      <c r="F161" s="5">
        <f t="shared" si="3"/>
        <v>523067.6177</v>
      </c>
      <c r="G161" s="5">
        <f>G165+G168+G164</f>
        <v>43325.5</v>
      </c>
      <c r="H161" s="5">
        <f>SUM(H162:H168)</f>
        <v>479742.1177</v>
      </c>
    </row>
    <row r="162" spans="1:8" ht="14.25" customHeight="1" x14ac:dyDescent="0.3">
      <c r="A162" s="7">
        <v>2821</v>
      </c>
      <c r="B162" s="57" t="s">
        <v>157</v>
      </c>
      <c r="C162" s="57">
        <v>2</v>
      </c>
      <c r="D162" s="57">
        <v>1</v>
      </c>
      <c r="E162" s="32" t="s">
        <v>640</v>
      </c>
      <c r="F162" s="5">
        <f t="shared" si="3"/>
        <v>0</v>
      </c>
      <c r="G162" s="5">
        <v>0</v>
      </c>
      <c r="H162" s="5">
        <v>0</v>
      </c>
    </row>
    <row r="163" spans="1:8" ht="14.25" customHeight="1" x14ac:dyDescent="0.3">
      <c r="A163" s="7">
        <v>2822</v>
      </c>
      <c r="B163" s="57" t="s">
        <v>157</v>
      </c>
      <c r="C163" s="57">
        <v>2</v>
      </c>
      <c r="D163" s="57">
        <v>2</v>
      </c>
      <c r="E163" s="32" t="s">
        <v>641</v>
      </c>
      <c r="F163" s="5">
        <f t="shared" si="3"/>
        <v>0</v>
      </c>
      <c r="G163" s="5">
        <v>0</v>
      </c>
      <c r="H163" s="5">
        <v>0</v>
      </c>
    </row>
    <row r="164" spans="1:8" ht="14.25" customHeight="1" x14ac:dyDescent="0.3">
      <c r="A164" s="7">
        <v>2823</v>
      </c>
      <c r="B164" s="57" t="s">
        <v>157</v>
      </c>
      <c r="C164" s="57">
        <v>2</v>
      </c>
      <c r="D164" s="57">
        <v>3</v>
      </c>
      <c r="E164" s="32" t="s">
        <v>642</v>
      </c>
      <c r="F164" s="5">
        <f t="shared" si="3"/>
        <v>427544.54070000001</v>
      </c>
      <c r="G164" s="5">
        <v>33675.5</v>
      </c>
      <c r="H164" s="5">
        <v>393869.04070000001</v>
      </c>
    </row>
    <row r="165" spans="1:8" ht="14.25" customHeight="1" x14ac:dyDescent="0.3">
      <c r="A165" s="7">
        <v>2824</v>
      </c>
      <c r="B165" s="57" t="s">
        <v>157</v>
      </c>
      <c r="C165" s="57">
        <v>2</v>
      </c>
      <c r="D165" s="57">
        <v>4</v>
      </c>
      <c r="E165" s="32" t="s">
        <v>643</v>
      </c>
      <c r="F165" s="5">
        <f t="shared" si="3"/>
        <v>9350</v>
      </c>
      <c r="G165" s="5">
        <v>9350</v>
      </c>
      <c r="H165" s="5">
        <v>0</v>
      </c>
    </row>
    <row r="166" spans="1:8" ht="14.25" hidden="1" customHeight="1" x14ac:dyDescent="0.3">
      <c r="A166" s="7">
        <v>2825</v>
      </c>
      <c r="B166" s="57" t="s">
        <v>157</v>
      </c>
      <c r="C166" s="57">
        <v>2</v>
      </c>
      <c r="D166" s="57">
        <v>5</v>
      </c>
      <c r="E166" s="32" t="s">
        <v>644</v>
      </c>
      <c r="F166" s="5">
        <f t="shared" si="3"/>
        <v>0</v>
      </c>
      <c r="G166" s="5"/>
      <c r="H166" s="5"/>
    </row>
    <row r="167" spans="1:8" ht="14.25" hidden="1" customHeight="1" x14ac:dyDescent="0.3">
      <c r="A167" s="7">
        <v>2826</v>
      </c>
      <c r="B167" s="57" t="s">
        <v>157</v>
      </c>
      <c r="C167" s="57">
        <v>2</v>
      </c>
      <c r="D167" s="57">
        <v>6</v>
      </c>
      <c r="E167" s="32" t="s">
        <v>645</v>
      </c>
      <c r="F167" s="5">
        <f t="shared" si="3"/>
        <v>0</v>
      </c>
      <c r="G167" s="5"/>
      <c r="H167" s="5"/>
    </row>
    <row r="168" spans="1:8" ht="26.25" customHeight="1" x14ac:dyDescent="0.3">
      <c r="A168" s="7">
        <v>2827</v>
      </c>
      <c r="B168" s="57" t="s">
        <v>157</v>
      </c>
      <c r="C168" s="57">
        <v>2</v>
      </c>
      <c r="D168" s="57">
        <v>7</v>
      </c>
      <c r="E168" s="32" t="s">
        <v>646</v>
      </c>
      <c r="F168" s="5">
        <f t="shared" si="3"/>
        <v>86173.077000000005</v>
      </c>
      <c r="G168" s="5">
        <v>300</v>
      </c>
      <c r="H168" s="5">
        <v>85873.077000000005</v>
      </c>
    </row>
    <row r="169" spans="1:8" ht="40.5" customHeight="1" x14ac:dyDescent="0.3">
      <c r="A169" s="7">
        <v>2830</v>
      </c>
      <c r="B169" s="19" t="s">
        <v>157</v>
      </c>
      <c r="C169" s="19">
        <v>3</v>
      </c>
      <c r="D169" s="19">
        <v>0</v>
      </c>
      <c r="E169" s="30" t="s">
        <v>647</v>
      </c>
      <c r="F169" s="5">
        <f t="shared" si="3"/>
        <v>700</v>
      </c>
      <c r="G169" s="5">
        <f>SUM(G170:G172)</f>
        <v>700</v>
      </c>
      <c r="H169" s="5">
        <f>SUM(H170:H172)</f>
        <v>0</v>
      </c>
    </row>
    <row r="170" spans="1:8" hidden="1" x14ac:dyDescent="0.3">
      <c r="A170" s="7">
        <v>2831</v>
      </c>
      <c r="B170" s="57" t="s">
        <v>157</v>
      </c>
      <c r="C170" s="57">
        <v>3</v>
      </c>
      <c r="D170" s="57">
        <v>1</v>
      </c>
      <c r="E170" s="32" t="s">
        <v>648</v>
      </c>
      <c r="F170" s="5">
        <f t="shared" si="3"/>
        <v>0</v>
      </c>
      <c r="G170" s="5"/>
      <c r="H170" s="5"/>
    </row>
    <row r="171" spans="1:8" hidden="1" x14ac:dyDescent="0.3">
      <c r="A171" s="7">
        <v>2832</v>
      </c>
      <c r="B171" s="57" t="s">
        <v>157</v>
      </c>
      <c r="C171" s="57">
        <v>3</v>
      </c>
      <c r="D171" s="57">
        <v>2</v>
      </c>
      <c r="E171" s="32" t="s">
        <v>649</v>
      </c>
      <c r="F171" s="5">
        <f t="shared" si="3"/>
        <v>0</v>
      </c>
      <c r="G171" s="5"/>
      <c r="H171" s="5"/>
    </row>
    <row r="172" spans="1:8" ht="14.25" customHeight="1" x14ac:dyDescent="0.3">
      <c r="A172" s="7">
        <v>2833</v>
      </c>
      <c r="B172" s="57" t="s">
        <v>157</v>
      </c>
      <c r="C172" s="57">
        <v>3</v>
      </c>
      <c r="D172" s="57">
        <v>3</v>
      </c>
      <c r="E172" s="32" t="s">
        <v>650</v>
      </c>
      <c r="F172" s="5">
        <f t="shared" si="3"/>
        <v>700</v>
      </c>
      <c r="G172" s="5">
        <v>700</v>
      </c>
      <c r="H172" s="5">
        <v>0</v>
      </c>
    </row>
    <row r="173" spans="1:8" ht="31.5" customHeight="1" x14ac:dyDescent="0.3">
      <c r="A173" s="7">
        <v>2840</v>
      </c>
      <c r="B173" s="19" t="s">
        <v>157</v>
      </c>
      <c r="C173" s="19">
        <v>4</v>
      </c>
      <c r="D173" s="19">
        <v>0</v>
      </c>
      <c r="E173" s="30" t="s">
        <v>651</v>
      </c>
      <c r="F173" s="5">
        <f t="shared" si="3"/>
        <v>3800</v>
      </c>
      <c r="G173" s="5">
        <f>SUM(G174:G176)</f>
        <v>3800</v>
      </c>
      <c r="H173" s="5">
        <f>SUM(H174:H176)</f>
        <v>0</v>
      </c>
    </row>
    <row r="174" spans="1:8" x14ac:dyDescent="0.3">
      <c r="A174" s="7">
        <v>2841</v>
      </c>
      <c r="B174" s="57" t="s">
        <v>157</v>
      </c>
      <c r="C174" s="57">
        <v>4</v>
      </c>
      <c r="D174" s="57">
        <v>1</v>
      </c>
      <c r="E174" s="32" t="s">
        <v>652</v>
      </c>
      <c r="F174" s="5">
        <f t="shared" si="3"/>
        <v>0</v>
      </c>
      <c r="G174" s="5">
        <v>0</v>
      </c>
      <c r="H174" s="5">
        <v>0</v>
      </c>
    </row>
    <row r="175" spans="1:8" ht="26.25" customHeight="1" x14ac:dyDescent="0.3">
      <c r="A175" s="7">
        <v>2842</v>
      </c>
      <c r="B175" s="57" t="s">
        <v>157</v>
      </c>
      <c r="C175" s="57">
        <v>4</v>
      </c>
      <c r="D175" s="57">
        <v>2</v>
      </c>
      <c r="E175" s="32" t="s">
        <v>653</v>
      </c>
      <c r="F175" s="5">
        <f t="shared" si="3"/>
        <v>300</v>
      </c>
      <c r="G175" s="5">
        <v>300</v>
      </c>
      <c r="H175" s="5">
        <v>0</v>
      </c>
    </row>
    <row r="176" spans="1:8" ht="16.5" customHeight="1" x14ac:dyDescent="0.3">
      <c r="A176" s="7">
        <v>2843</v>
      </c>
      <c r="B176" s="57" t="s">
        <v>157</v>
      </c>
      <c r="C176" s="57">
        <v>4</v>
      </c>
      <c r="D176" s="57">
        <v>3</v>
      </c>
      <c r="E176" s="32" t="s">
        <v>654</v>
      </c>
      <c r="F176" s="5">
        <f t="shared" si="3"/>
        <v>3500</v>
      </c>
      <c r="G176" s="5">
        <v>3500</v>
      </c>
      <c r="H176" s="5">
        <v>0</v>
      </c>
    </row>
    <row r="177" spans="1:11" ht="41.25" customHeight="1" x14ac:dyDescent="0.3">
      <c r="A177" s="7">
        <v>2850</v>
      </c>
      <c r="B177" s="19" t="s">
        <v>157</v>
      </c>
      <c r="C177" s="19">
        <v>5</v>
      </c>
      <c r="D177" s="19">
        <v>0</v>
      </c>
      <c r="E177" s="35" t="s">
        <v>655</v>
      </c>
      <c r="F177" s="5">
        <f t="shared" si="3"/>
        <v>11500</v>
      </c>
      <c r="G177" s="5">
        <f>SUM(G178)</f>
        <v>0</v>
      </c>
      <c r="H177" s="5">
        <f>SUM(H178)</f>
        <v>11500</v>
      </c>
    </row>
    <row r="178" spans="1:11" ht="40.5" x14ac:dyDescent="0.3">
      <c r="A178" s="7">
        <v>2851</v>
      </c>
      <c r="B178" s="19" t="s">
        <v>157</v>
      </c>
      <c r="C178" s="19">
        <v>5</v>
      </c>
      <c r="D178" s="19">
        <v>1</v>
      </c>
      <c r="E178" s="36" t="s">
        <v>656</v>
      </c>
      <c r="F178" s="5">
        <f t="shared" si="3"/>
        <v>11500</v>
      </c>
      <c r="G178" s="5">
        <v>0</v>
      </c>
      <c r="H178" s="5">
        <v>11500</v>
      </c>
    </row>
    <row r="179" spans="1:11" ht="26.25" hidden="1" customHeight="1" x14ac:dyDescent="0.3">
      <c r="A179" s="7">
        <v>2860</v>
      </c>
      <c r="B179" s="19" t="s">
        <v>157</v>
      </c>
      <c r="C179" s="19">
        <v>6</v>
      </c>
      <c r="D179" s="19">
        <v>0</v>
      </c>
      <c r="E179" s="35" t="s">
        <v>657</v>
      </c>
      <c r="F179" s="5">
        <f t="shared" si="3"/>
        <v>0</v>
      </c>
      <c r="G179" s="5">
        <f>SUM(G180)</f>
        <v>0</v>
      </c>
      <c r="H179" s="5">
        <f>SUM(H180)</f>
        <v>0</v>
      </c>
    </row>
    <row r="180" spans="1:11" ht="26.25" hidden="1" customHeight="1" x14ac:dyDescent="0.3">
      <c r="A180" s="7">
        <v>2861</v>
      </c>
      <c r="B180" s="57" t="s">
        <v>157</v>
      </c>
      <c r="C180" s="57">
        <v>6</v>
      </c>
      <c r="D180" s="57">
        <v>1</v>
      </c>
      <c r="E180" s="36" t="s">
        <v>658</v>
      </c>
      <c r="F180" s="5">
        <f t="shared" si="3"/>
        <v>0</v>
      </c>
      <c r="G180" s="5"/>
      <c r="H180" s="5"/>
    </row>
    <row r="181" spans="1:11" s="29" customFormat="1" ht="51" customHeight="1" x14ac:dyDescent="0.2">
      <c r="A181" s="7">
        <v>2900</v>
      </c>
      <c r="B181" s="19" t="s">
        <v>158</v>
      </c>
      <c r="C181" s="19">
        <v>0</v>
      </c>
      <c r="D181" s="19">
        <v>0</v>
      </c>
      <c r="E181" s="33" t="s">
        <v>659</v>
      </c>
      <c r="F181" s="5">
        <f t="shared" si="3"/>
        <v>573844.06000000006</v>
      </c>
      <c r="G181" s="5">
        <f>SUM(G182+G185+G188+G191+G194+G197+G199+G201)</f>
        <v>311544.06</v>
      </c>
      <c r="H181" s="5">
        <f>SUM(H182+H185+H188+H191+H194+H197+H199+H201)</f>
        <v>262300</v>
      </c>
      <c r="I181" s="28"/>
    </row>
    <row r="182" spans="1:11" ht="33.75" customHeight="1" x14ac:dyDescent="0.3">
      <c r="A182" s="7">
        <v>2910</v>
      </c>
      <c r="B182" s="19" t="s">
        <v>158</v>
      </c>
      <c r="C182" s="19">
        <v>1</v>
      </c>
      <c r="D182" s="19">
        <v>0</v>
      </c>
      <c r="E182" s="30" t="s">
        <v>660</v>
      </c>
      <c r="F182" s="5">
        <f t="shared" si="3"/>
        <v>487318.36</v>
      </c>
      <c r="G182" s="5">
        <f>SUM(G183:G184)</f>
        <v>225018.36</v>
      </c>
      <c r="H182" s="5">
        <f>SUM(H183:H184)</f>
        <v>262300</v>
      </c>
    </row>
    <row r="183" spans="1:11" ht="18.75" customHeight="1" x14ac:dyDescent="0.3">
      <c r="A183" s="7">
        <v>2911</v>
      </c>
      <c r="B183" s="57" t="s">
        <v>158</v>
      </c>
      <c r="C183" s="57">
        <v>1</v>
      </c>
      <c r="D183" s="57">
        <v>1</v>
      </c>
      <c r="E183" s="32" t="s">
        <v>661</v>
      </c>
      <c r="F183" s="5">
        <f t="shared" si="3"/>
        <v>487318.36</v>
      </c>
      <c r="G183" s="5">
        <v>225018.36</v>
      </c>
      <c r="H183" s="5">
        <v>262300</v>
      </c>
      <c r="J183" s="8"/>
      <c r="K183" s="8"/>
    </row>
    <row r="184" spans="1:11" ht="18.75" customHeight="1" x14ac:dyDescent="0.3">
      <c r="A184" s="7">
        <v>2912</v>
      </c>
      <c r="B184" s="57" t="s">
        <v>158</v>
      </c>
      <c r="C184" s="57">
        <v>1</v>
      </c>
      <c r="D184" s="57">
        <v>2</v>
      </c>
      <c r="E184" s="32" t="s">
        <v>662</v>
      </c>
      <c r="F184" s="5">
        <f t="shared" si="3"/>
        <v>0</v>
      </c>
      <c r="G184" s="5">
        <v>0</v>
      </c>
      <c r="H184" s="5">
        <v>0</v>
      </c>
    </row>
    <row r="185" spans="1:11" ht="15" customHeight="1" x14ac:dyDescent="0.3">
      <c r="A185" s="7">
        <v>2920</v>
      </c>
      <c r="B185" s="19" t="s">
        <v>158</v>
      </c>
      <c r="C185" s="19">
        <v>2</v>
      </c>
      <c r="D185" s="19">
        <v>0</v>
      </c>
      <c r="E185" s="30" t="s">
        <v>663</v>
      </c>
      <c r="F185" s="5">
        <f t="shared" si="3"/>
        <v>37500</v>
      </c>
      <c r="G185" s="5">
        <f>SUM(G186:G187)</f>
        <v>37500</v>
      </c>
      <c r="H185" s="5">
        <f>SUM(H186:H187)</f>
        <v>0</v>
      </c>
    </row>
    <row r="186" spans="1:11" ht="18.75" customHeight="1" x14ac:dyDescent="0.3">
      <c r="A186" s="7">
        <v>2921</v>
      </c>
      <c r="B186" s="57" t="s">
        <v>158</v>
      </c>
      <c r="C186" s="57">
        <v>2</v>
      </c>
      <c r="D186" s="57">
        <v>1</v>
      </c>
      <c r="E186" s="32" t="s">
        <v>664</v>
      </c>
      <c r="F186" s="5">
        <f t="shared" si="3"/>
        <v>0</v>
      </c>
      <c r="G186" s="5"/>
      <c r="H186" s="5"/>
    </row>
    <row r="187" spans="1:11" ht="18.75" customHeight="1" x14ac:dyDescent="0.3">
      <c r="A187" s="7">
        <v>2922</v>
      </c>
      <c r="B187" s="57" t="s">
        <v>158</v>
      </c>
      <c r="C187" s="57">
        <v>2</v>
      </c>
      <c r="D187" s="57">
        <v>2</v>
      </c>
      <c r="E187" s="32" t="s">
        <v>665</v>
      </c>
      <c r="F187" s="5">
        <f t="shared" si="3"/>
        <v>37500</v>
      </c>
      <c r="G187" s="5">
        <v>37500</v>
      </c>
      <c r="H187" s="5"/>
    </row>
    <row r="188" spans="1:11" ht="39" hidden="1" customHeight="1" x14ac:dyDescent="0.3">
      <c r="A188" s="7">
        <v>2930</v>
      </c>
      <c r="B188" s="19" t="s">
        <v>158</v>
      </c>
      <c r="C188" s="19">
        <v>3</v>
      </c>
      <c r="D188" s="19">
        <v>0</v>
      </c>
      <c r="E188" s="30" t="s">
        <v>666</v>
      </c>
      <c r="F188" s="5">
        <f t="shared" si="3"/>
        <v>0</v>
      </c>
      <c r="G188" s="5">
        <f>SUM(G189:G190)</f>
        <v>0</v>
      </c>
      <c r="H188" s="5">
        <f>SUM(H189:H190)</f>
        <v>0</v>
      </c>
    </row>
    <row r="189" spans="1:11" ht="27" hidden="1" customHeight="1" x14ac:dyDescent="0.3">
      <c r="A189" s="7">
        <v>2931</v>
      </c>
      <c r="B189" s="57" t="s">
        <v>158</v>
      </c>
      <c r="C189" s="57">
        <v>3</v>
      </c>
      <c r="D189" s="57">
        <v>1</v>
      </c>
      <c r="E189" s="32" t="s">
        <v>667</v>
      </c>
      <c r="F189" s="5">
        <f t="shared" si="3"/>
        <v>0</v>
      </c>
      <c r="G189" s="5"/>
      <c r="H189" s="5"/>
    </row>
    <row r="190" spans="1:11" hidden="1" x14ac:dyDescent="0.3">
      <c r="A190" s="7">
        <v>2932</v>
      </c>
      <c r="B190" s="57" t="s">
        <v>158</v>
      </c>
      <c r="C190" s="57">
        <v>3</v>
      </c>
      <c r="D190" s="57">
        <v>2</v>
      </c>
      <c r="E190" s="32" t="s">
        <v>668</v>
      </c>
      <c r="F190" s="5">
        <f t="shared" si="3"/>
        <v>0</v>
      </c>
      <c r="G190" s="5"/>
      <c r="H190" s="5"/>
    </row>
    <row r="191" spans="1:11" ht="16.5" hidden="1" customHeight="1" x14ac:dyDescent="0.3">
      <c r="A191" s="7">
        <v>2940</v>
      </c>
      <c r="B191" s="19" t="s">
        <v>158</v>
      </c>
      <c r="C191" s="19">
        <v>4</v>
      </c>
      <c r="D191" s="19">
        <v>0</v>
      </c>
      <c r="E191" s="30" t="s">
        <v>669</v>
      </c>
      <c r="F191" s="5">
        <f t="shared" si="3"/>
        <v>0</v>
      </c>
      <c r="G191" s="5">
        <f>SUM(G192:G193)</f>
        <v>0</v>
      </c>
      <c r="H191" s="5">
        <f>SUM(H192:H193)</f>
        <v>0</v>
      </c>
    </row>
    <row r="192" spans="1:11" ht="16.5" hidden="1" customHeight="1" x14ac:dyDescent="0.3">
      <c r="A192" s="7">
        <v>2941</v>
      </c>
      <c r="B192" s="57" t="s">
        <v>158</v>
      </c>
      <c r="C192" s="57">
        <v>4</v>
      </c>
      <c r="D192" s="57">
        <v>1</v>
      </c>
      <c r="E192" s="32" t="s">
        <v>670</v>
      </c>
      <c r="F192" s="5">
        <f t="shared" si="3"/>
        <v>0</v>
      </c>
      <c r="G192" s="5">
        <v>0</v>
      </c>
      <c r="H192" s="5"/>
    </row>
    <row r="193" spans="1:9" ht="16.5" hidden="1" customHeight="1" x14ac:dyDescent="0.3">
      <c r="A193" s="7">
        <v>2942</v>
      </c>
      <c r="B193" s="57" t="s">
        <v>158</v>
      </c>
      <c r="C193" s="57">
        <v>4</v>
      </c>
      <c r="D193" s="57">
        <v>2</v>
      </c>
      <c r="E193" s="32" t="s">
        <v>671</v>
      </c>
      <c r="F193" s="5">
        <f t="shared" si="3"/>
        <v>0</v>
      </c>
      <c r="G193" s="5"/>
      <c r="H193" s="5"/>
    </row>
    <row r="194" spans="1:9" ht="33.75" customHeight="1" x14ac:dyDescent="0.3">
      <c r="A194" s="7">
        <v>2950</v>
      </c>
      <c r="B194" s="19" t="s">
        <v>158</v>
      </c>
      <c r="C194" s="19">
        <v>5</v>
      </c>
      <c r="D194" s="19">
        <v>0</v>
      </c>
      <c r="E194" s="30" t="s">
        <v>672</v>
      </c>
      <c r="F194" s="5">
        <f t="shared" si="3"/>
        <v>42025.7</v>
      </c>
      <c r="G194" s="5">
        <f>SUM(G195:G196)</f>
        <v>42025.7</v>
      </c>
      <c r="H194" s="5">
        <f>SUM(H195:H196)</f>
        <v>0</v>
      </c>
    </row>
    <row r="195" spans="1:9" x14ac:dyDescent="0.3">
      <c r="A195" s="7">
        <v>2951</v>
      </c>
      <c r="B195" s="57" t="s">
        <v>158</v>
      </c>
      <c r="C195" s="57">
        <v>5</v>
      </c>
      <c r="D195" s="57">
        <v>1</v>
      </c>
      <c r="E195" s="32" t="s">
        <v>673</v>
      </c>
      <c r="F195" s="5">
        <f t="shared" si="3"/>
        <v>40225.699999999997</v>
      </c>
      <c r="G195" s="5">
        <v>40225.699999999997</v>
      </c>
      <c r="H195" s="5">
        <v>0</v>
      </c>
    </row>
    <row r="196" spans="1:9" ht="18" customHeight="1" x14ac:dyDescent="0.3">
      <c r="A196" s="7">
        <v>2952</v>
      </c>
      <c r="B196" s="57" t="s">
        <v>158</v>
      </c>
      <c r="C196" s="57">
        <v>5</v>
      </c>
      <c r="D196" s="57">
        <v>2</v>
      </c>
      <c r="E196" s="32" t="s">
        <v>674</v>
      </c>
      <c r="F196" s="5">
        <f t="shared" si="3"/>
        <v>1800</v>
      </c>
      <c r="G196" s="5">
        <v>1800</v>
      </c>
      <c r="H196" s="5"/>
    </row>
    <row r="197" spans="1:9" ht="35.25" customHeight="1" x14ac:dyDescent="0.3">
      <c r="A197" s="7">
        <v>2960</v>
      </c>
      <c r="B197" s="19" t="s">
        <v>158</v>
      </c>
      <c r="C197" s="19">
        <v>6</v>
      </c>
      <c r="D197" s="19">
        <v>0</v>
      </c>
      <c r="E197" s="30" t="s">
        <v>675</v>
      </c>
      <c r="F197" s="5">
        <f t="shared" si="3"/>
        <v>7000</v>
      </c>
      <c r="G197" s="5">
        <f>SUM(G198)</f>
        <v>7000</v>
      </c>
      <c r="H197" s="5">
        <f>SUM(H198)</f>
        <v>0</v>
      </c>
    </row>
    <row r="198" spans="1:9" ht="29.25" customHeight="1" x14ac:dyDescent="0.3">
      <c r="A198" s="7">
        <v>2961</v>
      </c>
      <c r="B198" s="57" t="s">
        <v>158</v>
      </c>
      <c r="C198" s="57">
        <v>6</v>
      </c>
      <c r="D198" s="57">
        <v>1</v>
      </c>
      <c r="E198" s="32" t="s">
        <v>676</v>
      </c>
      <c r="F198" s="5">
        <f t="shared" ref="F198:F223" si="4">SUM(G198:H198)</f>
        <v>7000</v>
      </c>
      <c r="G198" s="5">
        <v>7000</v>
      </c>
      <c r="H198" s="5">
        <v>0</v>
      </c>
    </row>
    <row r="199" spans="1:9" ht="26.25" hidden="1" customHeight="1" x14ac:dyDescent="0.3">
      <c r="A199" s="7">
        <v>2970</v>
      </c>
      <c r="B199" s="19" t="s">
        <v>158</v>
      </c>
      <c r="C199" s="19">
        <v>7</v>
      </c>
      <c r="D199" s="19">
        <v>0</v>
      </c>
      <c r="E199" s="30" t="s">
        <v>677</v>
      </c>
      <c r="F199" s="5">
        <f t="shared" si="4"/>
        <v>0</v>
      </c>
      <c r="G199" s="5">
        <f>SUM(G200)</f>
        <v>0</v>
      </c>
      <c r="H199" s="5">
        <f>SUM(H200)</f>
        <v>0</v>
      </c>
    </row>
    <row r="200" spans="1:9" ht="26.25" hidden="1" customHeight="1" x14ac:dyDescent="0.3">
      <c r="A200" s="7">
        <v>2971</v>
      </c>
      <c r="B200" s="57" t="s">
        <v>158</v>
      </c>
      <c r="C200" s="57">
        <v>7</v>
      </c>
      <c r="D200" s="57">
        <v>1</v>
      </c>
      <c r="E200" s="32" t="s">
        <v>678</v>
      </c>
      <c r="F200" s="5">
        <f t="shared" si="4"/>
        <v>0</v>
      </c>
      <c r="G200" s="5">
        <v>0</v>
      </c>
      <c r="H200" s="5">
        <v>0</v>
      </c>
    </row>
    <row r="201" spans="1:9" ht="17.25" hidden="1" customHeight="1" x14ac:dyDescent="0.3">
      <c r="A201" s="7">
        <v>2980</v>
      </c>
      <c r="B201" s="19" t="s">
        <v>158</v>
      </c>
      <c r="C201" s="19">
        <v>8</v>
      </c>
      <c r="D201" s="19">
        <v>0</v>
      </c>
      <c r="E201" s="30" t="s">
        <v>679</v>
      </c>
      <c r="F201" s="5">
        <f t="shared" si="4"/>
        <v>0</v>
      </c>
      <c r="G201" s="5">
        <f>SUM(G202)</f>
        <v>0</v>
      </c>
      <c r="H201" s="5">
        <f>SUM(H202)</f>
        <v>0</v>
      </c>
    </row>
    <row r="202" spans="1:9" ht="20.25" hidden="1" customHeight="1" x14ac:dyDescent="0.3">
      <c r="A202" s="7">
        <v>2981</v>
      </c>
      <c r="B202" s="57" t="s">
        <v>158</v>
      </c>
      <c r="C202" s="57">
        <v>8</v>
      </c>
      <c r="D202" s="57">
        <v>1</v>
      </c>
      <c r="E202" s="32" t="s">
        <v>680</v>
      </c>
      <c r="F202" s="5">
        <f t="shared" si="4"/>
        <v>0</v>
      </c>
      <c r="G202" s="5">
        <v>0</v>
      </c>
      <c r="H202" s="5">
        <v>0</v>
      </c>
    </row>
    <row r="203" spans="1:9" s="29" customFormat="1" ht="60.75" customHeight="1" x14ac:dyDescent="0.2">
      <c r="A203" s="7">
        <v>3000</v>
      </c>
      <c r="B203" s="19" t="s">
        <v>159</v>
      </c>
      <c r="C203" s="19">
        <v>0</v>
      </c>
      <c r="D203" s="19">
        <v>0</v>
      </c>
      <c r="E203" s="33" t="s">
        <v>681</v>
      </c>
      <c r="F203" s="5">
        <f t="shared" si="4"/>
        <v>13320</v>
      </c>
      <c r="G203" s="5">
        <f>SUM(G204+G207+G209+G211+G213+G215+G217+G219+G221)</f>
        <v>13320</v>
      </c>
      <c r="H203" s="5">
        <f>SUM(H204+H207+H209+H211+H213+H215+H217+H219+H221)</f>
        <v>0</v>
      </c>
      <c r="I203" s="28"/>
    </row>
    <row r="204" spans="1:9" ht="18.75" hidden="1" customHeight="1" x14ac:dyDescent="0.3">
      <c r="A204" s="7">
        <v>3010</v>
      </c>
      <c r="B204" s="19" t="s">
        <v>159</v>
      </c>
      <c r="C204" s="19">
        <v>1</v>
      </c>
      <c r="D204" s="19">
        <v>0</v>
      </c>
      <c r="E204" s="30" t="s">
        <v>682</v>
      </c>
      <c r="F204" s="5">
        <f t="shared" si="4"/>
        <v>0</v>
      </c>
      <c r="G204" s="5">
        <f>SUM(G205:G206)</f>
        <v>0</v>
      </c>
      <c r="H204" s="5">
        <f>SUM(H205:H206)</f>
        <v>0</v>
      </c>
    </row>
    <row r="205" spans="1:9" ht="15.75" hidden="1" customHeight="1" x14ac:dyDescent="0.3">
      <c r="A205" s="7">
        <v>3011</v>
      </c>
      <c r="B205" s="57" t="s">
        <v>159</v>
      </c>
      <c r="C205" s="57">
        <v>1</v>
      </c>
      <c r="D205" s="57">
        <v>1</v>
      </c>
      <c r="E205" s="32" t="s">
        <v>683</v>
      </c>
      <c r="F205" s="5">
        <f t="shared" si="4"/>
        <v>0</v>
      </c>
      <c r="G205" s="5"/>
      <c r="H205" s="5"/>
    </row>
    <row r="206" spans="1:9" ht="15.75" hidden="1" customHeight="1" x14ac:dyDescent="0.3">
      <c r="A206" s="7">
        <v>3012</v>
      </c>
      <c r="B206" s="57" t="s">
        <v>159</v>
      </c>
      <c r="C206" s="57">
        <v>1</v>
      </c>
      <c r="D206" s="57">
        <v>2</v>
      </c>
      <c r="E206" s="32" t="s">
        <v>684</v>
      </c>
      <c r="F206" s="5">
        <f t="shared" si="4"/>
        <v>0</v>
      </c>
      <c r="G206" s="5"/>
      <c r="H206" s="5"/>
    </row>
    <row r="207" spans="1:9" ht="15.75" hidden="1" customHeight="1" x14ac:dyDescent="0.3">
      <c r="A207" s="7">
        <v>3020</v>
      </c>
      <c r="B207" s="19" t="s">
        <v>159</v>
      </c>
      <c r="C207" s="19">
        <v>2</v>
      </c>
      <c r="D207" s="19">
        <v>0</v>
      </c>
      <c r="E207" s="30" t="s">
        <v>685</v>
      </c>
      <c r="F207" s="5">
        <f t="shared" si="4"/>
        <v>0</v>
      </c>
      <c r="G207" s="5">
        <f>SUM(G208)</f>
        <v>0</v>
      </c>
      <c r="H207" s="5">
        <f>SUM(H208)</f>
        <v>0</v>
      </c>
    </row>
    <row r="208" spans="1:9" ht="15.75" hidden="1" customHeight="1" x14ac:dyDescent="0.3">
      <c r="A208" s="7">
        <v>3021</v>
      </c>
      <c r="B208" s="57" t="s">
        <v>159</v>
      </c>
      <c r="C208" s="57">
        <v>2</v>
      </c>
      <c r="D208" s="57">
        <v>1</v>
      </c>
      <c r="E208" s="32" t="s">
        <v>686</v>
      </c>
      <c r="F208" s="5">
        <f t="shared" si="4"/>
        <v>0</v>
      </c>
      <c r="G208" s="5"/>
      <c r="H208" s="5"/>
    </row>
    <row r="209" spans="1:9" ht="15.75" customHeight="1" x14ac:dyDescent="0.3">
      <c r="A209" s="7">
        <v>3030</v>
      </c>
      <c r="B209" s="19" t="s">
        <v>159</v>
      </c>
      <c r="C209" s="19">
        <v>3</v>
      </c>
      <c r="D209" s="19">
        <v>0</v>
      </c>
      <c r="E209" s="30" t="s">
        <v>687</v>
      </c>
      <c r="F209" s="5">
        <f t="shared" si="4"/>
        <v>240</v>
      </c>
      <c r="G209" s="5">
        <f>SUM(G210)</f>
        <v>240</v>
      </c>
      <c r="H209" s="5">
        <f>SUM(H210)</f>
        <v>0</v>
      </c>
    </row>
    <row r="210" spans="1:9" s="31" customFormat="1" ht="15.75" customHeight="1" x14ac:dyDescent="0.3">
      <c r="A210" s="7">
        <v>3031</v>
      </c>
      <c r="B210" s="57" t="s">
        <v>159</v>
      </c>
      <c r="C210" s="57">
        <v>3</v>
      </c>
      <c r="D210" s="57" t="s">
        <v>133</v>
      </c>
      <c r="E210" s="32" t="s">
        <v>688</v>
      </c>
      <c r="F210" s="5">
        <f t="shared" si="4"/>
        <v>240</v>
      </c>
      <c r="G210" s="5">
        <v>240</v>
      </c>
      <c r="H210" s="5">
        <f>SUM(H211)</f>
        <v>0</v>
      </c>
      <c r="I210" s="52"/>
    </row>
    <row r="211" spans="1:9" ht="15.75" customHeight="1" x14ac:dyDescent="0.3">
      <c r="A211" s="7">
        <v>3040</v>
      </c>
      <c r="B211" s="19" t="s">
        <v>159</v>
      </c>
      <c r="C211" s="19">
        <v>4</v>
      </c>
      <c r="D211" s="19">
        <v>0</v>
      </c>
      <c r="E211" s="30" t="s">
        <v>689</v>
      </c>
      <c r="F211" s="5">
        <f t="shared" si="4"/>
        <v>3000</v>
      </c>
      <c r="G211" s="5">
        <f>SUM(G212)</f>
        <v>3000</v>
      </c>
      <c r="H211" s="5">
        <f>SUM(H212)</f>
        <v>0</v>
      </c>
    </row>
    <row r="212" spans="1:9" ht="15.75" customHeight="1" x14ac:dyDescent="0.3">
      <c r="A212" s="7">
        <v>3041</v>
      </c>
      <c r="B212" s="57" t="s">
        <v>159</v>
      </c>
      <c r="C212" s="57">
        <v>4</v>
      </c>
      <c r="D212" s="57">
        <v>1</v>
      </c>
      <c r="E212" s="32" t="s">
        <v>690</v>
      </c>
      <c r="F212" s="5">
        <f t="shared" si="4"/>
        <v>3000</v>
      </c>
      <c r="G212" s="5">
        <v>3000</v>
      </c>
      <c r="H212" s="5">
        <v>0</v>
      </c>
    </row>
    <row r="213" spans="1:9" ht="15.75" hidden="1" customHeight="1" x14ac:dyDescent="0.3">
      <c r="A213" s="7">
        <v>3050</v>
      </c>
      <c r="B213" s="19" t="s">
        <v>159</v>
      </c>
      <c r="C213" s="19">
        <v>5</v>
      </c>
      <c r="D213" s="19">
        <v>0</v>
      </c>
      <c r="E213" s="30" t="s">
        <v>691</v>
      </c>
      <c r="F213" s="5">
        <f t="shared" si="4"/>
        <v>0</v>
      </c>
      <c r="G213" s="5">
        <f>SUM(G214)</f>
        <v>0</v>
      </c>
      <c r="H213" s="5">
        <f>SUM(H214)</f>
        <v>0</v>
      </c>
    </row>
    <row r="214" spans="1:9" ht="15.75" hidden="1" customHeight="1" x14ac:dyDescent="0.3">
      <c r="A214" s="7">
        <v>3051</v>
      </c>
      <c r="B214" s="57" t="s">
        <v>159</v>
      </c>
      <c r="C214" s="57">
        <v>5</v>
      </c>
      <c r="D214" s="57">
        <v>1</v>
      </c>
      <c r="E214" s="32" t="s">
        <v>692</v>
      </c>
      <c r="F214" s="5">
        <f t="shared" si="4"/>
        <v>0</v>
      </c>
      <c r="G214" s="5">
        <v>0</v>
      </c>
      <c r="H214" s="5">
        <v>0</v>
      </c>
    </row>
    <row r="215" spans="1:9" ht="15.75" hidden="1" customHeight="1" x14ac:dyDescent="0.3">
      <c r="A215" s="7">
        <v>3060</v>
      </c>
      <c r="B215" s="19" t="s">
        <v>159</v>
      </c>
      <c r="C215" s="19">
        <v>6</v>
      </c>
      <c r="D215" s="19">
        <v>0</v>
      </c>
      <c r="E215" s="30" t="s">
        <v>693</v>
      </c>
      <c r="F215" s="5">
        <f t="shared" si="4"/>
        <v>0</v>
      </c>
      <c r="G215" s="5">
        <f>SUM(G216)</f>
        <v>0</v>
      </c>
      <c r="H215" s="5">
        <f>SUM(H216)</f>
        <v>0</v>
      </c>
    </row>
    <row r="216" spans="1:9" ht="15.75" hidden="1" customHeight="1" x14ac:dyDescent="0.3">
      <c r="A216" s="7">
        <v>3061</v>
      </c>
      <c r="B216" s="57" t="s">
        <v>159</v>
      </c>
      <c r="C216" s="57">
        <v>6</v>
      </c>
      <c r="D216" s="57">
        <v>1</v>
      </c>
      <c r="E216" s="32" t="s">
        <v>694</v>
      </c>
      <c r="F216" s="5">
        <f t="shared" si="4"/>
        <v>0</v>
      </c>
      <c r="G216" s="5">
        <v>0</v>
      </c>
      <c r="H216" s="5">
        <v>0</v>
      </c>
    </row>
    <row r="217" spans="1:9" ht="33" customHeight="1" x14ac:dyDescent="0.3">
      <c r="A217" s="7">
        <v>3070</v>
      </c>
      <c r="B217" s="19" t="s">
        <v>159</v>
      </c>
      <c r="C217" s="19">
        <v>7</v>
      </c>
      <c r="D217" s="19">
        <v>0</v>
      </c>
      <c r="E217" s="30" t="s">
        <v>695</v>
      </c>
      <c r="F217" s="5">
        <f t="shared" si="4"/>
        <v>10080</v>
      </c>
      <c r="G217" s="5">
        <f>SUM(G218)</f>
        <v>10080</v>
      </c>
      <c r="H217" s="5">
        <f>SUM(H218)</f>
        <v>0</v>
      </c>
    </row>
    <row r="218" spans="1:9" ht="33.75" customHeight="1" x14ac:dyDescent="0.3">
      <c r="A218" s="7">
        <v>3071</v>
      </c>
      <c r="B218" s="57" t="s">
        <v>159</v>
      </c>
      <c r="C218" s="57">
        <v>7</v>
      </c>
      <c r="D218" s="57">
        <v>1</v>
      </c>
      <c r="E218" s="32" t="s">
        <v>696</v>
      </c>
      <c r="F218" s="5">
        <f t="shared" si="4"/>
        <v>10080</v>
      </c>
      <c r="G218" s="5">
        <v>10080</v>
      </c>
      <c r="H218" s="5">
        <v>0</v>
      </c>
    </row>
    <row r="219" spans="1:9" ht="39.75" hidden="1" customHeight="1" x14ac:dyDescent="0.3">
      <c r="A219" s="7">
        <v>3080</v>
      </c>
      <c r="B219" s="19" t="s">
        <v>159</v>
      </c>
      <c r="C219" s="19">
        <v>8</v>
      </c>
      <c r="D219" s="19">
        <v>0</v>
      </c>
      <c r="E219" s="30" t="s">
        <v>697</v>
      </c>
      <c r="F219" s="5">
        <f t="shared" si="4"/>
        <v>0</v>
      </c>
      <c r="G219" s="5">
        <f>SUM(G220)</f>
        <v>0</v>
      </c>
      <c r="H219" s="5">
        <f>SUM(H220)</f>
        <v>0</v>
      </c>
    </row>
    <row r="220" spans="1:9" ht="26.25" hidden="1" customHeight="1" x14ac:dyDescent="0.3">
      <c r="A220" s="7">
        <v>3081</v>
      </c>
      <c r="B220" s="57" t="s">
        <v>159</v>
      </c>
      <c r="C220" s="57">
        <v>8</v>
      </c>
      <c r="D220" s="57">
        <v>1</v>
      </c>
      <c r="E220" s="32" t="s">
        <v>698</v>
      </c>
      <c r="F220" s="5">
        <f t="shared" si="4"/>
        <v>0</v>
      </c>
      <c r="G220" s="5"/>
      <c r="H220" s="5"/>
    </row>
    <row r="221" spans="1:9" ht="27.75" hidden="1" customHeight="1" x14ac:dyDescent="0.3">
      <c r="A221" s="7">
        <v>3090</v>
      </c>
      <c r="B221" s="19" t="s">
        <v>159</v>
      </c>
      <c r="C221" s="19">
        <v>9</v>
      </c>
      <c r="D221" s="19">
        <v>0</v>
      </c>
      <c r="E221" s="30" t="s">
        <v>699</v>
      </c>
      <c r="F221" s="5">
        <f t="shared" si="4"/>
        <v>0</v>
      </c>
      <c r="G221" s="5">
        <f>SUM(G222:G223)</f>
        <v>0</v>
      </c>
      <c r="H221" s="5">
        <f>SUM(H222:H223)</f>
        <v>0</v>
      </c>
    </row>
    <row r="222" spans="1:9" ht="26.25" hidden="1" customHeight="1" x14ac:dyDescent="0.3">
      <c r="A222" s="7">
        <v>3091</v>
      </c>
      <c r="B222" s="57" t="s">
        <v>159</v>
      </c>
      <c r="C222" s="57">
        <v>9</v>
      </c>
      <c r="D222" s="57">
        <v>1</v>
      </c>
      <c r="E222" s="32" t="s">
        <v>700</v>
      </c>
      <c r="F222" s="5">
        <f t="shared" si="4"/>
        <v>0</v>
      </c>
      <c r="G222" s="5"/>
      <c r="H222" s="5"/>
    </row>
    <row r="223" spans="1:9" ht="29.25" hidden="1" customHeight="1" x14ac:dyDescent="0.3">
      <c r="A223" s="7">
        <v>3092</v>
      </c>
      <c r="B223" s="57" t="s">
        <v>159</v>
      </c>
      <c r="C223" s="57">
        <v>9</v>
      </c>
      <c r="D223" s="57">
        <v>2</v>
      </c>
      <c r="E223" s="32" t="s">
        <v>701</v>
      </c>
      <c r="F223" s="5">
        <f t="shared" si="4"/>
        <v>0</v>
      </c>
      <c r="G223" s="5"/>
      <c r="H223" s="5"/>
    </row>
    <row r="224" spans="1:9" s="29" customFormat="1" ht="46.5" customHeight="1" x14ac:dyDescent="0.2">
      <c r="A224" s="7">
        <v>3100</v>
      </c>
      <c r="B224" s="19" t="s">
        <v>160</v>
      </c>
      <c r="C224" s="19">
        <v>0</v>
      </c>
      <c r="D224" s="19">
        <v>0</v>
      </c>
      <c r="E224" s="3" t="s">
        <v>702</v>
      </c>
      <c r="F224" s="5">
        <f>SUM(F225)</f>
        <v>68750</v>
      </c>
      <c r="G224" s="5">
        <f>SUM(G225)</f>
        <v>68750</v>
      </c>
      <c r="H224" s="5">
        <f>SUM(H225)</f>
        <v>0</v>
      </c>
      <c r="I224" s="28"/>
    </row>
    <row r="225" spans="1:11" ht="27" x14ac:dyDescent="0.3">
      <c r="A225" s="7">
        <v>3110</v>
      </c>
      <c r="B225" s="61" t="s">
        <v>160</v>
      </c>
      <c r="C225" s="61">
        <v>1</v>
      </c>
      <c r="D225" s="61">
        <v>0</v>
      </c>
      <c r="E225" s="35" t="s">
        <v>703</v>
      </c>
      <c r="F225" s="5">
        <f>SUM(F226)</f>
        <v>68750</v>
      </c>
      <c r="G225" s="5">
        <f>G226</f>
        <v>68750</v>
      </c>
      <c r="H225" s="5">
        <f>H226</f>
        <v>0</v>
      </c>
    </row>
    <row r="226" spans="1:11" x14ac:dyDescent="0.3">
      <c r="A226" s="7">
        <v>3112</v>
      </c>
      <c r="B226" s="61" t="s">
        <v>160</v>
      </c>
      <c r="C226" s="61">
        <v>1</v>
      </c>
      <c r="D226" s="61">
        <v>2</v>
      </c>
      <c r="E226" s="36" t="s">
        <v>704</v>
      </c>
      <c r="F226" s="5">
        <f>G226-'Հատված 1'!F105+H226</f>
        <v>68750</v>
      </c>
      <c r="G226" s="5">
        <v>68750</v>
      </c>
      <c r="H226" s="5"/>
      <c r="I226" s="1" t="s">
        <v>1035</v>
      </c>
      <c r="J226" s="8"/>
      <c r="K226" s="8"/>
    </row>
    <row r="227" spans="1:11" hidden="1" x14ac:dyDescent="0.3">
      <c r="B227" s="37"/>
      <c r="C227" s="38"/>
      <c r="D227" s="39"/>
    </row>
    <row r="228" spans="1:11" x14ac:dyDescent="0.3">
      <c r="B228" s="41"/>
      <c r="C228" s="38"/>
      <c r="D228" s="39"/>
    </row>
    <row r="229" spans="1:11" x14ac:dyDescent="0.3">
      <c r="B229" s="41"/>
      <c r="C229" s="38"/>
      <c r="D229" s="39"/>
      <c r="E229" s="10"/>
    </row>
    <row r="230" spans="1:11" x14ac:dyDescent="0.3">
      <c r="B230" s="41"/>
      <c r="C230" s="42"/>
      <c r="D230" s="43"/>
    </row>
    <row r="254" spans="8:8" x14ac:dyDescent="0.3">
      <c r="H254" s="10" t="s">
        <v>924</v>
      </c>
    </row>
  </sheetData>
  <mergeCells count="10">
    <mergeCell ref="F3:H3"/>
    <mergeCell ref="G2:H2"/>
    <mergeCell ref="F4:H4"/>
    <mergeCell ref="D8:D9"/>
    <mergeCell ref="A8:A9"/>
    <mergeCell ref="E8:E9"/>
    <mergeCell ref="F8:F9"/>
    <mergeCell ref="B8:B9"/>
    <mergeCell ref="C8:C9"/>
    <mergeCell ref="A6:H6"/>
  </mergeCells>
  <phoneticPr fontId="2" type="noConversion"/>
  <pageMargins left="0.41929133899999999" right="0.143700787" top="0.39370078740157499" bottom="0.59055118110236204" header="0.15748031496063" footer="0.23622047244094499"/>
  <pageSetup paperSize="9" scale="95" orientation="portrait" useFirstPageNumber="1" r:id="rId1"/>
  <headerFooter alignWithMargins="0">
    <oddFooter>&amp;C&amp;P&amp;RԲյուջե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C457"/>
  <sheetViews>
    <sheetView showGridLines="0" tabSelected="1" topLeftCell="B3" zoomScaleNormal="100" workbookViewId="0">
      <selection activeCell="D3" sqref="D3:F3"/>
    </sheetView>
  </sheetViews>
  <sheetFormatPr defaultColWidth="9.140625" defaultRowHeight="13.5" x14ac:dyDescent="0.25"/>
  <cols>
    <col min="1" max="1" width="5.85546875" style="1" customWidth="1"/>
    <col min="2" max="2" width="42.140625" style="1" customWidth="1"/>
    <col min="3" max="3" width="6.28515625" style="8" customWidth="1"/>
    <col min="4" max="4" width="12" style="1" customWidth="1"/>
    <col min="5" max="5" width="12.7109375" style="1" customWidth="1"/>
    <col min="6" max="6" width="13.140625" style="1" customWidth="1"/>
    <col min="7" max="7" width="3.140625" style="1" customWidth="1"/>
    <col min="8" max="11" width="9.140625" style="1" customWidth="1"/>
    <col min="12" max="12" width="12" style="1" customWidth="1"/>
    <col min="13" max="25" width="9.140625" style="1" customWidth="1"/>
    <col min="26" max="26" width="9.140625" style="1"/>
    <col min="27" max="27" width="12.42578125" style="1" customWidth="1"/>
    <col min="28" max="28" width="9.140625" style="1"/>
    <col min="29" max="29" width="12.28515625" style="1" customWidth="1"/>
    <col min="30" max="16384" width="9.140625" style="1"/>
  </cols>
  <sheetData>
    <row r="1" spans="1:6" hidden="1" x14ac:dyDescent="0.25"/>
    <row r="2" spans="1:6" ht="24" hidden="1" customHeight="1" x14ac:dyDescent="0.25">
      <c r="E2" s="223"/>
      <c r="F2" s="223"/>
    </row>
    <row r="3" spans="1:6" ht="59.25" customHeight="1" x14ac:dyDescent="0.25">
      <c r="D3" s="225"/>
      <c r="E3" s="225"/>
      <c r="F3" s="225"/>
    </row>
    <row r="4" spans="1:6" s="28" customFormat="1" ht="69.75" customHeight="1" x14ac:dyDescent="0.2">
      <c r="A4" s="244"/>
      <c r="B4" s="245"/>
      <c r="C4" s="245"/>
      <c r="D4" s="225" t="s">
        <v>1045</v>
      </c>
      <c r="E4" s="233"/>
      <c r="F4" s="233"/>
    </row>
    <row r="5" spans="1:6" s="28" customFormat="1" ht="29.25" customHeight="1" x14ac:dyDescent="0.2">
      <c r="A5" s="187"/>
      <c r="B5" s="243" t="s">
        <v>706</v>
      </c>
      <c r="C5" s="243"/>
      <c r="D5" s="243"/>
      <c r="E5" s="243"/>
      <c r="F5" s="243"/>
    </row>
    <row r="6" spans="1:6" ht="33.75" customHeight="1" x14ac:dyDescent="0.3">
      <c r="A6" s="246" t="s">
        <v>707</v>
      </c>
      <c r="B6" s="246"/>
      <c r="C6" s="246"/>
      <c r="D6" s="246"/>
      <c r="E6" s="246"/>
      <c r="F6" s="246"/>
    </row>
    <row r="7" spans="1:6" ht="6" hidden="1" customHeight="1" x14ac:dyDescent="0.3">
      <c r="A7" s="10" t="s">
        <v>708</v>
      </c>
      <c r="B7" s="10"/>
      <c r="C7" s="10"/>
    </row>
    <row r="8" spans="1:6" ht="10.5" customHeight="1" x14ac:dyDescent="0.25">
      <c r="E8" s="247" t="s">
        <v>482</v>
      </c>
      <c r="F8" s="247"/>
    </row>
    <row r="9" spans="1:6" ht="27.75" customHeight="1" x14ac:dyDescent="0.25">
      <c r="A9" s="229" t="s">
        <v>854</v>
      </c>
      <c r="B9" s="231" t="s">
        <v>869</v>
      </c>
      <c r="C9" s="251"/>
      <c r="D9" s="229" t="s">
        <v>389</v>
      </c>
      <c r="E9" s="248" t="s">
        <v>390</v>
      </c>
      <c r="F9" s="249"/>
    </row>
    <row r="10" spans="1:6" ht="25.5" customHeight="1" x14ac:dyDescent="0.25">
      <c r="A10" s="230"/>
      <c r="B10" s="188" t="s">
        <v>870</v>
      </c>
      <c r="C10" s="189" t="s">
        <v>871</v>
      </c>
      <c r="D10" s="250"/>
      <c r="E10" s="190" t="s">
        <v>391</v>
      </c>
      <c r="F10" s="190" t="s">
        <v>392</v>
      </c>
    </row>
    <row r="11" spans="1:6" x14ac:dyDescent="0.25">
      <c r="A11" s="101">
        <v>1</v>
      </c>
      <c r="B11" s="101">
        <v>2</v>
      </c>
      <c r="C11" s="101" t="s">
        <v>122</v>
      </c>
      <c r="D11" s="101">
        <v>4</v>
      </c>
      <c r="E11" s="101">
        <v>5</v>
      </c>
      <c r="F11" s="101">
        <v>6</v>
      </c>
    </row>
    <row r="12" spans="1:6" ht="35.25" customHeight="1" x14ac:dyDescent="0.25">
      <c r="A12" s="130">
        <v>4000</v>
      </c>
      <c r="B12" s="191" t="s">
        <v>904</v>
      </c>
      <c r="C12" s="192"/>
      <c r="D12" s="93">
        <f>E12+F12</f>
        <v>3739831.88</v>
      </c>
      <c r="E12" s="93">
        <f>SUM(E13)</f>
        <v>1052860.8999999999</v>
      </c>
      <c r="F12" s="93">
        <f>SUM(F13+F138,F165)</f>
        <v>2686970.98</v>
      </c>
    </row>
    <row r="13" spans="1:6" ht="46.5" customHeight="1" x14ac:dyDescent="0.25">
      <c r="A13" s="130">
        <v>4050</v>
      </c>
      <c r="B13" s="47" t="s">
        <v>905</v>
      </c>
      <c r="C13" s="193" t="s">
        <v>255</v>
      </c>
      <c r="D13" s="93">
        <f>SUM(D14,D23,D59,D70,D77,D102,D113)</f>
        <v>1052860.8999999999</v>
      </c>
      <c r="E13" s="93">
        <f>SUM(E14+E23+E59+E70+E77+E102+E113)</f>
        <v>1052860.8999999999</v>
      </c>
      <c r="F13" s="93">
        <f>SUM(F113)</f>
        <v>0</v>
      </c>
    </row>
    <row r="14" spans="1:6" ht="29.25" customHeight="1" x14ac:dyDescent="0.25">
      <c r="A14" s="130">
        <v>4100</v>
      </c>
      <c r="B14" s="48" t="s">
        <v>709</v>
      </c>
      <c r="C14" s="194" t="s">
        <v>255</v>
      </c>
      <c r="D14" s="93">
        <f t="shared" ref="D14:D61" si="0">SUM(E14:F14)</f>
        <v>181662.4</v>
      </c>
      <c r="E14" s="93">
        <f>SUM(E15+E19+E21)</f>
        <v>181662.4</v>
      </c>
      <c r="F14" s="94" t="s">
        <v>259</v>
      </c>
    </row>
    <row r="15" spans="1:6" ht="42.75" customHeight="1" x14ac:dyDescent="0.25">
      <c r="A15" s="130">
        <v>4110</v>
      </c>
      <c r="B15" s="47" t="s">
        <v>710</v>
      </c>
      <c r="C15" s="194" t="s">
        <v>255</v>
      </c>
      <c r="D15" s="93">
        <f t="shared" si="0"/>
        <v>181662.4</v>
      </c>
      <c r="E15" s="93">
        <f>SUM(E16:E18)</f>
        <v>181662.4</v>
      </c>
      <c r="F15" s="94" t="s">
        <v>259</v>
      </c>
    </row>
    <row r="16" spans="1:6" ht="27" x14ac:dyDescent="0.25">
      <c r="A16" s="130">
        <v>4111</v>
      </c>
      <c r="B16" s="157" t="s">
        <v>711</v>
      </c>
      <c r="C16" s="49" t="s">
        <v>162</v>
      </c>
      <c r="D16" s="93">
        <f t="shared" si="0"/>
        <v>145684</v>
      </c>
      <c r="E16" s="93">
        <v>145684</v>
      </c>
      <c r="F16" s="94" t="s">
        <v>259</v>
      </c>
    </row>
    <row r="17" spans="1:6" ht="27" x14ac:dyDescent="0.25">
      <c r="A17" s="130">
        <v>4112</v>
      </c>
      <c r="B17" s="157" t="s">
        <v>712</v>
      </c>
      <c r="C17" s="126" t="s">
        <v>163</v>
      </c>
      <c r="D17" s="93">
        <f t="shared" si="0"/>
        <v>35978.400000000001</v>
      </c>
      <c r="E17" s="93">
        <v>35978.400000000001</v>
      </c>
      <c r="F17" s="94" t="s">
        <v>259</v>
      </c>
    </row>
    <row r="18" spans="1:6" x14ac:dyDescent="0.25">
      <c r="A18" s="130">
        <v>4114</v>
      </c>
      <c r="B18" s="157" t="s">
        <v>713</v>
      </c>
      <c r="C18" s="126" t="s">
        <v>161</v>
      </c>
      <c r="D18" s="93">
        <f t="shared" si="0"/>
        <v>0</v>
      </c>
      <c r="E18" s="93">
        <v>0</v>
      </c>
      <c r="F18" s="94" t="s">
        <v>259</v>
      </c>
    </row>
    <row r="19" spans="1:6" ht="26.25" customHeight="1" x14ac:dyDescent="0.25">
      <c r="A19" s="130">
        <v>4120</v>
      </c>
      <c r="B19" s="173" t="s">
        <v>714</v>
      </c>
      <c r="C19" s="194" t="s">
        <v>255</v>
      </c>
      <c r="D19" s="93">
        <f t="shared" si="0"/>
        <v>0</v>
      </c>
      <c r="E19" s="93">
        <f>SUM(E20)</f>
        <v>0</v>
      </c>
      <c r="F19" s="94" t="s">
        <v>259</v>
      </c>
    </row>
    <row r="20" spans="1:6" ht="13.5" customHeight="1" x14ac:dyDescent="0.25">
      <c r="A20" s="130">
        <v>4121</v>
      </c>
      <c r="B20" s="157" t="s">
        <v>715</v>
      </c>
      <c r="C20" s="126" t="s">
        <v>164</v>
      </c>
      <c r="D20" s="93">
        <f t="shared" si="0"/>
        <v>0</v>
      </c>
      <c r="E20" s="93">
        <v>0</v>
      </c>
      <c r="F20" s="94" t="s">
        <v>259</v>
      </c>
    </row>
    <row r="21" spans="1:6" ht="26.25" customHeight="1" x14ac:dyDescent="0.25">
      <c r="A21" s="130">
        <v>4130</v>
      </c>
      <c r="B21" s="173" t="s">
        <v>855</v>
      </c>
      <c r="C21" s="194" t="s">
        <v>255</v>
      </c>
      <c r="D21" s="93">
        <f t="shared" si="0"/>
        <v>0</v>
      </c>
      <c r="E21" s="93">
        <f>E22</f>
        <v>0</v>
      </c>
      <c r="F21" s="94" t="s">
        <v>259</v>
      </c>
    </row>
    <row r="22" spans="1:6" x14ac:dyDescent="0.25">
      <c r="A22" s="130">
        <v>4131</v>
      </c>
      <c r="B22" s="173" t="s">
        <v>716</v>
      </c>
      <c r="C22" s="49" t="s">
        <v>165</v>
      </c>
      <c r="D22" s="93">
        <f t="shared" si="0"/>
        <v>0</v>
      </c>
      <c r="E22" s="93">
        <v>0</v>
      </c>
      <c r="F22" s="94" t="s">
        <v>259</v>
      </c>
    </row>
    <row r="23" spans="1:6" ht="63" customHeight="1" x14ac:dyDescent="0.25">
      <c r="A23" s="130">
        <v>4200</v>
      </c>
      <c r="B23" s="47" t="s">
        <v>717</v>
      </c>
      <c r="C23" s="194" t="s">
        <v>255</v>
      </c>
      <c r="D23" s="93">
        <f t="shared" si="0"/>
        <v>178072.9</v>
      </c>
      <c r="E23" s="93">
        <f>SUM(E24+E32+E36+E45+E47+E50)</f>
        <v>178072.9</v>
      </c>
      <c r="F23" s="94" t="s">
        <v>259</v>
      </c>
    </row>
    <row r="24" spans="1:6" ht="44.25" customHeight="1" x14ac:dyDescent="0.25">
      <c r="A24" s="130">
        <v>4210</v>
      </c>
      <c r="B24" s="173" t="s">
        <v>718</v>
      </c>
      <c r="C24" s="194" t="s">
        <v>255</v>
      </c>
      <c r="D24" s="93">
        <f t="shared" si="0"/>
        <v>64669.9</v>
      </c>
      <c r="E24" s="93">
        <f>SUM(E25:E31)</f>
        <v>64669.9</v>
      </c>
      <c r="F24" s="94" t="s">
        <v>259</v>
      </c>
    </row>
    <row r="25" spans="1:6" ht="24.75" customHeight="1" x14ac:dyDescent="0.25">
      <c r="A25" s="130">
        <v>4211</v>
      </c>
      <c r="B25" s="157" t="s">
        <v>719</v>
      </c>
      <c r="C25" s="126" t="s">
        <v>166</v>
      </c>
      <c r="D25" s="93">
        <f t="shared" si="0"/>
        <v>0</v>
      </c>
      <c r="E25" s="93">
        <v>0</v>
      </c>
      <c r="F25" s="94" t="s">
        <v>259</v>
      </c>
    </row>
    <row r="26" spans="1:6" x14ac:dyDescent="0.25">
      <c r="A26" s="130">
        <v>4212</v>
      </c>
      <c r="B26" s="173" t="s">
        <v>720</v>
      </c>
      <c r="C26" s="126" t="s">
        <v>167</v>
      </c>
      <c r="D26" s="93">
        <f t="shared" si="0"/>
        <v>48406.9</v>
      </c>
      <c r="E26" s="93">
        <v>48406.9</v>
      </c>
      <c r="F26" s="94" t="s">
        <v>259</v>
      </c>
    </row>
    <row r="27" spans="1:6" x14ac:dyDescent="0.25">
      <c r="A27" s="130">
        <v>4213</v>
      </c>
      <c r="B27" s="157" t="s">
        <v>721</v>
      </c>
      <c r="C27" s="126" t="s">
        <v>168</v>
      </c>
      <c r="D27" s="93">
        <f t="shared" si="0"/>
        <v>10263</v>
      </c>
      <c r="E27" s="93">
        <v>10263</v>
      </c>
      <c r="F27" s="94" t="s">
        <v>259</v>
      </c>
    </row>
    <row r="28" spans="1:6" x14ac:dyDescent="0.25">
      <c r="A28" s="130">
        <v>4214</v>
      </c>
      <c r="B28" s="157" t="s">
        <v>722</v>
      </c>
      <c r="C28" s="126" t="s">
        <v>169</v>
      </c>
      <c r="D28" s="93">
        <f t="shared" si="0"/>
        <v>2400</v>
      </c>
      <c r="E28" s="93">
        <v>2400</v>
      </c>
      <c r="F28" s="94" t="s">
        <v>259</v>
      </c>
    </row>
    <row r="29" spans="1:6" ht="13.5" customHeight="1" x14ac:dyDescent="0.25">
      <c r="A29" s="130">
        <v>4215</v>
      </c>
      <c r="B29" s="157" t="s">
        <v>723</v>
      </c>
      <c r="C29" s="126" t="s">
        <v>170</v>
      </c>
      <c r="D29" s="93">
        <f t="shared" si="0"/>
        <v>2150</v>
      </c>
      <c r="E29" s="93">
        <v>2150</v>
      </c>
      <c r="F29" s="94" t="s">
        <v>259</v>
      </c>
    </row>
    <row r="30" spans="1:6" ht="13.5" customHeight="1" x14ac:dyDescent="0.25">
      <c r="A30" s="130">
        <v>4216</v>
      </c>
      <c r="B30" s="157" t="s">
        <v>724</v>
      </c>
      <c r="C30" s="126" t="s">
        <v>171</v>
      </c>
      <c r="D30" s="93">
        <f t="shared" si="0"/>
        <v>1450</v>
      </c>
      <c r="E30" s="93">
        <v>1450</v>
      </c>
      <c r="F30" s="94" t="s">
        <v>259</v>
      </c>
    </row>
    <row r="31" spans="1:6" x14ac:dyDescent="0.25">
      <c r="A31" s="130">
        <v>4217</v>
      </c>
      <c r="B31" s="157" t="s">
        <v>725</v>
      </c>
      <c r="C31" s="126" t="s">
        <v>172</v>
      </c>
      <c r="D31" s="93">
        <f t="shared" si="0"/>
        <v>0</v>
      </c>
      <c r="E31" s="93">
        <v>0</v>
      </c>
      <c r="F31" s="94" t="s">
        <v>259</v>
      </c>
    </row>
    <row r="32" spans="1:6" ht="48" hidden="1" customHeight="1" x14ac:dyDescent="0.25">
      <c r="A32" s="130">
        <v>4220</v>
      </c>
      <c r="B32" s="173" t="s">
        <v>726</v>
      </c>
      <c r="C32" s="194" t="s">
        <v>255</v>
      </c>
      <c r="D32" s="93">
        <f t="shared" si="0"/>
        <v>0</v>
      </c>
      <c r="E32" s="93">
        <f>SUM(E33:E35)</f>
        <v>0</v>
      </c>
      <c r="F32" s="94" t="s">
        <v>259</v>
      </c>
    </row>
    <row r="33" spans="1:6" hidden="1" x14ac:dyDescent="0.25">
      <c r="A33" s="130">
        <v>4221</v>
      </c>
      <c r="B33" s="157" t="s">
        <v>727</v>
      </c>
      <c r="C33" s="195">
        <v>4221</v>
      </c>
      <c r="D33" s="93">
        <f t="shared" si="0"/>
        <v>0</v>
      </c>
      <c r="E33" s="93"/>
      <c r="F33" s="94" t="s">
        <v>259</v>
      </c>
    </row>
    <row r="34" spans="1:6" ht="24.75" hidden="1" customHeight="1" x14ac:dyDescent="0.25">
      <c r="A34" s="130">
        <v>4222</v>
      </c>
      <c r="B34" s="157" t="s">
        <v>728</v>
      </c>
      <c r="C34" s="126" t="s">
        <v>219</v>
      </c>
      <c r="D34" s="93">
        <f t="shared" si="0"/>
        <v>0</v>
      </c>
      <c r="E34" s="93">
        <v>0</v>
      </c>
      <c r="F34" s="94" t="s">
        <v>259</v>
      </c>
    </row>
    <row r="35" spans="1:6" hidden="1" x14ac:dyDescent="0.25">
      <c r="A35" s="130">
        <v>4223</v>
      </c>
      <c r="B35" s="157" t="s">
        <v>729</v>
      </c>
      <c r="C35" s="126" t="s">
        <v>220</v>
      </c>
      <c r="D35" s="93">
        <f t="shared" si="0"/>
        <v>0</v>
      </c>
      <c r="E35" s="93">
        <v>0</v>
      </c>
      <c r="F35" s="94" t="s">
        <v>259</v>
      </c>
    </row>
    <row r="36" spans="1:6" ht="57" customHeight="1" x14ac:dyDescent="0.25">
      <c r="A36" s="130">
        <v>4230</v>
      </c>
      <c r="B36" s="173" t="s">
        <v>730</v>
      </c>
      <c r="C36" s="194" t="s">
        <v>255</v>
      </c>
      <c r="D36" s="93">
        <f t="shared" si="0"/>
        <v>31468</v>
      </c>
      <c r="E36" s="93">
        <f>SUM(E37:E44)</f>
        <v>31468</v>
      </c>
      <c r="F36" s="94" t="s">
        <v>259</v>
      </c>
    </row>
    <row r="37" spans="1:6" ht="13.5" hidden="1" customHeight="1" x14ac:dyDescent="0.25">
      <c r="A37" s="130">
        <v>4231</v>
      </c>
      <c r="B37" s="157" t="s">
        <v>731</v>
      </c>
      <c r="C37" s="126" t="s">
        <v>221</v>
      </c>
      <c r="D37" s="93">
        <f t="shared" si="0"/>
        <v>0</v>
      </c>
      <c r="E37" s="93">
        <v>0</v>
      </c>
      <c r="F37" s="94" t="s">
        <v>259</v>
      </c>
    </row>
    <row r="38" spans="1:6" x14ac:dyDescent="0.25">
      <c r="A38" s="130">
        <v>4232</v>
      </c>
      <c r="B38" s="157" t="s">
        <v>732</v>
      </c>
      <c r="C38" s="126" t="s">
        <v>222</v>
      </c>
      <c r="D38" s="93">
        <f t="shared" si="0"/>
        <v>4868</v>
      </c>
      <c r="E38" s="93">
        <v>4868</v>
      </c>
      <c r="F38" s="94" t="s">
        <v>259</v>
      </c>
    </row>
    <row r="39" spans="1:6" ht="27" x14ac:dyDescent="0.25">
      <c r="A39" s="130">
        <v>4233</v>
      </c>
      <c r="B39" s="157" t="s">
        <v>733</v>
      </c>
      <c r="C39" s="126" t="s">
        <v>223</v>
      </c>
      <c r="D39" s="93">
        <f t="shared" si="0"/>
        <v>1050</v>
      </c>
      <c r="E39" s="93">
        <v>1050</v>
      </c>
      <c r="F39" s="94" t="s">
        <v>259</v>
      </c>
    </row>
    <row r="40" spans="1:6" x14ac:dyDescent="0.25">
      <c r="A40" s="130">
        <v>4234</v>
      </c>
      <c r="B40" s="157" t="s">
        <v>1022</v>
      </c>
      <c r="C40" s="126" t="s">
        <v>224</v>
      </c>
      <c r="D40" s="93">
        <f t="shared" si="0"/>
        <v>700</v>
      </c>
      <c r="E40" s="93">
        <v>700</v>
      </c>
      <c r="F40" s="94" t="s">
        <v>259</v>
      </c>
    </row>
    <row r="41" spans="1:6" x14ac:dyDescent="0.25">
      <c r="A41" s="130">
        <v>4235</v>
      </c>
      <c r="B41" s="114" t="s">
        <v>735</v>
      </c>
      <c r="C41" s="190">
        <v>4235</v>
      </c>
      <c r="D41" s="93">
        <f t="shared" si="0"/>
        <v>8000</v>
      </c>
      <c r="E41" s="93">
        <v>8000</v>
      </c>
      <c r="F41" s="94" t="s">
        <v>259</v>
      </c>
    </row>
    <row r="42" spans="1:6" ht="26.25" customHeight="1" x14ac:dyDescent="0.25">
      <c r="A42" s="130">
        <v>4236</v>
      </c>
      <c r="B42" s="157" t="s">
        <v>736</v>
      </c>
      <c r="C42" s="126" t="s">
        <v>225</v>
      </c>
      <c r="D42" s="93">
        <f t="shared" si="0"/>
        <v>0</v>
      </c>
      <c r="E42" s="93">
        <v>0</v>
      </c>
      <c r="F42" s="94" t="s">
        <v>259</v>
      </c>
    </row>
    <row r="43" spans="1:6" x14ac:dyDescent="0.25">
      <c r="A43" s="130">
        <v>4237</v>
      </c>
      <c r="B43" s="157" t="s">
        <v>737</v>
      </c>
      <c r="C43" s="126" t="s">
        <v>226</v>
      </c>
      <c r="D43" s="93">
        <f t="shared" si="0"/>
        <v>250</v>
      </c>
      <c r="E43" s="93">
        <v>250</v>
      </c>
      <c r="F43" s="94" t="s">
        <v>259</v>
      </c>
    </row>
    <row r="44" spans="1:6" x14ac:dyDescent="0.25">
      <c r="A44" s="130">
        <v>4238</v>
      </c>
      <c r="B44" s="157" t="s">
        <v>738</v>
      </c>
      <c r="C44" s="126" t="s">
        <v>227</v>
      </c>
      <c r="D44" s="93">
        <f t="shared" si="0"/>
        <v>16600</v>
      </c>
      <c r="E44" s="93">
        <v>16600</v>
      </c>
      <c r="F44" s="94" t="s">
        <v>259</v>
      </c>
    </row>
    <row r="45" spans="1:6" ht="32.25" customHeight="1" x14ac:dyDescent="0.25">
      <c r="A45" s="130">
        <v>4240</v>
      </c>
      <c r="B45" s="173" t="s">
        <v>856</v>
      </c>
      <c r="C45" s="194" t="s">
        <v>255</v>
      </c>
      <c r="D45" s="93">
        <f t="shared" si="0"/>
        <v>5945</v>
      </c>
      <c r="E45" s="93">
        <f>SUM(E46)</f>
        <v>5945</v>
      </c>
      <c r="F45" s="94" t="s">
        <v>259</v>
      </c>
    </row>
    <row r="46" spans="1:6" x14ac:dyDescent="0.25">
      <c r="A46" s="130">
        <v>4241</v>
      </c>
      <c r="B46" s="157" t="s">
        <v>739</v>
      </c>
      <c r="C46" s="126" t="s">
        <v>228</v>
      </c>
      <c r="D46" s="93">
        <f t="shared" si="0"/>
        <v>5945</v>
      </c>
      <c r="E46" s="93">
        <v>5945</v>
      </c>
      <c r="F46" s="94" t="s">
        <v>259</v>
      </c>
    </row>
    <row r="47" spans="1:6" ht="40.5" customHeight="1" x14ac:dyDescent="0.25">
      <c r="A47" s="130">
        <v>4250</v>
      </c>
      <c r="B47" s="173" t="s">
        <v>740</v>
      </c>
      <c r="C47" s="194" t="s">
        <v>255</v>
      </c>
      <c r="D47" s="93">
        <f t="shared" si="0"/>
        <v>59800</v>
      </c>
      <c r="E47" s="93">
        <f>SUM(E48:E49)</f>
        <v>59800</v>
      </c>
      <c r="F47" s="94" t="s">
        <v>259</v>
      </c>
    </row>
    <row r="48" spans="1:6" ht="27" x14ac:dyDescent="0.25">
      <c r="A48" s="130">
        <v>4251</v>
      </c>
      <c r="B48" s="157" t="s">
        <v>741</v>
      </c>
      <c r="C48" s="126" t="s">
        <v>229</v>
      </c>
      <c r="D48" s="93">
        <f t="shared" si="0"/>
        <v>52300</v>
      </c>
      <c r="E48" s="93">
        <v>52300</v>
      </c>
      <c r="F48" s="94" t="s">
        <v>259</v>
      </c>
    </row>
    <row r="49" spans="1:6" ht="26.25" customHeight="1" x14ac:dyDescent="0.25">
      <c r="A49" s="130">
        <v>4252</v>
      </c>
      <c r="B49" s="157" t="s">
        <v>742</v>
      </c>
      <c r="C49" s="126" t="s">
        <v>230</v>
      </c>
      <c r="D49" s="93">
        <f t="shared" si="0"/>
        <v>7500</v>
      </c>
      <c r="E49" s="93">
        <v>7500</v>
      </c>
      <c r="F49" s="94" t="s">
        <v>259</v>
      </c>
    </row>
    <row r="50" spans="1:6" ht="45.75" customHeight="1" x14ac:dyDescent="0.25">
      <c r="A50" s="130">
        <v>4260</v>
      </c>
      <c r="B50" s="173" t="s">
        <v>743</v>
      </c>
      <c r="C50" s="194" t="s">
        <v>255</v>
      </c>
      <c r="D50" s="93">
        <f t="shared" si="0"/>
        <v>16190</v>
      </c>
      <c r="E50" s="93">
        <f>SUM(E51:E58)</f>
        <v>16190</v>
      </c>
      <c r="F50" s="94" t="s">
        <v>259</v>
      </c>
    </row>
    <row r="51" spans="1:6" x14ac:dyDescent="0.25">
      <c r="A51" s="130">
        <v>4261</v>
      </c>
      <c r="B51" s="157" t="s">
        <v>744</v>
      </c>
      <c r="C51" s="126" t="s">
        <v>231</v>
      </c>
      <c r="D51" s="93">
        <f t="shared" si="0"/>
        <v>5500</v>
      </c>
      <c r="E51" s="93">
        <v>5500</v>
      </c>
      <c r="F51" s="94" t="s">
        <v>259</v>
      </c>
    </row>
    <row r="52" spans="1:6" x14ac:dyDescent="0.25">
      <c r="A52" s="130">
        <v>4262</v>
      </c>
      <c r="B52" s="157" t="s">
        <v>745</v>
      </c>
      <c r="C52" s="126" t="s">
        <v>232</v>
      </c>
      <c r="D52" s="93">
        <f t="shared" si="0"/>
        <v>1490</v>
      </c>
      <c r="E52" s="93">
        <v>1490</v>
      </c>
      <c r="F52" s="94" t="s">
        <v>259</v>
      </c>
    </row>
    <row r="53" spans="1:6" ht="26.25" customHeight="1" x14ac:dyDescent="0.25">
      <c r="A53" s="130">
        <v>4263</v>
      </c>
      <c r="B53" s="157" t="s">
        <v>746</v>
      </c>
      <c r="C53" s="126" t="s">
        <v>233</v>
      </c>
      <c r="D53" s="93">
        <f t="shared" si="0"/>
        <v>0</v>
      </c>
      <c r="E53" s="93">
        <v>0</v>
      </c>
      <c r="F53" s="94" t="s">
        <v>259</v>
      </c>
    </row>
    <row r="54" spans="1:6" x14ac:dyDescent="0.25">
      <c r="A54" s="130">
        <v>4264</v>
      </c>
      <c r="B54" s="159" t="s">
        <v>747</v>
      </c>
      <c r="C54" s="126" t="s">
        <v>234</v>
      </c>
      <c r="D54" s="93">
        <f t="shared" si="0"/>
        <v>4200</v>
      </c>
      <c r="E54" s="93">
        <v>4200</v>
      </c>
      <c r="F54" s="94" t="s">
        <v>259</v>
      </c>
    </row>
    <row r="55" spans="1:6" ht="27" x14ac:dyDescent="0.25">
      <c r="A55" s="130">
        <v>4265</v>
      </c>
      <c r="B55" s="159" t="s">
        <v>748</v>
      </c>
      <c r="C55" s="126" t="s">
        <v>235</v>
      </c>
      <c r="D55" s="93">
        <f t="shared" si="0"/>
        <v>0</v>
      </c>
      <c r="E55" s="93">
        <v>0</v>
      </c>
      <c r="F55" s="94" t="s">
        <v>259</v>
      </c>
    </row>
    <row r="56" spans="1:6" x14ac:dyDescent="0.25">
      <c r="A56" s="130">
        <v>4266</v>
      </c>
      <c r="B56" s="159" t="s">
        <v>749</v>
      </c>
      <c r="C56" s="126" t="s">
        <v>236</v>
      </c>
      <c r="D56" s="93">
        <f t="shared" si="0"/>
        <v>0</v>
      </c>
      <c r="E56" s="93">
        <v>0</v>
      </c>
      <c r="F56" s="94" t="s">
        <v>259</v>
      </c>
    </row>
    <row r="57" spans="1:6" x14ac:dyDescent="0.25">
      <c r="A57" s="130">
        <v>4267</v>
      </c>
      <c r="B57" s="159" t="s">
        <v>750</v>
      </c>
      <c r="C57" s="126" t="s">
        <v>237</v>
      </c>
      <c r="D57" s="93">
        <f t="shared" si="0"/>
        <v>1000</v>
      </c>
      <c r="E57" s="93">
        <v>1000</v>
      </c>
      <c r="F57" s="94" t="s">
        <v>259</v>
      </c>
    </row>
    <row r="58" spans="1:6" x14ac:dyDescent="0.25">
      <c r="A58" s="130">
        <v>4268</v>
      </c>
      <c r="B58" s="159" t="s">
        <v>751</v>
      </c>
      <c r="C58" s="126" t="s">
        <v>238</v>
      </c>
      <c r="D58" s="93">
        <f t="shared" si="0"/>
        <v>4000</v>
      </c>
      <c r="E58" s="93">
        <v>4000</v>
      </c>
      <c r="F58" s="94" t="s">
        <v>259</v>
      </c>
    </row>
    <row r="59" spans="1:6" ht="25.5" hidden="1" customHeight="1" x14ac:dyDescent="0.25">
      <c r="A59" s="130">
        <v>4300</v>
      </c>
      <c r="B59" s="196" t="s">
        <v>752</v>
      </c>
      <c r="C59" s="194" t="s">
        <v>255</v>
      </c>
      <c r="D59" s="93">
        <f t="shared" si="0"/>
        <v>0</v>
      </c>
      <c r="E59" s="93">
        <f>SUM(E61:E62)</f>
        <v>0</v>
      </c>
      <c r="F59" s="94" t="s">
        <v>259</v>
      </c>
    </row>
    <row r="60" spans="1:6" ht="24.75" hidden="1" customHeight="1" x14ac:dyDescent="0.25">
      <c r="A60" s="130">
        <v>4310</v>
      </c>
      <c r="B60" s="196" t="s">
        <v>753</v>
      </c>
      <c r="C60" s="194" t="s">
        <v>255</v>
      </c>
      <c r="D60" s="93">
        <f t="shared" si="0"/>
        <v>0</v>
      </c>
      <c r="E60" s="93">
        <v>0</v>
      </c>
      <c r="F60" s="94" t="s">
        <v>259</v>
      </c>
    </row>
    <row r="61" spans="1:6" ht="13.5" hidden="1" customHeight="1" x14ac:dyDescent="0.25">
      <c r="A61" s="130">
        <v>4311</v>
      </c>
      <c r="B61" s="159" t="s">
        <v>754</v>
      </c>
      <c r="C61" s="126" t="s">
        <v>239</v>
      </c>
      <c r="D61" s="93">
        <f t="shared" si="0"/>
        <v>0</v>
      </c>
      <c r="E61" s="93">
        <v>0</v>
      </c>
      <c r="F61" s="94" t="s">
        <v>259</v>
      </c>
    </row>
    <row r="62" spans="1:6" ht="13.5" hidden="1" customHeight="1" x14ac:dyDescent="0.25">
      <c r="A62" s="130">
        <v>4312</v>
      </c>
      <c r="B62" s="159" t="s">
        <v>755</v>
      </c>
      <c r="C62" s="126" t="s">
        <v>240</v>
      </c>
      <c r="D62" s="93">
        <f t="shared" ref="D62:D108" si="1">SUM(E62:F62)</f>
        <v>0</v>
      </c>
      <c r="E62" s="93">
        <v>0</v>
      </c>
      <c r="F62" s="94" t="s">
        <v>259</v>
      </c>
    </row>
    <row r="63" spans="1:6" ht="27" hidden="1" customHeight="1" x14ac:dyDescent="0.25">
      <c r="A63" s="130">
        <v>4320</v>
      </c>
      <c r="B63" s="196" t="s">
        <v>756</v>
      </c>
      <c r="C63" s="194" t="s">
        <v>255</v>
      </c>
      <c r="D63" s="93">
        <f t="shared" si="1"/>
        <v>0</v>
      </c>
      <c r="E63" s="93">
        <f>SUM(E64:E65)</f>
        <v>0</v>
      </c>
      <c r="F63" s="94"/>
    </row>
    <row r="64" spans="1:6" ht="14.25" hidden="1" customHeight="1" x14ac:dyDescent="0.25">
      <c r="A64" s="130">
        <v>4321</v>
      </c>
      <c r="B64" s="159" t="s">
        <v>757</v>
      </c>
      <c r="C64" s="126" t="s">
        <v>241</v>
      </c>
      <c r="D64" s="93">
        <f t="shared" si="1"/>
        <v>0</v>
      </c>
      <c r="E64" s="93"/>
      <c r="F64" s="94" t="s">
        <v>259</v>
      </c>
    </row>
    <row r="65" spans="1:6" ht="14.25" hidden="1" customHeight="1" x14ac:dyDescent="0.25">
      <c r="A65" s="130">
        <v>4322</v>
      </c>
      <c r="B65" s="159" t="s">
        <v>758</v>
      </c>
      <c r="C65" s="126" t="s">
        <v>242</v>
      </c>
      <c r="D65" s="93">
        <f t="shared" si="1"/>
        <v>0</v>
      </c>
      <c r="E65" s="93"/>
      <c r="F65" s="94" t="s">
        <v>259</v>
      </c>
    </row>
    <row r="66" spans="1:6" ht="26.25" hidden="1" customHeight="1" x14ac:dyDescent="0.25">
      <c r="A66" s="130">
        <v>4330</v>
      </c>
      <c r="B66" s="196" t="s">
        <v>859</v>
      </c>
      <c r="C66" s="194" t="s">
        <v>255</v>
      </c>
      <c r="D66" s="93">
        <f t="shared" si="1"/>
        <v>0</v>
      </c>
      <c r="E66" s="93">
        <f>SUM(E67:E69)</f>
        <v>0</v>
      </c>
      <c r="F66" s="94" t="s">
        <v>259</v>
      </c>
    </row>
    <row r="67" spans="1:6" ht="27" hidden="1" customHeight="1" x14ac:dyDescent="0.25">
      <c r="A67" s="130">
        <v>4331</v>
      </c>
      <c r="B67" s="159" t="s">
        <v>759</v>
      </c>
      <c r="C67" s="126" t="s">
        <v>243</v>
      </c>
      <c r="D67" s="93">
        <f t="shared" si="1"/>
        <v>0</v>
      </c>
      <c r="E67" s="93">
        <v>0</v>
      </c>
      <c r="F67" s="94" t="s">
        <v>259</v>
      </c>
    </row>
    <row r="68" spans="1:6" ht="13.5" hidden="1" customHeight="1" x14ac:dyDescent="0.25">
      <c r="A68" s="130">
        <v>4332</v>
      </c>
      <c r="B68" s="159" t="s">
        <v>760</v>
      </c>
      <c r="C68" s="126" t="s">
        <v>244</v>
      </c>
      <c r="D68" s="93">
        <f t="shared" si="1"/>
        <v>0</v>
      </c>
      <c r="E68" s="93">
        <v>0</v>
      </c>
      <c r="F68" s="94" t="s">
        <v>259</v>
      </c>
    </row>
    <row r="69" spans="1:6" ht="13.5" hidden="1" customHeight="1" x14ac:dyDescent="0.25">
      <c r="A69" s="130">
        <v>4333</v>
      </c>
      <c r="B69" s="159" t="s">
        <v>761</v>
      </c>
      <c r="C69" s="126" t="s">
        <v>245</v>
      </c>
      <c r="D69" s="93">
        <f t="shared" si="1"/>
        <v>0</v>
      </c>
      <c r="E69" s="93">
        <v>0</v>
      </c>
      <c r="F69" s="94" t="s">
        <v>259</v>
      </c>
    </row>
    <row r="70" spans="1:6" ht="29.25" customHeight="1" x14ac:dyDescent="0.25">
      <c r="A70" s="130">
        <v>4400</v>
      </c>
      <c r="B70" s="159" t="s">
        <v>762</v>
      </c>
      <c r="C70" s="194" t="s">
        <v>255</v>
      </c>
      <c r="D70" s="93">
        <f t="shared" si="1"/>
        <v>536095.6</v>
      </c>
      <c r="E70" s="93">
        <f>SUM(E71+E74)</f>
        <v>536095.6</v>
      </c>
      <c r="F70" s="94" t="s">
        <v>259</v>
      </c>
    </row>
    <row r="71" spans="1:6" ht="45.75" customHeight="1" x14ac:dyDescent="0.25">
      <c r="A71" s="130">
        <v>4410</v>
      </c>
      <c r="B71" s="196" t="s">
        <v>763</v>
      </c>
      <c r="C71" s="194" t="s">
        <v>255</v>
      </c>
      <c r="D71" s="93">
        <f t="shared" si="1"/>
        <v>533595.6</v>
      </c>
      <c r="E71" s="93">
        <f>SUM(E72:E73)</f>
        <v>533595.6</v>
      </c>
      <c r="F71" s="94" t="s">
        <v>259</v>
      </c>
    </row>
    <row r="72" spans="1:6" ht="30.75" customHeight="1" x14ac:dyDescent="0.25">
      <c r="A72" s="130">
        <v>4411</v>
      </c>
      <c r="B72" s="159" t="s">
        <v>764</v>
      </c>
      <c r="C72" s="126" t="s">
        <v>246</v>
      </c>
      <c r="D72" s="93">
        <f t="shared" si="1"/>
        <v>533595.6</v>
      </c>
      <c r="E72" s="93">
        <v>533595.6</v>
      </c>
      <c r="F72" s="94" t="s">
        <v>259</v>
      </c>
    </row>
    <row r="73" spans="1:6" ht="26.25" hidden="1" customHeight="1" x14ac:dyDescent="0.25">
      <c r="A73" s="130">
        <v>4412</v>
      </c>
      <c r="B73" s="159" t="s">
        <v>765</v>
      </c>
      <c r="C73" s="126" t="s">
        <v>247</v>
      </c>
      <c r="D73" s="93">
        <f t="shared" si="1"/>
        <v>0</v>
      </c>
      <c r="E73" s="93">
        <v>0</v>
      </c>
      <c r="F73" s="94" t="s">
        <v>259</v>
      </c>
    </row>
    <row r="74" spans="1:6" ht="55.5" customHeight="1" x14ac:dyDescent="0.25">
      <c r="A74" s="130">
        <v>4420</v>
      </c>
      <c r="B74" s="196" t="s">
        <v>766</v>
      </c>
      <c r="C74" s="194" t="s">
        <v>255</v>
      </c>
      <c r="D74" s="93">
        <f t="shared" si="1"/>
        <v>2500</v>
      </c>
      <c r="E74" s="93">
        <f>SUM(E75:E76)</f>
        <v>2500</v>
      </c>
      <c r="F74" s="94" t="s">
        <v>259</v>
      </c>
    </row>
    <row r="75" spans="1:6" ht="27" customHeight="1" x14ac:dyDescent="0.25">
      <c r="A75" s="130">
        <v>4421</v>
      </c>
      <c r="B75" s="159" t="s">
        <v>767</v>
      </c>
      <c r="C75" s="126" t="s">
        <v>248</v>
      </c>
      <c r="D75" s="93">
        <f t="shared" si="1"/>
        <v>2500</v>
      </c>
      <c r="E75" s="93">
        <v>2500</v>
      </c>
      <c r="F75" s="94" t="s">
        <v>259</v>
      </c>
    </row>
    <row r="76" spans="1:6" ht="27.75" hidden="1" customHeight="1" x14ac:dyDescent="0.25">
      <c r="A76" s="130">
        <v>4422</v>
      </c>
      <c r="B76" s="159" t="s">
        <v>768</v>
      </c>
      <c r="C76" s="126" t="s">
        <v>249</v>
      </c>
      <c r="D76" s="93">
        <f t="shared" si="1"/>
        <v>0</v>
      </c>
      <c r="E76" s="93">
        <v>0</v>
      </c>
      <c r="F76" s="94" t="s">
        <v>259</v>
      </c>
    </row>
    <row r="77" spans="1:6" ht="27.75" customHeight="1" x14ac:dyDescent="0.25">
      <c r="A77" s="130">
        <v>4500</v>
      </c>
      <c r="B77" s="159" t="s">
        <v>769</v>
      </c>
      <c r="C77" s="194" t="s">
        <v>255</v>
      </c>
      <c r="D77" s="93">
        <f t="shared" si="1"/>
        <v>67300</v>
      </c>
      <c r="E77" s="93">
        <f>SUM(E78+E81+E84+E93)</f>
        <v>67300</v>
      </c>
      <c r="F77" s="94" t="s">
        <v>259</v>
      </c>
    </row>
    <row r="78" spans="1:6" ht="42" hidden="1" customHeight="1" x14ac:dyDescent="0.25">
      <c r="A78" s="130">
        <v>4510</v>
      </c>
      <c r="B78" s="159" t="s">
        <v>770</v>
      </c>
      <c r="C78" s="194" t="s">
        <v>255</v>
      </c>
      <c r="D78" s="93">
        <f t="shared" si="1"/>
        <v>0</v>
      </c>
      <c r="E78" s="93">
        <f>SUM(E79:E80)</f>
        <v>0</v>
      </c>
      <c r="F78" s="94" t="s">
        <v>259</v>
      </c>
    </row>
    <row r="79" spans="1:6" ht="27" hidden="1" customHeight="1" x14ac:dyDescent="0.25">
      <c r="A79" s="130">
        <v>4511</v>
      </c>
      <c r="B79" s="197" t="s">
        <v>771</v>
      </c>
      <c r="C79" s="126" t="s">
        <v>250</v>
      </c>
      <c r="D79" s="93">
        <f t="shared" si="1"/>
        <v>0</v>
      </c>
      <c r="E79" s="93">
        <v>0</v>
      </c>
      <c r="F79" s="94" t="s">
        <v>259</v>
      </c>
    </row>
    <row r="80" spans="1:6" ht="27" hidden="1" customHeight="1" x14ac:dyDescent="0.25">
      <c r="A80" s="130">
        <v>4512</v>
      </c>
      <c r="B80" s="159" t="s">
        <v>772</v>
      </c>
      <c r="C80" s="126" t="s">
        <v>251</v>
      </c>
      <c r="D80" s="93">
        <f t="shared" si="1"/>
        <v>0</v>
      </c>
      <c r="E80" s="93">
        <v>0</v>
      </c>
      <c r="F80" s="94" t="s">
        <v>259</v>
      </c>
    </row>
    <row r="81" spans="1:6" ht="40.5" hidden="1" customHeight="1" x14ac:dyDescent="0.25">
      <c r="A81" s="130">
        <v>4520</v>
      </c>
      <c r="B81" s="159" t="s">
        <v>773</v>
      </c>
      <c r="C81" s="194" t="s">
        <v>255</v>
      </c>
      <c r="D81" s="93">
        <f t="shared" si="1"/>
        <v>0</v>
      </c>
      <c r="E81" s="93">
        <f>SUM(E82:E83)</f>
        <v>0</v>
      </c>
      <c r="F81" s="94" t="s">
        <v>259</v>
      </c>
    </row>
    <row r="82" spans="1:6" ht="27" hidden="1" customHeight="1" x14ac:dyDescent="0.25">
      <c r="A82" s="130">
        <v>4521</v>
      </c>
      <c r="B82" s="159" t="s">
        <v>774</v>
      </c>
      <c r="C82" s="126" t="s">
        <v>252</v>
      </c>
      <c r="D82" s="93">
        <f t="shared" si="1"/>
        <v>0</v>
      </c>
      <c r="E82" s="93">
        <v>0</v>
      </c>
      <c r="F82" s="94" t="s">
        <v>259</v>
      </c>
    </row>
    <row r="83" spans="1:6" ht="27" hidden="1" customHeight="1" x14ac:dyDescent="0.25">
      <c r="A83" s="130">
        <v>4522</v>
      </c>
      <c r="B83" s="159" t="s">
        <v>775</v>
      </c>
      <c r="C83" s="126" t="s">
        <v>253</v>
      </c>
      <c r="D83" s="93">
        <f t="shared" si="1"/>
        <v>0</v>
      </c>
      <c r="E83" s="93">
        <v>0</v>
      </c>
      <c r="F83" s="94" t="s">
        <v>259</v>
      </c>
    </row>
    <row r="84" spans="1:6" ht="50.25" customHeight="1" x14ac:dyDescent="0.25">
      <c r="A84" s="130">
        <v>4530</v>
      </c>
      <c r="B84" s="196" t="s">
        <v>776</v>
      </c>
      <c r="C84" s="194" t="s">
        <v>255</v>
      </c>
      <c r="D84" s="93">
        <f t="shared" si="1"/>
        <v>21600</v>
      </c>
      <c r="E84" s="93">
        <f>SUM(E85:E87)</f>
        <v>21600</v>
      </c>
      <c r="F84" s="94" t="s">
        <v>259</v>
      </c>
    </row>
    <row r="85" spans="1:6" ht="43.5" customHeight="1" x14ac:dyDescent="0.25">
      <c r="A85" s="130">
        <v>4531</v>
      </c>
      <c r="B85" s="114" t="s">
        <v>777</v>
      </c>
      <c r="C85" s="49" t="s">
        <v>173</v>
      </c>
      <c r="D85" s="93">
        <f t="shared" si="1"/>
        <v>1000</v>
      </c>
      <c r="E85" s="93">
        <v>1000</v>
      </c>
      <c r="F85" s="94" t="s">
        <v>259</v>
      </c>
    </row>
    <row r="86" spans="1:6" ht="45" customHeight="1" x14ac:dyDescent="0.25">
      <c r="A86" s="130">
        <v>4532</v>
      </c>
      <c r="B86" s="114" t="s">
        <v>778</v>
      </c>
      <c r="C86" s="126" t="s">
        <v>174</v>
      </c>
      <c r="D86" s="93">
        <f t="shared" si="1"/>
        <v>0</v>
      </c>
      <c r="E86" s="93">
        <v>0</v>
      </c>
      <c r="F86" s="94" t="s">
        <v>259</v>
      </c>
    </row>
    <row r="87" spans="1:6" ht="33.75" customHeight="1" x14ac:dyDescent="0.25">
      <c r="A87" s="130">
        <v>4533</v>
      </c>
      <c r="B87" s="114" t="s">
        <v>857</v>
      </c>
      <c r="C87" s="126" t="s">
        <v>175</v>
      </c>
      <c r="D87" s="93">
        <f t="shared" si="1"/>
        <v>20600</v>
      </c>
      <c r="E87" s="93">
        <f>E92</f>
        <v>20600</v>
      </c>
      <c r="F87" s="94" t="s">
        <v>259</v>
      </c>
    </row>
    <row r="88" spans="1:6" ht="27.75" hidden="1" customHeight="1" x14ac:dyDescent="0.25">
      <c r="A88" s="130">
        <v>4534</v>
      </c>
      <c r="B88" s="115" t="s">
        <v>779</v>
      </c>
      <c r="C88" s="126"/>
      <c r="D88" s="93">
        <f t="shared" si="1"/>
        <v>0</v>
      </c>
      <c r="E88" s="93">
        <f>SUM(E89,E90)</f>
        <v>0</v>
      </c>
      <c r="F88" s="94" t="s">
        <v>259</v>
      </c>
    </row>
    <row r="89" spans="1:6" ht="27" hidden="1" customHeight="1" x14ac:dyDescent="0.25">
      <c r="A89" s="133">
        <v>4535</v>
      </c>
      <c r="B89" s="115" t="s">
        <v>780</v>
      </c>
      <c r="C89" s="126"/>
      <c r="D89" s="93">
        <f t="shared" si="1"/>
        <v>0</v>
      </c>
      <c r="E89" s="93"/>
      <c r="F89" s="94" t="s">
        <v>259</v>
      </c>
    </row>
    <row r="90" spans="1:6" hidden="1" x14ac:dyDescent="0.25">
      <c r="A90" s="130">
        <v>4536</v>
      </c>
      <c r="B90" s="115" t="s">
        <v>781</v>
      </c>
      <c r="C90" s="126"/>
      <c r="D90" s="93">
        <f t="shared" si="1"/>
        <v>0</v>
      </c>
      <c r="E90" s="93">
        <v>0</v>
      </c>
      <c r="F90" s="94" t="s">
        <v>259</v>
      </c>
    </row>
    <row r="91" spans="1:6" hidden="1" x14ac:dyDescent="0.25">
      <c r="A91" s="130">
        <v>4537</v>
      </c>
      <c r="B91" s="115" t="s">
        <v>782</v>
      </c>
      <c r="C91" s="126"/>
      <c r="D91" s="93">
        <f t="shared" si="1"/>
        <v>0</v>
      </c>
      <c r="E91" s="93">
        <v>0</v>
      </c>
      <c r="F91" s="94" t="s">
        <v>259</v>
      </c>
    </row>
    <row r="92" spans="1:6" x14ac:dyDescent="0.25">
      <c r="A92" s="130">
        <v>4538</v>
      </c>
      <c r="B92" s="115" t="s">
        <v>783</v>
      </c>
      <c r="C92" s="126"/>
      <c r="D92" s="93">
        <f t="shared" si="1"/>
        <v>20600</v>
      </c>
      <c r="E92" s="93">
        <v>20600</v>
      </c>
      <c r="F92" s="94" t="s">
        <v>259</v>
      </c>
    </row>
    <row r="93" spans="1:6" ht="46.5" customHeight="1" x14ac:dyDescent="0.25">
      <c r="A93" s="130">
        <v>4540</v>
      </c>
      <c r="B93" s="196" t="s">
        <v>784</v>
      </c>
      <c r="C93" s="194" t="s">
        <v>255</v>
      </c>
      <c r="D93" s="93">
        <f t="shared" si="1"/>
        <v>45700</v>
      </c>
      <c r="E93" s="93">
        <f>E94+E95+E96</f>
        <v>45700</v>
      </c>
      <c r="F93" s="94" t="s">
        <v>259</v>
      </c>
    </row>
    <row r="94" spans="1:6" ht="45.75" customHeight="1" x14ac:dyDescent="0.25">
      <c r="A94" s="130">
        <v>4541</v>
      </c>
      <c r="B94" s="114" t="s">
        <v>785</v>
      </c>
      <c r="C94" s="126" t="s">
        <v>176</v>
      </c>
      <c r="D94" s="93">
        <f t="shared" si="1"/>
        <v>44500</v>
      </c>
      <c r="E94" s="94">
        <v>44500</v>
      </c>
      <c r="F94" s="94" t="s">
        <v>259</v>
      </c>
    </row>
    <row r="95" spans="1:6" ht="45.75" customHeight="1" x14ac:dyDescent="0.25">
      <c r="A95" s="130">
        <v>4542</v>
      </c>
      <c r="B95" s="114" t="s">
        <v>860</v>
      </c>
      <c r="C95" s="126" t="s">
        <v>177</v>
      </c>
      <c r="D95" s="93">
        <f t="shared" si="1"/>
        <v>0</v>
      </c>
      <c r="E95" s="94">
        <v>0</v>
      </c>
      <c r="F95" s="94" t="s">
        <v>259</v>
      </c>
    </row>
    <row r="96" spans="1:6" ht="45.75" customHeight="1" x14ac:dyDescent="0.25">
      <c r="A96" s="130">
        <v>4543</v>
      </c>
      <c r="B96" s="114" t="s">
        <v>786</v>
      </c>
      <c r="C96" s="126" t="s">
        <v>178</v>
      </c>
      <c r="D96" s="93">
        <f t="shared" si="1"/>
        <v>1200</v>
      </c>
      <c r="E96" s="94">
        <f>E101</f>
        <v>1200</v>
      </c>
      <c r="F96" s="94" t="s">
        <v>259</v>
      </c>
    </row>
    <row r="97" spans="1:6" ht="26.25" hidden="1" customHeight="1" x14ac:dyDescent="0.25">
      <c r="A97" s="130">
        <v>4544</v>
      </c>
      <c r="B97" s="115" t="s">
        <v>787</v>
      </c>
      <c r="C97" s="126"/>
      <c r="D97" s="93">
        <f>SUM(E97:F97)</f>
        <v>0</v>
      </c>
      <c r="E97" s="93">
        <f>SUM(E98:E99)</f>
        <v>0</v>
      </c>
      <c r="F97" s="94" t="s">
        <v>259</v>
      </c>
    </row>
    <row r="98" spans="1:6" ht="27" hidden="1" customHeight="1" x14ac:dyDescent="0.25">
      <c r="A98" s="133">
        <v>4545</v>
      </c>
      <c r="B98" s="115" t="s">
        <v>780</v>
      </c>
      <c r="C98" s="126"/>
      <c r="D98" s="93">
        <f>SUM(E98:F98)</f>
        <v>0</v>
      </c>
      <c r="E98" s="93"/>
      <c r="F98" s="94" t="s">
        <v>259</v>
      </c>
    </row>
    <row r="99" spans="1:6" ht="13.5" hidden="1" customHeight="1" x14ac:dyDescent="0.25">
      <c r="A99" s="130">
        <v>4546</v>
      </c>
      <c r="B99" s="115" t="s">
        <v>788</v>
      </c>
      <c r="C99" s="126"/>
      <c r="D99" s="93">
        <f>SUM(E99:F99)</f>
        <v>0</v>
      </c>
      <c r="E99" s="93">
        <v>0</v>
      </c>
      <c r="F99" s="94" t="s">
        <v>259</v>
      </c>
    </row>
    <row r="100" spans="1:6" ht="13.5" hidden="1" customHeight="1" x14ac:dyDescent="0.25">
      <c r="A100" s="130">
        <v>4547</v>
      </c>
      <c r="B100" s="115" t="s">
        <v>782</v>
      </c>
      <c r="C100" s="126"/>
      <c r="D100" s="93">
        <f>SUM(E100:F100)</f>
        <v>0</v>
      </c>
      <c r="E100" s="93">
        <v>0</v>
      </c>
      <c r="F100" s="94" t="s">
        <v>259</v>
      </c>
    </row>
    <row r="101" spans="1:6" ht="13.5" customHeight="1" x14ac:dyDescent="0.25">
      <c r="A101" s="130">
        <v>4548</v>
      </c>
      <c r="B101" s="115" t="s">
        <v>783</v>
      </c>
      <c r="C101" s="126"/>
      <c r="D101" s="93">
        <f t="shared" si="1"/>
        <v>1200</v>
      </c>
      <c r="E101" s="93">
        <v>1200</v>
      </c>
      <c r="F101" s="94" t="s">
        <v>259</v>
      </c>
    </row>
    <row r="102" spans="1:6" ht="40.5" customHeight="1" x14ac:dyDescent="0.25">
      <c r="A102" s="130">
        <v>4600</v>
      </c>
      <c r="B102" s="196" t="s">
        <v>789</v>
      </c>
      <c r="C102" s="194" t="s">
        <v>255</v>
      </c>
      <c r="D102" s="93">
        <f t="shared" si="1"/>
        <v>13320</v>
      </c>
      <c r="E102" s="93">
        <f>SUM(E103+E106+E111)</f>
        <v>13320</v>
      </c>
      <c r="F102" s="94" t="s">
        <v>259</v>
      </c>
    </row>
    <row r="103" spans="1:6" ht="24.75" customHeight="1" x14ac:dyDescent="0.25">
      <c r="A103" s="130">
        <v>4610</v>
      </c>
      <c r="B103" s="35" t="s">
        <v>790</v>
      </c>
      <c r="C103" s="192"/>
      <c r="D103" s="93">
        <f t="shared" si="1"/>
        <v>0</v>
      </c>
      <c r="E103" s="93">
        <f>SUM(E104:E105)</f>
        <v>0</v>
      </c>
      <c r="F103" s="94" t="s">
        <v>260</v>
      </c>
    </row>
    <row r="104" spans="1:6" ht="48.75" customHeight="1" x14ac:dyDescent="0.25">
      <c r="A104" s="130">
        <v>4610</v>
      </c>
      <c r="B104" s="198" t="s">
        <v>791</v>
      </c>
      <c r="C104" s="192" t="s">
        <v>118</v>
      </c>
      <c r="D104" s="93">
        <f t="shared" si="1"/>
        <v>0</v>
      </c>
      <c r="E104" s="93">
        <v>0</v>
      </c>
      <c r="F104" s="94" t="s">
        <v>259</v>
      </c>
    </row>
    <row r="105" spans="1:6" ht="51" customHeight="1" x14ac:dyDescent="0.25">
      <c r="A105" s="130">
        <v>4620</v>
      </c>
      <c r="B105" s="199" t="s">
        <v>792</v>
      </c>
      <c r="C105" s="192" t="s">
        <v>135</v>
      </c>
      <c r="D105" s="93">
        <f t="shared" si="1"/>
        <v>0</v>
      </c>
      <c r="E105" s="93">
        <v>0</v>
      </c>
      <c r="F105" s="94" t="s">
        <v>259</v>
      </c>
    </row>
    <row r="106" spans="1:6" ht="44.25" customHeight="1" x14ac:dyDescent="0.25">
      <c r="A106" s="130">
        <v>4630</v>
      </c>
      <c r="B106" s="196" t="s">
        <v>793</v>
      </c>
      <c r="C106" s="194" t="s">
        <v>255</v>
      </c>
      <c r="D106" s="93">
        <f t="shared" si="1"/>
        <v>13320</v>
      </c>
      <c r="E106" s="93">
        <f>SUM(E107:E110)</f>
        <v>13320</v>
      </c>
      <c r="F106" s="94" t="s">
        <v>259</v>
      </c>
    </row>
    <row r="107" spans="1:6" ht="17.25" customHeight="1" x14ac:dyDescent="0.25">
      <c r="A107" s="130">
        <v>4631</v>
      </c>
      <c r="B107" s="159" t="s">
        <v>794</v>
      </c>
      <c r="C107" s="126" t="s">
        <v>179</v>
      </c>
      <c r="D107" s="93">
        <f t="shared" si="1"/>
        <v>240</v>
      </c>
      <c r="E107" s="93">
        <v>240</v>
      </c>
      <c r="F107" s="94" t="s">
        <v>259</v>
      </c>
    </row>
    <row r="108" spans="1:6" ht="27" x14ac:dyDescent="0.25">
      <c r="A108" s="130">
        <v>4632</v>
      </c>
      <c r="B108" s="157" t="s">
        <v>795</v>
      </c>
      <c r="C108" s="126" t="s">
        <v>180</v>
      </c>
      <c r="D108" s="93">
        <f t="shared" si="1"/>
        <v>0</v>
      </c>
      <c r="E108" s="93">
        <v>0</v>
      </c>
      <c r="F108" s="94" t="s">
        <v>259</v>
      </c>
    </row>
    <row r="109" spans="1:6" x14ac:dyDescent="0.25">
      <c r="A109" s="130">
        <v>4633</v>
      </c>
      <c r="B109" s="159" t="s">
        <v>796</v>
      </c>
      <c r="C109" s="126" t="s">
        <v>181</v>
      </c>
      <c r="D109" s="93">
        <f t="shared" ref="D109:D160" si="2">SUM(E109:F109)</f>
        <v>0</v>
      </c>
      <c r="E109" s="93"/>
      <c r="F109" s="94" t="s">
        <v>259</v>
      </c>
    </row>
    <row r="110" spans="1:6" x14ac:dyDescent="0.25">
      <c r="A110" s="130">
        <v>4634</v>
      </c>
      <c r="B110" s="159" t="s">
        <v>797</v>
      </c>
      <c r="C110" s="126" t="s">
        <v>102</v>
      </c>
      <c r="D110" s="93">
        <f t="shared" si="2"/>
        <v>13080</v>
      </c>
      <c r="E110" s="93">
        <v>13080</v>
      </c>
      <c r="F110" s="94" t="s">
        <v>259</v>
      </c>
    </row>
    <row r="111" spans="1:6" ht="16.5" customHeight="1" x14ac:dyDescent="0.25">
      <c r="A111" s="130">
        <v>4640</v>
      </c>
      <c r="B111" s="196" t="s">
        <v>861</v>
      </c>
      <c r="C111" s="194" t="s">
        <v>255</v>
      </c>
      <c r="D111" s="93">
        <f t="shared" si="2"/>
        <v>0</v>
      </c>
      <c r="E111" s="93">
        <f>SUM(E112)</f>
        <v>0</v>
      </c>
      <c r="F111" s="94" t="s">
        <v>259</v>
      </c>
    </row>
    <row r="112" spans="1:6" x14ac:dyDescent="0.25">
      <c r="A112" s="130">
        <v>4641</v>
      </c>
      <c r="B112" s="159" t="s">
        <v>798</v>
      </c>
      <c r="C112" s="126" t="s">
        <v>182</v>
      </c>
      <c r="D112" s="93">
        <f t="shared" si="2"/>
        <v>0</v>
      </c>
      <c r="E112" s="93">
        <v>0</v>
      </c>
      <c r="F112" s="94" t="s">
        <v>259</v>
      </c>
    </row>
    <row r="113" spans="1:6" ht="39.75" customHeight="1" x14ac:dyDescent="0.25">
      <c r="A113" s="130">
        <v>4700</v>
      </c>
      <c r="B113" s="173" t="s">
        <v>799</v>
      </c>
      <c r="C113" s="194" t="s">
        <v>255</v>
      </c>
      <c r="D113" s="93">
        <f>SUM(D114,D117,D122,D128,D131,D133,D135)</f>
        <v>76410</v>
      </c>
      <c r="E113" s="93">
        <f>SUM(E114+E117+E122+E128+E131+E133+E135)</f>
        <v>76410</v>
      </c>
      <c r="F113" s="93">
        <f>SUM(F135)</f>
        <v>0</v>
      </c>
    </row>
    <row r="114" spans="1:6" ht="39" customHeight="1" x14ac:dyDescent="0.25">
      <c r="A114" s="130">
        <v>4710</v>
      </c>
      <c r="B114" s="173" t="s">
        <v>800</v>
      </c>
      <c r="C114" s="194" t="s">
        <v>255</v>
      </c>
      <c r="D114" s="93">
        <f t="shared" si="2"/>
        <v>300</v>
      </c>
      <c r="E114" s="93">
        <f>SUM(E115:E116)</f>
        <v>300</v>
      </c>
      <c r="F114" s="94" t="s">
        <v>259</v>
      </c>
    </row>
    <row r="115" spans="1:6" ht="41.25" customHeight="1" x14ac:dyDescent="0.25">
      <c r="A115" s="130">
        <v>4711</v>
      </c>
      <c r="B115" s="157" t="s">
        <v>801</v>
      </c>
      <c r="C115" s="126" t="s">
        <v>183</v>
      </c>
      <c r="D115" s="93">
        <f t="shared" si="2"/>
        <v>0</v>
      </c>
      <c r="E115" s="93">
        <v>0</v>
      </c>
      <c r="F115" s="94" t="s">
        <v>259</v>
      </c>
    </row>
    <row r="116" spans="1:6" ht="26.25" customHeight="1" x14ac:dyDescent="0.25">
      <c r="A116" s="130">
        <v>4712</v>
      </c>
      <c r="B116" s="159" t="s">
        <v>802</v>
      </c>
      <c r="C116" s="126" t="s">
        <v>184</v>
      </c>
      <c r="D116" s="93">
        <f t="shared" si="2"/>
        <v>300</v>
      </c>
      <c r="E116" s="93">
        <v>300</v>
      </c>
      <c r="F116" s="94" t="s">
        <v>259</v>
      </c>
    </row>
    <row r="117" spans="1:6" ht="69" customHeight="1" x14ac:dyDescent="0.25">
      <c r="A117" s="130">
        <v>4720</v>
      </c>
      <c r="B117" s="196" t="s">
        <v>803</v>
      </c>
      <c r="C117" s="194" t="s">
        <v>255</v>
      </c>
      <c r="D117" s="93">
        <f t="shared" si="2"/>
        <v>7000</v>
      </c>
      <c r="E117" s="93">
        <f>SUM(E118:E121)</f>
        <v>7000</v>
      </c>
      <c r="F117" s="94" t="s">
        <v>259</v>
      </c>
    </row>
    <row r="118" spans="1:6" x14ac:dyDescent="0.25">
      <c r="A118" s="130">
        <v>4721</v>
      </c>
      <c r="B118" s="159" t="s">
        <v>804</v>
      </c>
      <c r="C118" s="126" t="s">
        <v>190</v>
      </c>
      <c r="D118" s="93">
        <f t="shared" si="2"/>
        <v>0</v>
      </c>
      <c r="E118" s="93"/>
      <c r="F118" s="94" t="s">
        <v>259</v>
      </c>
    </row>
    <row r="119" spans="1:6" x14ac:dyDescent="0.25">
      <c r="A119" s="130">
        <v>4722</v>
      </c>
      <c r="B119" s="159" t="s">
        <v>805</v>
      </c>
      <c r="C119" s="200">
        <v>4822</v>
      </c>
      <c r="D119" s="93">
        <f t="shared" si="2"/>
        <v>0</v>
      </c>
      <c r="E119" s="93">
        <v>0</v>
      </c>
      <c r="F119" s="94" t="s">
        <v>259</v>
      </c>
    </row>
    <row r="120" spans="1:6" x14ac:dyDescent="0.25">
      <c r="A120" s="130">
        <v>4723</v>
      </c>
      <c r="B120" s="159" t="s">
        <v>806</v>
      </c>
      <c r="C120" s="126" t="s">
        <v>191</v>
      </c>
      <c r="D120" s="93">
        <f t="shared" si="2"/>
        <v>7000</v>
      </c>
      <c r="E120" s="93">
        <v>7000</v>
      </c>
      <c r="F120" s="94" t="s">
        <v>259</v>
      </c>
    </row>
    <row r="121" spans="1:6" ht="28.5" customHeight="1" x14ac:dyDescent="0.25">
      <c r="A121" s="130">
        <v>4724</v>
      </c>
      <c r="B121" s="159" t="s">
        <v>807</v>
      </c>
      <c r="C121" s="126" t="s">
        <v>192</v>
      </c>
      <c r="D121" s="93">
        <f t="shared" si="2"/>
        <v>0</v>
      </c>
      <c r="E121" s="93">
        <v>0</v>
      </c>
      <c r="F121" s="94" t="s">
        <v>259</v>
      </c>
    </row>
    <row r="122" spans="1:6" ht="26.25" customHeight="1" x14ac:dyDescent="0.25">
      <c r="A122" s="130">
        <v>4730</v>
      </c>
      <c r="B122" s="196" t="s">
        <v>862</v>
      </c>
      <c r="C122" s="194" t="s">
        <v>255</v>
      </c>
      <c r="D122" s="93">
        <f t="shared" si="2"/>
        <v>360</v>
      </c>
      <c r="E122" s="93">
        <f>SUM(E123)</f>
        <v>360</v>
      </c>
      <c r="F122" s="94" t="s">
        <v>259</v>
      </c>
    </row>
    <row r="123" spans="1:6" ht="27" x14ac:dyDescent="0.25">
      <c r="A123" s="130">
        <v>4731</v>
      </c>
      <c r="B123" s="197" t="s">
        <v>808</v>
      </c>
      <c r="C123" s="126" t="s">
        <v>194</v>
      </c>
      <c r="D123" s="93">
        <f>SUM(E123:F123)</f>
        <v>360</v>
      </c>
      <c r="E123" s="93">
        <v>360</v>
      </c>
      <c r="F123" s="94" t="s">
        <v>259</v>
      </c>
    </row>
    <row r="124" spans="1:6" ht="13.5" hidden="1" customHeight="1" x14ac:dyDescent="0.25">
      <c r="A124" s="34"/>
      <c r="B124" s="201"/>
      <c r="C124" s="202"/>
      <c r="D124" s="95"/>
      <c r="E124" s="95"/>
      <c r="F124" s="96"/>
    </row>
    <row r="125" spans="1:6" ht="13.5" hidden="1" customHeight="1" x14ac:dyDescent="0.25">
      <c r="A125" s="34"/>
      <c r="B125" s="201"/>
      <c r="C125" s="202"/>
      <c r="D125" s="95"/>
      <c r="E125" s="95"/>
      <c r="F125" s="96"/>
    </row>
    <row r="126" spans="1:6" ht="13.5" hidden="1" customHeight="1" x14ac:dyDescent="0.25">
      <c r="A126" s="34"/>
      <c r="B126" s="201"/>
      <c r="C126" s="202"/>
      <c r="D126" s="95"/>
      <c r="E126" s="95"/>
      <c r="F126" s="96"/>
    </row>
    <row r="127" spans="1:6" ht="13.5" hidden="1" customHeight="1" x14ac:dyDescent="0.25">
      <c r="A127" s="34"/>
      <c r="B127" s="201"/>
      <c r="C127" s="202"/>
      <c r="D127" s="95"/>
      <c r="E127" s="95"/>
      <c r="F127" s="96"/>
    </row>
    <row r="128" spans="1:6" ht="55.5" customHeight="1" x14ac:dyDescent="0.25">
      <c r="A128" s="130">
        <v>4740</v>
      </c>
      <c r="B128" s="203" t="s">
        <v>863</v>
      </c>
      <c r="C128" s="194" t="s">
        <v>255</v>
      </c>
      <c r="D128" s="93">
        <f t="shared" si="2"/>
        <v>0</v>
      </c>
      <c r="E128" s="93">
        <f>SUM(E129:E130)</f>
        <v>0</v>
      </c>
      <c r="F128" s="94" t="s">
        <v>259</v>
      </c>
    </row>
    <row r="129" spans="1:29" ht="26.25" customHeight="1" x14ac:dyDescent="0.25">
      <c r="A129" s="130">
        <v>4741</v>
      </c>
      <c r="B129" s="159" t="s">
        <v>809</v>
      </c>
      <c r="C129" s="126" t="s">
        <v>195</v>
      </c>
      <c r="D129" s="93">
        <f t="shared" si="2"/>
        <v>0</v>
      </c>
      <c r="E129" s="93">
        <v>0</v>
      </c>
      <c r="F129" s="94" t="s">
        <v>259</v>
      </c>
    </row>
    <row r="130" spans="1:29" ht="27" x14ac:dyDescent="0.25">
      <c r="A130" s="130">
        <v>4742</v>
      </c>
      <c r="B130" s="159" t="s">
        <v>810</v>
      </c>
      <c r="C130" s="126" t="s">
        <v>196</v>
      </c>
      <c r="D130" s="93">
        <f t="shared" si="2"/>
        <v>0</v>
      </c>
      <c r="E130" s="93">
        <v>0</v>
      </c>
      <c r="F130" s="94" t="s">
        <v>259</v>
      </c>
    </row>
    <row r="131" spans="1:29" ht="55.5" hidden="1" customHeight="1" x14ac:dyDescent="0.25">
      <c r="A131" s="130">
        <v>4750</v>
      </c>
      <c r="B131" s="196" t="s">
        <v>858</v>
      </c>
      <c r="C131" s="194" t="s">
        <v>255</v>
      </c>
      <c r="D131" s="93">
        <f t="shared" si="2"/>
        <v>0</v>
      </c>
      <c r="E131" s="93">
        <f>SUM(E132)</f>
        <v>0</v>
      </c>
      <c r="F131" s="94" t="s">
        <v>259</v>
      </c>
    </row>
    <row r="132" spans="1:29" ht="40.5" hidden="1" customHeight="1" x14ac:dyDescent="0.25">
      <c r="A132" s="130">
        <v>4751</v>
      </c>
      <c r="B132" s="159" t="s">
        <v>811</v>
      </c>
      <c r="C132" s="126" t="s">
        <v>197</v>
      </c>
      <c r="D132" s="93">
        <f t="shared" si="2"/>
        <v>0</v>
      </c>
      <c r="E132" s="93">
        <v>0</v>
      </c>
      <c r="F132" s="94" t="s">
        <v>259</v>
      </c>
    </row>
    <row r="133" spans="1:29" ht="21" hidden="1" customHeight="1" x14ac:dyDescent="0.25">
      <c r="A133" s="130">
        <v>4760</v>
      </c>
      <c r="B133" s="203" t="s">
        <v>864</v>
      </c>
      <c r="C133" s="194" t="s">
        <v>255</v>
      </c>
      <c r="D133" s="93">
        <f t="shared" si="2"/>
        <v>0</v>
      </c>
      <c r="E133" s="93">
        <v>0</v>
      </c>
      <c r="F133" s="94" t="s">
        <v>259</v>
      </c>
    </row>
    <row r="134" spans="1:29" ht="13.5" hidden="1" customHeight="1" x14ac:dyDescent="0.25">
      <c r="A134" s="130">
        <v>4761</v>
      </c>
      <c r="B134" s="159" t="s">
        <v>812</v>
      </c>
      <c r="C134" s="126" t="s">
        <v>198</v>
      </c>
      <c r="D134" s="93">
        <f t="shared" si="2"/>
        <v>0</v>
      </c>
      <c r="E134" s="93">
        <v>0</v>
      </c>
      <c r="F134" s="94" t="s">
        <v>259</v>
      </c>
    </row>
    <row r="135" spans="1:29" ht="18.75" customHeight="1" x14ac:dyDescent="0.25">
      <c r="A135" s="130">
        <v>4770</v>
      </c>
      <c r="B135" s="196" t="s">
        <v>865</v>
      </c>
      <c r="C135" s="194" t="s">
        <v>255</v>
      </c>
      <c r="D135" s="93">
        <f>SUM(D136)</f>
        <v>68750</v>
      </c>
      <c r="E135" s="93">
        <f>SUM(E136)</f>
        <v>68750</v>
      </c>
      <c r="F135" s="93">
        <f>SUM(F136)</f>
        <v>0</v>
      </c>
    </row>
    <row r="136" spans="1:29" ht="13.5" customHeight="1" x14ac:dyDescent="0.25">
      <c r="A136" s="130">
        <v>4771</v>
      </c>
      <c r="B136" s="159" t="s">
        <v>813</v>
      </c>
      <c r="C136" s="126" t="s">
        <v>199</v>
      </c>
      <c r="D136" s="93">
        <f>SUM(E136,-E137,F136)</f>
        <v>68750</v>
      </c>
      <c r="E136" s="93">
        <v>68750</v>
      </c>
      <c r="F136" s="93"/>
    </row>
    <row r="137" spans="1:29" ht="39" hidden="1" customHeight="1" x14ac:dyDescent="0.25">
      <c r="A137" s="130">
        <v>4772</v>
      </c>
      <c r="B137" s="197" t="s">
        <v>814</v>
      </c>
      <c r="C137" s="194" t="s">
        <v>255</v>
      </c>
      <c r="D137" s="93">
        <f>E137</f>
        <v>0</v>
      </c>
      <c r="E137" s="93">
        <v>0</v>
      </c>
      <c r="F137" s="93">
        <v>0</v>
      </c>
    </row>
    <row r="138" spans="1:29" s="28" customFormat="1" ht="68.25" customHeight="1" x14ac:dyDescent="0.25">
      <c r="A138" s="130">
        <v>5000</v>
      </c>
      <c r="B138" s="204" t="s">
        <v>815</v>
      </c>
      <c r="C138" s="194" t="s">
        <v>255</v>
      </c>
      <c r="D138" s="93">
        <f t="shared" si="2"/>
        <v>2708970.98</v>
      </c>
      <c r="E138" s="50" t="s">
        <v>259</v>
      </c>
      <c r="F138" s="93">
        <f>SUM(F139+F153+F158+F160)</f>
        <v>2708970.98</v>
      </c>
    </row>
    <row r="139" spans="1:29" ht="25.5" customHeight="1" x14ac:dyDescent="0.25">
      <c r="A139" s="130">
        <v>5100</v>
      </c>
      <c r="B139" s="159" t="s">
        <v>816</v>
      </c>
      <c r="C139" s="194" t="s">
        <v>255</v>
      </c>
      <c r="D139" s="93">
        <f t="shared" si="2"/>
        <v>2683970.98</v>
      </c>
      <c r="E139" s="94" t="s">
        <v>259</v>
      </c>
      <c r="F139" s="93">
        <f>SUM(F140+F144+F148)</f>
        <v>2683970.98</v>
      </c>
    </row>
    <row r="140" spans="1:29" ht="27" customHeight="1" x14ac:dyDescent="0.25">
      <c r="A140" s="130">
        <v>5110</v>
      </c>
      <c r="B140" s="196" t="s">
        <v>817</v>
      </c>
      <c r="C140" s="194" t="s">
        <v>255</v>
      </c>
      <c r="D140" s="93">
        <f t="shared" si="2"/>
        <v>2376170.98</v>
      </c>
      <c r="E140" s="94" t="s">
        <v>259</v>
      </c>
      <c r="F140" s="93">
        <f>SUM(F141:F143)</f>
        <v>2376170.98</v>
      </c>
      <c r="K140" s="51"/>
    </row>
    <row r="141" spans="1:29" x14ac:dyDescent="0.25">
      <c r="A141" s="130">
        <v>5111</v>
      </c>
      <c r="B141" s="159" t="s">
        <v>818</v>
      </c>
      <c r="C141" s="205" t="s">
        <v>200</v>
      </c>
      <c r="D141" s="93">
        <f t="shared" si="2"/>
        <v>0</v>
      </c>
      <c r="E141" s="94" t="s">
        <v>259</v>
      </c>
      <c r="F141" s="93"/>
      <c r="AC141" s="206"/>
    </row>
    <row r="142" spans="1:29" x14ac:dyDescent="0.25">
      <c r="A142" s="130">
        <v>5112</v>
      </c>
      <c r="B142" s="159" t="s">
        <v>819</v>
      </c>
      <c r="C142" s="205" t="s">
        <v>201</v>
      </c>
      <c r="D142" s="93">
        <f t="shared" si="2"/>
        <v>2175670.98</v>
      </c>
      <c r="E142" s="94" t="s">
        <v>259</v>
      </c>
      <c r="F142" s="93">
        <v>2175670.98</v>
      </c>
    </row>
    <row r="143" spans="1:29" ht="27" x14ac:dyDescent="0.25">
      <c r="A143" s="130">
        <v>5113</v>
      </c>
      <c r="B143" s="159" t="s">
        <v>820</v>
      </c>
      <c r="C143" s="205" t="s">
        <v>202</v>
      </c>
      <c r="D143" s="93">
        <f t="shared" si="2"/>
        <v>200500</v>
      </c>
      <c r="E143" s="94" t="s">
        <v>259</v>
      </c>
      <c r="F143" s="93">
        <v>200500</v>
      </c>
    </row>
    <row r="144" spans="1:29" ht="33.75" customHeight="1" x14ac:dyDescent="0.25">
      <c r="A144" s="130">
        <v>5120</v>
      </c>
      <c r="B144" s="196" t="s">
        <v>821</v>
      </c>
      <c r="C144" s="194" t="s">
        <v>255</v>
      </c>
      <c r="D144" s="93">
        <f t="shared" si="2"/>
        <v>213300</v>
      </c>
      <c r="E144" s="94" t="s">
        <v>259</v>
      </c>
      <c r="F144" s="93">
        <f>F145+F146+F147</f>
        <v>213300</v>
      </c>
    </row>
    <row r="145" spans="1:6" x14ac:dyDescent="0.25">
      <c r="A145" s="130">
        <v>5121</v>
      </c>
      <c r="B145" s="159" t="s">
        <v>822</v>
      </c>
      <c r="C145" s="205" t="s">
        <v>203</v>
      </c>
      <c r="D145" s="93">
        <f t="shared" si="2"/>
        <v>95000</v>
      </c>
      <c r="E145" s="94" t="s">
        <v>259</v>
      </c>
      <c r="F145" s="93">
        <v>95000</v>
      </c>
    </row>
    <row r="146" spans="1:6" x14ac:dyDescent="0.25">
      <c r="A146" s="130">
        <v>5122</v>
      </c>
      <c r="B146" s="159" t="s">
        <v>823</v>
      </c>
      <c r="C146" s="205" t="s">
        <v>204</v>
      </c>
      <c r="D146" s="93">
        <f t="shared" si="2"/>
        <v>94300</v>
      </c>
      <c r="E146" s="94" t="s">
        <v>259</v>
      </c>
      <c r="F146" s="93">
        <v>94300</v>
      </c>
    </row>
    <row r="147" spans="1:6" x14ac:dyDescent="0.25">
      <c r="A147" s="130">
        <v>5123</v>
      </c>
      <c r="B147" s="159" t="s">
        <v>824</v>
      </c>
      <c r="C147" s="205" t="s">
        <v>205</v>
      </c>
      <c r="D147" s="93">
        <f t="shared" si="2"/>
        <v>24000</v>
      </c>
      <c r="E147" s="94" t="s">
        <v>259</v>
      </c>
      <c r="F147" s="93">
        <v>24000</v>
      </c>
    </row>
    <row r="148" spans="1:6" ht="30.75" customHeight="1" x14ac:dyDescent="0.25">
      <c r="A148" s="130">
        <v>5130</v>
      </c>
      <c r="B148" s="196" t="s">
        <v>825</v>
      </c>
      <c r="C148" s="194" t="s">
        <v>255</v>
      </c>
      <c r="D148" s="93">
        <f t="shared" si="2"/>
        <v>94500</v>
      </c>
      <c r="E148" s="94" t="s">
        <v>259</v>
      </c>
      <c r="F148" s="93">
        <f>SUM(F149:F152)</f>
        <v>94500</v>
      </c>
    </row>
    <row r="149" spans="1:6" x14ac:dyDescent="0.25">
      <c r="A149" s="130">
        <v>5131</v>
      </c>
      <c r="B149" s="159" t="s">
        <v>826</v>
      </c>
      <c r="C149" s="205" t="s">
        <v>206</v>
      </c>
      <c r="D149" s="93">
        <f t="shared" si="2"/>
        <v>5000</v>
      </c>
      <c r="E149" s="94" t="s">
        <v>259</v>
      </c>
      <c r="F149" s="93">
        <v>5000</v>
      </c>
    </row>
    <row r="150" spans="1:6" x14ac:dyDescent="0.25">
      <c r="A150" s="130">
        <v>5132</v>
      </c>
      <c r="B150" s="159" t="s">
        <v>827</v>
      </c>
      <c r="C150" s="205" t="s">
        <v>207</v>
      </c>
      <c r="D150" s="93">
        <f t="shared" si="2"/>
        <v>0</v>
      </c>
      <c r="E150" s="94" t="s">
        <v>259</v>
      </c>
      <c r="F150" s="93">
        <v>0</v>
      </c>
    </row>
    <row r="151" spans="1:6" ht="13.5" customHeight="1" x14ac:dyDescent="0.25">
      <c r="A151" s="130">
        <v>5133</v>
      </c>
      <c r="B151" s="159" t="s">
        <v>828</v>
      </c>
      <c r="C151" s="205" t="s">
        <v>212</v>
      </c>
      <c r="D151" s="93">
        <f t="shared" si="2"/>
        <v>0</v>
      </c>
      <c r="E151" s="94" t="s">
        <v>259</v>
      </c>
      <c r="F151" s="93">
        <v>0</v>
      </c>
    </row>
    <row r="152" spans="1:6" x14ac:dyDescent="0.25">
      <c r="A152" s="130">
        <v>5134</v>
      </c>
      <c r="B152" s="159" t="s">
        <v>829</v>
      </c>
      <c r="C152" s="205" t="s">
        <v>213</v>
      </c>
      <c r="D152" s="93">
        <f t="shared" si="2"/>
        <v>89500</v>
      </c>
      <c r="E152" s="94" t="s">
        <v>259</v>
      </c>
      <c r="F152" s="93">
        <v>89500</v>
      </c>
    </row>
    <row r="153" spans="1:6" ht="28.5" customHeight="1" x14ac:dyDescent="0.25">
      <c r="A153" s="130">
        <v>5200</v>
      </c>
      <c r="B153" s="196" t="s">
        <v>866</v>
      </c>
      <c r="C153" s="194" t="s">
        <v>255</v>
      </c>
      <c r="D153" s="93">
        <f t="shared" si="2"/>
        <v>25000</v>
      </c>
      <c r="E153" s="94" t="s">
        <v>259</v>
      </c>
      <c r="F153" s="93">
        <f>SUM(F154:F157)</f>
        <v>25000</v>
      </c>
    </row>
    <row r="154" spans="1:6" ht="27" x14ac:dyDescent="0.25">
      <c r="A154" s="130">
        <v>5211</v>
      </c>
      <c r="B154" s="159" t="s">
        <v>830</v>
      </c>
      <c r="C154" s="205" t="s">
        <v>208</v>
      </c>
      <c r="D154" s="93">
        <f t="shared" si="2"/>
        <v>0</v>
      </c>
      <c r="E154" s="94" t="s">
        <v>259</v>
      </c>
      <c r="F154" s="93">
        <v>0</v>
      </c>
    </row>
    <row r="155" spans="1:6" x14ac:dyDescent="0.25">
      <c r="A155" s="130">
        <v>5221</v>
      </c>
      <c r="B155" s="159" t="s">
        <v>831</v>
      </c>
      <c r="C155" s="205" t="s">
        <v>209</v>
      </c>
      <c r="D155" s="93">
        <f t="shared" si="2"/>
        <v>25000</v>
      </c>
      <c r="E155" s="94" t="s">
        <v>259</v>
      </c>
      <c r="F155" s="93">
        <v>25000</v>
      </c>
    </row>
    <row r="156" spans="1:6" ht="27" hidden="1" customHeight="1" x14ac:dyDescent="0.25">
      <c r="A156" s="130">
        <v>5231</v>
      </c>
      <c r="B156" s="159" t="s">
        <v>832</v>
      </c>
      <c r="C156" s="205" t="s">
        <v>210</v>
      </c>
      <c r="D156" s="93">
        <f t="shared" si="2"/>
        <v>0</v>
      </c>
      <c r="E156" s="94" t="s">
        <v>259</v>
      </c>
      <c r="F156" s="93">
        <v>0</v>
      </c>
    </row>
    <row r="157" spans="1:6" ht="14.25" hidden="1" customHeight="1" x14ac:dyDescent="0.25">
      <c r="A157" s="130">
        <v>5241</v>
      </c>
      <c r="B157" s="159" t="s">
        <v>833</v>
      </c>
      <c r="C157" s="205" t="s">
        <v>211</v>
      </c>
      <c r="D157" s="93">
        <f t="shared" si="2"/>
        <v>0</v>
      </c>
      <c r="E157" s="94" t="s">
        <v>259</v>
      </c>
      <c r="F157" s="93">
        <v>0</v>
      </c>
    </row>
    <row r="158" spans="1:6" ht="26.25" hidden="1" customHeight="1" x14ac:dyDescent="0.25">
      <c r="A158" s="130">
        <v>5300</v>
      </c>
      <c r="B158" s="196" t="s">
        <v>834</v>
      </c>
      <c r="C158" s="194" t="s">
        <v>255</v>
      </c>
      <c r="D158" s="93">
        <f t="shared" si="2"/>
        <v>0</v>
      </c>
      <c r="E158" s="94" t="s">
        <v>259</v>
      </c>
      <c r="F158" s="93">
        <f>SUM(F159)</f>
        <v>0</v>
      </c>
    </row>
    <row r="159" spans="1:6" hidden="1" x14ac:dyDescent="0.25">
      <c r="A159" s="130">
        <v>5311</v>
      </c>
      <c r="B159" s="159" t="s">
        <v>835</v>
      </c>
      <c r="C159" s="205" t="s">
        <v>214</v>
      </c>
      <c r="D159" s="93">
        <f t="shared" si="2"/>
        <v>0</v>
      </c>
      <c r="E159" s="94" t="s">
        <v>259</v>
      </c>
      <c r="F159" s="93">
        <v>0</v>
      </c>
    </row>
    <row r="160" spans="1:6" ht="41.25" hidden="1" customHeight="1" x14ac:dyDescent="0.25">
      <c r="A160" s="130">
        <v>5400</v>
      </c>
      <c r="B160" s="196" t="s">
        <v>836</v>
      </c>
      <c r="C160" s="194" t="s">
        <v>255</v>
      </c>
      <c r="D160" s="93">
        <f t="shared" si="2"/>
        <v>0</v>
      </c>
      <c r="E160" s="94" t="s">
        <v>259</v>
      </c>
      <c r="F160" s="93">
        <f>SUM(F161:F164)</f>
        <v>0</v>
      </c>
    </row>
    <row r="161" spans="1:6" hidden="1" x14ac:dyDescent="0.25">
      <c r="A161" s="130">
        <v>5411</v>
      </c>
      <c r="B161" s="159" t="s">
        <v>837</v>
      </c>
      <c r="C161" s="205" t="s">
        <v>215</v>
      </c>
      <c r="D161" s="93">
        <f t="shared" ref="D161:D182" si="3">SUM(E161:F161)</f>
        <v>0</v>
      </c>
      <c r="E161" s="94" t="s">
        <v>259</v>
      </c>
      <c r="F161" s="93">
        <v>0</v>
      </c>
    </row>
    <row r="162" spans="1:6" hidden="1" x14ac:dyDescent="0.25">
      <c r="A162" s="130">
        <v>5421</v>
      </c>
      <c r="B162" s="159" t="s">
        <v>838</v>
      </c>
      <c r="C162" s="205" t="s">
        <v>216</v>
      </c>
      <c r="D162" s="93">
        <f t="shared" si="3"/>
        <v>0</v>
      </c>
      <c r="E162" s="94" t="s">
        <v>259</v>
      </c>
      <c r="F162" s="93">
        <v>0</v>
      </c>
    </row>
    <row r="163" spans="1:6" hidden="1" x14ac:dyDescent="0.25">
      <c r="A163" s="130">
        <v>5431</v>
      </c>
      <c r="B163" s="159" t="s">
        <v>839</v>
      </c>
      <c r="C163" s="205" t="s">
        <v>217</v>
      </c>
      <c r="D163" s="93">
        <f t="shared" si="3"/>
        <v>0</v>
      </c>
      <c r="E163" s="94" t="s">
        <v>259</v>
      </c>
      <c r="F163" s="93">
        <v>0</v>
      </c>
    </row>
    <row r="164" spans="1:6" hidden="1" x14ac:dyDescent="0.25">
      <c r="A164" s="130">
        <v>5441</v>
      </c>
      <c r="B164" s="207" t="s">
        <v>840</v>
      </c>
      <c r="C164" s="205" t="s">
        <v>218</v>
      </c>
      <c r="D164" s="93">
        <f t="shared" si="3"/>
        <v>0</v>
      </c>
      <c r="E164" s="94" t="s">
        <v>259</v>
      </c>
      <c r="F164" s="93">
        <v>0</v>
      </c>
    </row>
    <row r="165" spans="1:6" ht="66.75" customHeight="1" x14ac:dyDescent="0.25">
      <c r="A165" s="208" t="s">
        <v>103</v>
      </c>
      <c r="B165" s="209" t="s">
        <v>906</v>
      </c>
      <c r="C165" s="208" t="s">
        <v>255</v>
      </c>
      <c r="D165" s="93">
        <f t="shared" si="3"/>
        <v>-22000</v>
      </c>
      <c r="E165" s="97" t="s">
        <v>254</v>
      </c>
      <c r="F165" s="93">
        <f>SUM(F166,F170,F176,F178)</f>
        <v>-22000</v>
      </c>
    </row>
    <row r="166" spans="1:6" ht="51" customHeight="1" x14ac:dyDescent="0.25">
      <c r="A166" s="210" t="s">
        <v>104</v>
      </c>
      <c r="B166" s="211" t="s">
        <v>907</v>
      </c>
      <c r="C166" s="212" t="s">
        <v>255</v>
      </c>
      <c r="D166" s="93">
        <f t="shared" si="3"/>
        <v>-1130</v>
      </c>
      <c r="E166" s="97" t="s">
        <v>254</v>
      </c>
      <c r="F166" s="93">
        <f>SUM(F167:F169)</f>
        <v>-1130</v>
      </c>
    </row>
    <row r="167" spans="1:6" ht="14.25" x14ac:dyDescent="0.25">
      <c r="A167" s="210" t="s">
        <v>105</v>
      </c>
      <c r="B167" s="213" t="s">
        <v>841</v>
      </c>
      <c r="C167" s="214" t="s">
        <v>136</v>
      </c>
      <c r="D167" s="93">
        <f t="shared" si="3"/>
        <v>-1130</v>
      </c>
      <c r="E167" s="97" t="s">
        <v>254</v>
      </c>
      <c r="F167" s="93">
        <v>-1130</v>
      </c>
    </row>
    <row r="168" spans="1:6" s="52" customFormat="1" ht="15" customHeight="1" x14ac:dyDescent="0.25">
      <c r="A168" s="210" t="s">
        <v>106</v>
      </c>
      <c r="B168" s="213" t="s">
        <v>842</v>
      </c>
      <c r="C168" s="214" t="s">
        <v>137</v>
      </c>
      <c r="D168" s="93">
        <f t="shared" si="3"/>
        <v>0</v>
      </c>
      <c r="E168" s="97" t="s">
        <v>254</v>
      </c>
      <c r="F168" s="93">
        <v>0</v>
      </c>
    </row>
    <row r="169" spans="1:6" ht="28.5" x14ac:dyDescent="0.25">
      <c r="A169" s="53" t="s">
        <v>107</v>
      </c>
      <c r="B169" s="213" t="s">
        <v>843</v>
      </c>
      <c r="C169" s="214" t="s">
        <v>138</v>
      </c>
      <c r="D169" s="93">
        <f t="shared" si="3"/>
        <v>0</v>
      </c>
      <c r="E169" s="97" t="s">
        <v>254</v>
      </c>
      <c r="F169" s="93">
        <v>0</v>
      </c>
    </row>
    <row r="170" spans="1:6" ht="49.5" customHeight="1" x14ac:dyDescent="0.25">
      <c r="A170" s="53" t="s">
        <v>108</v>
      </c>
      <c r="B170" s="209" t="s">
        <v>908</v>
      </c>
      <c r="C170" s="212" t="s">
        <v>255</v>
      </c>
      <c r="D170" s="93">
        <f t="shared" si="3"/>
        <v>0</v>
      </c>
      <c r="E170" s="97" t="s">
        <v>254</v>
      </c>
      <c r="F170" s="93">
        <f>SUM(F171:F172)</f>
        <v>0</v>
      </c>
    </row>
    <row r="171" spans="1:6" ht="28.5" x14ac:dyDescent="0.25">
      <c r="A171" s="53" t="s">
        <v>109</v>
      </c>
      <c r="B171" s="213" t="s">
        <v>844</v>
      </c>
      <c r="C171" s="215" t="s">
        <v>139</v>
      </c>
      <c r="D171" s="93">
        <f t="shared" si="3"/>
        <v>0</v>
      </c>
      <c r="E171" s="97" t="s">
        <v>254</v>
      </c>
      <c r="F171" s="93">
        <v>0</v>
      </c>
    </row>
    <row r="172" spans="1:6" ht="30.75" customHeight="1" x14ac:dyDescent="0.25">
      <c r="A172" s="53" t="s">
        <v>110</v>
      </c>
      <c r="B172" s="213" t="s">
        <v>845</v>
      </c>
      <c r="C172" s="212" t="s">
        <v>255</v>
      </c>
      <c r="D172" s="93">
        <f t="shared" si="3"/>
        <v>0</v>
      </c>
      <c r="E172" s="97" t="s">
        <v>254</v>
      </c>
      <c r="F172" s="93">
        <f>SUM(F173:F175)</f>
        <v>0</v>
      </c>
    </row>
    <row r="173" spans="1:6" ht="14.25" customHeight="1" x14ac:dyDescent="0.25">
      <c r="A173" s="53" t="s">
        <v>111</v>
      </c>
      <c r="B173" s="216" t="s">
        <v>846</v>
      </c>
      <c r="C173" s="214" t="s">
        <v>142</v>
      </c>
      <c r="D173" s="93">
        <f t="shared" si="3"/>
        <v>0</v>
      </c>
      <c r="E173" s="97" t="s">
        <v>254</v>
      </c>
      <c r="F173" s="93">
        <v>0</v>
      </c>
    </row>
    <row r="174" spans="1:6" ht="27" x14ac:dyDescent="0.25">
      <c r="A174" s="217" t="s">
        <v>112</v>
      </c>
      <c r="B174" s="216" t="s">
        <v>847</v>
      </c>
      <c r="C174" s="215" t="s">
        <v>143</v>
      </c>
      <c r="D174" s="93">
        <f t="shared" si="3"/>
        <v>0</v>
      </c>
      <c r="E174" s="97" t="s">
        <v>254</v>
      </c>
      <c r="F174" s="93">
        <v>0</v>
      </c>
    </row>
    <row r="175" spans="1:6" ht="27" x14ac:dyDescent="0.25">
      <c r="A175" s="53" t="s">
        <v>113</v>
      </c>
      <c r="B175" s="218" t="s">
        <v>848</v>
      </c>
      <c r="C175" s="215" t="s">
        <v>144</v>
      </c>
      <c r="D175" s="93">
        <f t="shared" si="3"/>
        <v>0</v>
      </c>
      <c r="E175" s="97" t="s">
        <v>254</v>
      </c>
      <c r="F175" s="93">
        <v>0</v>
      </c>
    </row>
    <row r="176" spans="1:6" ht="49.5" customHeight="1" x14ac:dyDescent="0.25">
      <c r="A176" s="53" t="s">
        <v>114</v>
      </c>
      <c r="B176" s="211" t="s">
        <v>909</v>
      </c>
      <c r="C176" s="212" t="s">
        <v>255</v>
      </c>
      <c r="D176" s="93">
        <f t="shared" si="3"/>
        <v>0</v>
      </c>
      <c r="E176" s="97" t="s">
        <v>254</v>
      </c>
      <c r="F176" s="93">
        <f>SUM(F177)</f>
        <v>0</v>
      </c>
    </row>
    <row r="177" spans="1:6" ht="28.5" x14ac:dyDescent="0.25">
      <c r="A177" s="217" t="s">
        <v>115</v>
      </c>
      <c r="B177" s="213" t="s">
        <v>849</v>
      </c>
      <c r="C177" s="219" t="s">
        <v>145</v>
      </c>
      <c r="D177" s="93">
        <f t="shared" si="3"/>
        <v>0</v>
      </c>
      <c r="E177" s="97" t="s">
        <v>254</v>
      </c>
      <c r="F177" s="93">
        <v>0</v>
      </c>
    </row>
    <row r="178" spans="1:6" ht="51.75" customHeight="1" x14ac:dyDescent="0.25">
      <c r="A178" s="53" t="s">
        <v>116</v>
      </c>
      <c r="B178" s="211" t="s">
        <v>910</v>
      </c>
      <c r="C178" s="212" t="s">
        <v>255</v>
      </c>
      <c r="D178" s="93">
        <f t="shared" si="3"/>
        <v>-20870</v>
      </c>
      <c r="E178" s="97" t="s">
        <v>254</v>
      </c>
      <c r="F178" s="93">
        <f>SUM(F179:F182)</f>
        <v>-20870</v>
      </c>
    </row>
    <row r="179" spans="1:6" ht="14.25" x14ac:dyDescent="0.25">
      <c r="A179" s="53" t="s">
        <v>117</v>
      </c>
      <c r="B179" s="213" t="s">
        <v>850</v>
      </c>
      <c r="C179" s="214" t="s">
        <v>146</v>
      </c>
      <c r="D179" s="93">
        <f t="shared" si="3"/>
        <v>-20870</v>
      </c>
      <c r="E179" s="97" t="s">
        <v>254</v>
      </c>
      <c r="F179" s="93">
        <v>-20870</v>
      </c>
    </row>
    <row r="180" spans="1:6" ht="25.5" hidden="1" customHeight="1" x14ac:dyDescent="0.25">
      <c r="A180" s="217" t="s">
        <v>119</v>
      </c>
      <c r="B180" s="213" t="s">
        <v>851</v>
      </c>
      <c r="C180" s="219" t="s">
        <v>147</v>
      </c>
      <c r="D180" s="93">
        <f t="shared" si="3"/>
        <v>0</v>
      </c>
      <c r="E180" s="97" t="s">
        <v>254</v>
      </c>
      <c r="F180" s="93">
        <v>0</v>
      </c>
    </row>
    <row r="181" spans="1:6" ht="41.25" hidden="1" customHeight="1" x14ac:dyDescent="0.25">
      <c r="A181" s="53" t="s">
        <v>120</v>
      </c>
      <c r="B181" s="213" t="s">
        <v>852</v>
      </c>
      <c r="C181" s="215" t="s">
        <v>148</v>
      </c>
      <c r="D181" s="93">
        <f t="shared" si="3"/>
        <v>0</v>
      </c>
      <c r="E181" s="97" t="s">
        <v>254</v>
      </c>
      <c r="F181" s="93">
        <v>0</v>
      </c>
    </row>
    <row r="182" spans="1:6" ht="28.5" hidden="1" x14ac:dyDescent="0.25">
      <c r="A182" s="53" t="s">
        <v>121</v>
      </c>
      <c r="B182" s="213" t="s">
        <v>853</v>
      </c>
      <c r="C182" s="215" t="s">
        <v>149</v>
      </c>
      <c r="D182" s="93">
        <f t="shared" si="3"/>
        <v>0</v>
      </c>
      <c r="E182" s="97" t="s">
        <v>254</v>
      </c>
      <c r="F182" s="93">
        <v>0</v>
      </c>
    </row>
    <row r="183" spans="1:6" ht="14.25" x14ac:dyDescent="0.25">
      <c r="A183" s="34"/>
      <c r="B183" s="220"/>
      <c r="C183" s="221"/>
      <c r="E183" s="222"/>
    </row>
    <row r="184" spans="1:6" ht="8.25" customHeight="1" x14ac:dyDescent="0.25"/>
    <row r="185" spans="1:6" hidden="1" x14ac:dyDescent="0.25"/>
    <row r="186" spans="1:6" hidden="1" x14ac:dyDescent="0.25"/>
    <row r="187" spans="1:6" hidden="1" x14ac:dyDescent="0.25"/>
    <row r="188" spans="1:6" hidden="1" x14ac:dyDescent="0.25"/>
    <row r="189" spans="1:6" hidden="1" x14ac:dyDescent="0.25"/>
    <row r="190" spans="1:6" hidden="1" x14ac:dyDescent="0.25"/>
    <row r="191" spans="1:6" hidden="1" x14ac:dyDescent="0.25"/>
    <row r="192" spans="1:6" ht="3" customHeight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t="0.75" customHeight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t="10.5" hidden="1" customHeight="1" x14ac:dyDescent="0.25"/>
    <row r="208" ht="5.25" hidden="1" customHeight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t="11.25" hidden="1" customHeight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t="1.5" hidden="1" customHeight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t="9" hidden="1" customHeight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t="5.25" hidden="1" customHeight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t="9" hidden="1" customHeight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t="9.75" hidden="1" customHeight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t="3" hidden="1" customHeight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t="12" hidden="1" customHeight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t="8.25" hidden="1" customHeight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t="3" hidden="1" customHeight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</sheetData>
  <mergeCells count="11">
    <mergeCell ref="A9:A10"/>
    <mergeCell ref="E8:F8"/>
    <mergeCell ref="E9:F9"/>
    <mergeCell ref="D9:D10"/>
    <mergeCell ref="B9:C9"/>
    <mergeCell ref="B5:F5"/>
    <mergeCell ref="A4:C4"/>
    <mergeCell ref="E2:F2"/>
    <mergeCell ref="D4:F4"/>
    <mergeCell ref="A6:F6"/>
    <mergeCell ref="D3:F3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P6" sqref="P6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223"/>
      <c r="F1" s="223"/>
    </row>
    <row r="2" spans="1:9" ht="62.25" customHeight="1" x14ac:dyDescent="0.25">
      <c r="D2" s="225" t="s">
        <v>1041</v>
      </c>
      <c r="E2" s="225"/>
      <c r="F2" s="225"/>
    </row>
    <row r="3" spans="1:9" ht="63" customHeight="1" x14ac:dyDescent="0.35">
      <c r="A3" s="98"/>
      <c r="B3" s="98"/>
      <c r="C3" s="98"/>
      <c r="D3" s="225" t="s">
        <v>1037</v>
      </c>
      <c r="E3" s="225"/>
      <c r="F3" s="225"/>
    </row>
    <row r="4" spans="1:9" ht="21.75" customHeight="1" x14ac:dyDescent="0.35">
      <c r="B4" s="227" t="s">
        <v>947</v>
      </c>
      <c r="C4" s="227"/>
      <c r="D4" s="227"/>
      <c r="E4" s="227"/>
    </row>
    <row r="5" spans="1:9" ht="11.25" customHeight="1" x14ac:dyDescent="0.25"/>
    <row r="6" spans="1:9" ht="33.75" customHeight="1" x14ac:dyDescent="0.3">
      <c r="A6" s="246" t="s">
        <v>948</v>
      </c>
      <c r="B6" s="246"/>
      <c r="C6" s="246"/>
      <c r="D6" s="246"/>
      <c r="E6" s="246"/>
    </row>
    <row r="7" spans="1:9" ht="8.25" customHeight="1" x14ac:dyDescent="0.25">
      <c r="A7" s="99" t="s">
        <v>949</v>
      </c>
      <c r="B7" s="99"/>
      <c r="C7" s="99"/>
      <c r="D7" s="99"/>
    </row>
    <row r="8" spans="1:9" x14ac:dyDescent="0.25">
      <c r="E8" s="2" t="s">
        <v>385</v>
      </c>
    </row>
    <row r="9" spans="1:9" ht="30" customHeight="1" x14ac:dyDescent="0.25">
      <c r="A9" s="252" t="s">
        <v>950</v>
      </c>
      <c r="B9" s="252"/>
      <c r="C9" s="252" t="s">
        <v>951</v>
      </c>
      <c r="D9" s="254" t="s">
        <v>390</v>
      </c>
      <c r="E9" s="255"/>
    </row>
    <row r="10" spans="1:9" ht="28.5" x14ac:dyDescent="0.25">
      <c r="A10" s="253"/>
      <c r="B10" s="253"/>
      <c r="C10" s="253"/>
      <c r="D10" s="100" t="s">
        <v>867</v>
      </c>
      <c r="E10" s="100" t="s">
        <v>868</v>
      </c>
    </row>
    <row r="11" spans="1:9" x14ac:dyDescent="0.25">
      <c r="A11" s="101">
        <v>1</v>
      </c>
      <c r="B11" s="101">
        <v>2</v>
      </c>
      <c r="C11" s="101">
        <v>3</v>
      </c>
      <c r="D11" s="101">
        <v>4</v>
      </c>
      <c r="E11" s="101">
        <v>5</v>
      </c>
    </row>
    <row r="12" spans="1:9" ht="30" customHeight="1" x14ac:dyDescent="0.25">
      <c r="A12" s="102">
        <v>8000</v>
      </c>
      <c r="B12" s="103" t="s">
        <v>952</v>
      </c>
      <c r="C12" s="93">
        <f>'Հատված 1'!D11-'Հատված 2'!F11</f>
        <v>-2691250.6799999997</v>
      </c>
      <c r="D12" s="93">
        <f>'Հատված 1'!E11-'Հատված 2'!G11</f>
        <v>-4279.7000000001863</v>
      </c>
      <c r="E12" s="93">
        <f>'Հատված 1'!F11-'Հատված 2'!H11</f>
        <v>-2686970.98</v>
      </c>
      <c r="F12" s="1" t="s">
        <v>1035</v>
      </c>
      <c r="I12" s="104"/>
    </row>
    <row r="14" spans="1:9" ht="8.25" customHeight="1" x14ac:dyDescent="0.25"/>
    <row r="15" spans="1:9" ht="11.25" hidden="1" customHeight="1" x14ac:dyDescent="0.25">
      <c r="E15" s="223"/>
      <c r="F15" s="223"/>
    </row>
    <row r="16" spans="1:9" ht="61.5" customHeight="1" x14ac:dyDescent="0.25">
      <c r="D16" s="225" t="s">
        <v>1042</v>
      </c>
      <c r="E16" s="225"/>
      <c r="F16" s="225"/>
    </row>
    <row r="17" spans="1:10" ht="63" customHeight="1" x14ac:dyDescent="0.25">
      <c r="D17" s="225" t="s">
        <v>1038</v>
      </c>
      <c r="E17" s="225"/>
      <c r="F17" s="225"/>
    </row>
    <row r="18" spans="1:10" ht="20.25" x14ac:dyDescent="0.35">
      <c r="A18" s="256" t="s">
        <v>953</v>
      </c>
      <c r="B18" s="256"/>
      <c r="C18" s="256"/>
      <c r="D18" s="256"/>
      <c r="E18" s="256"/>
      <c r="F18" s="256"/>
    </row>
    <row r="19" spans="1:10" ht="17.25" x14ac:dyDescent="0.3">
      <c r="B19" s="105"/>
    </row>
    <row r="20" spans="1:10" ht="35.25" customHeight="1" x14ac:dyDescent="0.3">
      <c r="A20" s="246" t="s">
        <v>954</v>
      </c>
      <c r="B20" s="246"/>
      <c r="C20" s="246"/>
      <c r="D20" s="246"/>
      <c r="E20" s="246"/>
      <c r="F20" s="246"/>
    </row>
    <row r="21" spans="1:10" ht="14.25" customHeight="1" x14ac:dyDescent="0.25">
      <c r="A21" s="99" t="s">
        <v>955</v>
      </c>
    </row>
    <row r="22" spans="1:10" ht="18" customHeight="1" x14ac:dyDescent="0.25">
      <c r="E22" s="2" t="s">
        <v>482</v>
      </c>
    </row>
    <row r="23" spans="1:10" ht="39" customHeight="1" x14ac:dyDescent="0.25">
      <c r="A23" s="252">
        <f ca="1">A23:F68</f>
        <v>0</v>
      </c>
      <c r="B23" s="257" t="s">
        <v>869</v>
      </c>
      <c r="C23" s="258"/>
      <c r="D23" s="252" t="s">
        <v>389</v>
      </c>
      <c r="E23" s="254" t="s">
        <v>390</v>
      </c>
      <c r="F23" s="255"/>
    </row>
    <row r="24" spans="1:10" ht="26.25" customHeight="1" x14ac:dyDescent="0.25">
      <c r="A24" s="253"/>
      <c r="B24" s="100" t="s">
        <v>870</v>
      </c>
      <c r="C24" s="107" t="s">
        <v>956</v>
      </c>
      <c r="D24" s="253"/>
      <c r="E24" s="100" t="s">
        <v>867</v>
      </c>
      <c r="F24" s="100" t="s">
        <v>868</v>
      </c>
    </row>
    <row r="25" spans="1:10" x14ac:dyDescent="0.25">
      <c r="A25" s="101">
        <v>1</v>
      </c>
      <c r="B25" s="101">
        <v>2</v>
      </c>
      <c r="C25" s="101" t="s">
        <v>122</v>
      </c>
      <c r="D25" s="101">
        <v>4</v>
      </c>
      <c r="E25" s="101">
        <v>5</v>
      </c>
      <c r="F25" s="101">
        <v>6</v>
      </c>
    </row>
    <row r="26" spans="1:10" s="99" customFormat="1" ht="40.5" customHeight="1" x14ac:dyDescent="0.25">
      <c r="A26" s="102">
        <v>8010</v>
      </c>
      <c r="B26" s="3" t="s">
        <v>957</v>
      </c>
      <c r="C26" s="106"/>
      <c r="D26" s="93">
        <f>SUM(E26:F26)</f>
        <v>2691250.68</v>
      </c>
      <c r="E26" s="94">
        <f>-D12</f>
        <v>4279.7000000001863</v>
      </c>
      <c r="F26" s="93">
        <f>-E12</f>
        <v>2686970.98</v>
      </c>
      <c r="G26" s="109"/>
      <c r="H26" s="110"/>
      <c r="J26" s="110"/>
    </row>
    <row r="27" spans="1:10" ht="40.5" customHeight="1" x14ac:dyDescent="0.25">
      <c r="A27" s="102">
        <v>8100</v>
      </c>
      <c r="B27" s="3" t="s">
        <v>958</v>
      </c>
      <c r="C27" s="108"/>
      <c r="D27" s="93">
        <f>SUM(E27:F27)</f>
        <v>2691250.6800000006</v>
      </c>
      <c r="E27" s="94">
        <f>E28+E52</f>
        <v>4279.7000000000116</v>
      </c>
      <c r="F27" s="93">
        <f>SUM(F28+F52)</f>
        <v>2686970.9800000004</v>
      </c>
      <c r="G27" s="111"/>
      <c r="H27" s="104"/>
      <c r="J27" s="104"/>
    </row>
    <row r="28" spans="1:10" ht="27" customHeight="1" x14ac:dyDescent="0.25">
      <c r="A28" s="112">
        <v>8110</v>
      </c>
      <c r="B28" s="113" t="s">
        <v>959</v>
      </c>
      <c r="C28" s="108"/>
      <c r="D28" s="93">
        <f t="shared" ref="D28:D44" si="0">SUM(E28:F28)</f>
        <v>0</v>
      </c>
      <c r="E28" s="94">
        <v>0</v>
      </c>
      <c r="F28" s="5">
        <f>SUM(F29+F33)</f>
        <v>0</v>
      </c>
      <c r="G28" s="111"/>
    </row>
    <row r="29" spans="1:10" ht="42" hidden="1" customHeight="1" x14ac:dyDescent="0.25">
      <c r="A29" s="112">
        <v>8111</v>
      </c>
      <c r="B29" s="114" t="s">
        <v>960</v>
      </c>
      <c r="C29" s="108"/>
      <c r="D29" s="93">
        <f t="shared" si="0"/>
        <v>0</v>
      </c>
      <c r="E29" s="6" t="s">
        <v>961</v>
      </c>
      <c r="F29" s="93">
        <f>SUM(F31:F32)</f>
        <v>0</v>
      </c>
    </row>
    <row r="30" spans="1:10" ht="13.5" hidden="1" customHeight="1" x14ac:dyDescent="0.25">
      <c r="A30" s="112"/>
      <c r="B30" s="115" t="s">
        <v>962</v>
      </c>
      <c r="C30" s="108"/>
      <c r="D30" s="93">
        <f t="shared" si="0"/>
        <v>0</v>
      </c>
      <c r="E30" s="6"/>
      <c r="F30" s="93"/>
    </row>
    <row r="31" spans="1:10" ht="13.5" hidden="1" customHeight="1" x14ac:dyDescent="0.25">
      <c r="A31" s="112">
        <v>8112</v>
      </c>
      <c r="B31" s="116" t="s">
        <v>963</v>
      </c>
      <c r="C31" s="117" t="s">
        <v>964</v>
      </c>
      <c r="D31" s="93">
        <f t="shared" si="0"/>
        <v>0</v>
      </c>
      <c r="E31" s="6" t="s">
        <v>961</v>
      </c>
      <c r="F31" s="93">
        <v>0</v>
      </c>
      <c r="G31" s="118"/>
    </row>
    <row r="32" spans="1:10" ht="13.5" hidden="1" customHeight="1" x14ac:dyDescent="0.25">
      <c r="A32" s="112">
        <v>8113</v>
      </c>
      <c r="B32" s="116" t="s">
        <v>965</v>
      </c>
      <c r="C32" s="117" t="s">
        <v>966</v>
      </c>
      <c r="D32" s="93">
        <f t="shared" si="0"/>
        <v>0</v>
      </c>
      <c r="E32" s="6" t="s">
        <v>961</v>
      </c>
      <c r="F32" s="93">
        <v>0</v>
      </c>
    </row>
    <row r="33" spans="1:7" s="121" customFormat="1" ht="29.25" hidden="1" customHeight="1" x14ac:dyDescent="0.25">
      <c r="A33" s="112">
        <v>8120</v>
      </c>
      <c r="B33" s="114" t="s">
        <v>967</v>
      </c>
      <c r="C33" s="117"/>
      <c r="D33" s="93">
        <f t="shared" si="0"/>
        <v>0</v>
      </c>
      <c r="E33" s="119"/>
      <c r="F33" s="93">
        <f>SUM(F35)</f>
        <v>0</v>
      </c>
      <c r="G33" s="120"/>
    </row>
    <row r="34" spans="1:7" s="121" customFormat="1" ht="13.5" hidden="1" customHeight="1" x14ac:dyDescent="0.25">
      <c r="A34" s="112"/>
      <c r="B34" s="115" t="s">
        <v>390</v>
      </c>
      <c r="C34" s="117"/>
      <c r="D34" s="93">
        <f t="shared" si="0"/>
        <v>0</v>
      </c>
      <c r="E34" s="122"/>
      <c r="F34" s="123"/>
    </row>
    <row r="35" spans="1:7" s="121" customFormat="1" ht="22.5" hidden="1" customHeight="1" x14ac:dyDescent="0.25">
      <c r="A35" s="112">
        <v>8121</v>
      </c>
      <c r="B35" s="114" t="s">
        <v>968</v>
      </c>
      <c r="C35" s="117"/>
      <c r="D35" s="93">
        <f t="shared" si="0"/>
        <v>0</v>
      </c>
      <c r="E35" s="6" t="s">
        <v>961</v>
      </c>
      <c r="F35" s="93">
        <v>0</v>
      </c>
    </row>
    <row r="36" spans="1:7" s="121" customFormat="1" ht="13.5" hidden="1" customHeight="1" x14ac:dyDescent="0.25">
      <c r="A36" s="112"/>
      <c r="B36" s="115" t="s">
        <v>962</v>
      </c>
      <c r="C36" s="117"/>
      <c r="D36" s="93">
        <f t="shared" si="0"/>
        <v>0</v>
      </c>
      <c r="E36" s="122"/>
      <c r="F36" s="93">
        <v>0</v>
      </c>
    </row>
    <row r="37" spans="1:7" s="121" customFormat="1" ht="27.75" hidden="1" customHeight="1" x14ac:dyDescent="0.25">
      <c r="A37" s="102">
        <v>8122</v>
      </c>
      <c r="B37" s="113" t="s">
        <v>969</v>
      </c>
      <c r="C37" s="117" t="s">
        <v>970</v>
      </c>
      <c r="D37" s="93">
        <f t="shared" si="0"/>
        <v>0</v>
      </c>
      <c r="E37" s="6" t="s">
        <v>961</v>
      </c>
      <c r="F37" s="93">
        <v>0</v>
      </c>
      <c r="G37" s="120"/>
    </row>
    <row r="38" spans="1:7" s="121" customFormat="1" ht="13.5" hidden="1" customHeight="1" x14ac:dyDescent="0.25">
      <c r="A38" s="102"/>
      <c r="B38" s="124" t="s">
        <v>962</v>
      </c>
      <c r="C38" s="117"/>
      <c r="D38" s="93">
        <f t="shared" si="0"/>
        <v>0</v>
      </c>
      <c r="E38" s="122"/>
      <c r="F38" s="123"/>
    </row>
    <row r="39" spans="1:7" s="121" customFormat="1" ht="13.5" hidden="1" customHeight="1" x14ac:dyDescent="0.25">
      <c r="A39" s="102">
        <v>8123</v>
      </c>
      <c r="B39" s="124" t="s">
        <v>971</v>
      </c>
      <c r="C39" s="117"/>
      <c r="D39" s="93">
        <f t="shared" si="0"/>
        <v>0</v>
      </c>
      <c r="E39" s="6" t="s">
        <v>961</v>
      </c>
      <c r="F39" s="93">
        <v>0</v>
      </c>
    </row>
    <row r="40" spans="1:7" s="121" customFormat="1" ht="13.5" hidden="1" customHeight="1" x14ac:dyDescent="0.25">
      <c r="A40" s="102">
        <v>8124</v>
      </c>
      <c r="B40" s="124" t="s">
        <v>972</v>
      </c>
      <c r="C40" s="117"/>
      <c r="D40" s="93">
        <f t="shared" si="0"/>
        <v>0</v>
      </c>
      <c r="E40" s="6" t="s">
        <v>961</v>
      </c>
      <c r="F40" s="93">
        <v>0</v>
      </c>
    </row>
    <row r="41" spans="1:7" s="121" customFormat="1" ht="27.75" hidden="1" customHeight="1" x14ac:dyDescent="0.25">
      <c r="A41" s="102">
        <v>8130</v>
      </c>
      <c r="B41" s="113" t="s">
        <v>973</v>
      </c>
      <c r="C41" s="117" t="s">
        <v>974</v>
      </c>
      <c r="D41" s="93">
        <f t="shared" si="0"/>
        <v>0</v>
      </c>
      <c r="E41" s="6" t="s">
        <v>961</v>
      </c>
      <c r="F41" s="93">
        <v>0</v>
      </c>
      <c r="G41" s="120"/>
    </row>
    <row r="42" spans="1:7" s="121" customFormat="1" ht="13.5" hidden="1" customHeight="1" x14ac:dyDescent="0.25">
      <c r="A42" s="102"/>
      <c r="B42" s="124" t="s">
        <v>962</v>
      </c>
      <c r="C42" s="117"/>
      <c r="D42" s="93">
        <f t="shared" si="0"/>
        <v>0</v>
      </c>
      <c r="E42" s="119"/>
      <c r="F42" s="93"/>
    </row>
    <row r="43" spans="1:7" s="121" customFormat="1" ht="13.5" hidden="1" customHeight="1" x14ac:dyDescent="0.25">
      <c r="A43" s="102">
        <v>8131</v>
      </c>
      <c r="B43" s="124" t="s">
        <v>975</v>
      </c>
      <c r="C43" s="117"/>
      <c r="D43" s="93">
        <f t="shared" si="0"/>
        <v>0</v>
      </c>
      <c r="E43" s="6" t="s">
        <v>961</v>
      </c>
      <c r="F43" s="93">
        <v>0</v>
      </c>
    </row>
    <row r="44" spans="1:7" s="121" customFormat="1" ht="13.5" hidden="1" customHeight="1" x14ac:dyDescent="0.25">
      <c r="A44" s="102">
        <v>8132</v>
      </c>
      <c r="B44" s="124" t="s">
        <v>976</v>
      </c>
      <c r="C44" s="117"/>
      <c r="D44" s="93">
        <f t="shared" si="0"/>
        <v>0</v>
      </c>
      <c r="E44" s="6" t="s">
        <v>961</v>
      </c>
      <c r="F44" s="93">
        <v>0</v>
      </c>
    </row>
    <row r="45" spans="1:7" ht="27" hidden="1" customHeight="1" x14ac:dyDescent="0.25">
      <c r="A45" s="102">
        <v>8140</v>
      </c>
      <c r="B45" s="113" t="s">
        <v>977</v>
      </c>
      <c r="C45" s="117"/>
      <c r="D45" s="93">
        <f>SUM(E45:F45)</f>
        <v>0</v>
      </c>
      <c r="E45" s="6">
        <f>SUM(E46)</f>
        <v>0</v>
      </c>
      <c r="F45" s="5">
        <f>SUM(F46)</f>
        <v>0</v>
      </c>
      <c r="G45" s="125"/>
    </row>
    <row r="46" spans="1:7" ht="40.5" hidden="1" customHeight="1" x14ac:dyDescent="0.25">
      <c r="A46" s="102">
        <v>8141</v>
      </c>
      <c r="B46" s="113" t="s">
        <v>978</v>
      </c>
      <c r="C46" s="117" t="s">
        <v>970</v>
      </c>
      <c r="D46" s="93">
        <f t="shared" ref="D46:D82" si="1">SUM(E46:F46)</f>
        <v>0</v>
      </c>
      <c r="E46" s="6">
        <f>SUM(E47:E48)</f>
        <v>0</v>
      </c>
      <c r="F46" s="5">
        <f>SUM(F47:F48)</f>
        <v>0</v>
      </c>
      <c r="G46" s="125"/>
    </row>
    <row r="47" spans="1:7" ht="13.5" hidden="1" customHeight="1" x14ac:dyDescent="0.25">
      <c r="A47" s="102">
        <v>8142</v>
      </c>
      <c r="B47" s="124" t="s">
        <v>979</v>
      </c>
      <c r="C47" s="126"/>
      <c r="D47" s="93">
        <f t="shared" si="1"/>
        <v>0</v>
      </c>
      <c r="E47" s="127"/>
      <c r="F47" s="6" t="s">
        <v>961</v>
      </c>
    </row>
    <row r="48" spans="1:7" ht="13.5" hidden="1" customHeight="1" x14ac:dyDescent="0.25">
      <c r="A48" s="102">
        <v>8143</v>
      </c>
      <c r="B48" s="124" t="s">
        <v>980</v>
      </c>
      <c r="C48" s="126"/>
      <c r="D48" s="93">
        <f t="shared" si="1"/>
        <v>0</v>
      </c>
      <c r="E48" s="127"/>
      <c r="F48" s="93">
        <v>0</v>
      </c>
    </row>
    <row r="49" spans="1:10" ht="39.75" hidden="1" customHeight="1" x14ac:dyDescent="0.25">
      <c r="A49" s="102">
        <v>8150</v>
      </c>
      <c r="B49" s="113" t="s">
        <v>981</v>
      </c>
      <c r="C49" s="128" t="s">
        <v>974</v>
      </c>
      <c r="D49" s="93">
        <f t="shared" si="1"/>
        <v>0</v>
      </c>
      <c r="E49" s="6">
        <f>SUM(E50:E51)</f>
        <v>0</v>
      </c>
      <c r="F49" s="93">
        <v>0</v>
      </c>
      <c r="G49" s="125"/>
    </row>
    <row r="50" spans="1:10" ht="13.5" hidden="1" customHeight="1" x14ac:dyDescent="0.25">
      <c r="A50" s="102">
        <v>8151</v>
      </c>
      <c r="B50" s="124" t="s">
        <v>975</v>
      </c>
      <c r="C50" s="128"/>
      <c r="D50" s="93">
        <f t="shared" si="1"/>
        <v>0</v>
      </c>
      <c r="E50" s="127"/>
      <c r="F50" s="94" t="s">
        <v>260</v>
      </c>
    </row>
    <row r="51" spans="1:10" ht="13.5" hidden="1" customHeight="1" x14ac:dyDescent="0.25">
      <c r="A51" s="102">
        <v>8152</v>
      </c>
      <c r="B51" s="124" t="s">
        <v>982</v>
      </c>
      <c r="C51" s="128"/>
      <c r="D51" s="93">
        <f t="shared" si="1"/>
        <v>0</v>
      </c>
      <c r="E51" s="6">
        <v>0</v>
      </c>
      <c r="F51" s="93">
        <v>0</v>
      </c>
    </row>
    <row r="52" spans="1:10" ht="40.5" customHeight="1" x14ac:dyDescent="0.25">
      <c r="A52" s="102">
        <v>8160</v>
      </c>
      <c r="B52" s="113" t="s">
        <v>983</v>
      </c>
      <c r="C52" s="128"/>
      <c r="D52" s="93">
        <f t="shared" si="1"/>
        <v>2691250.6800000006</v>
      </c>
      <c r="E52" s="94">
        <f>SUM(E57+E60+E68+E69)</f>
        <v>4279.7000000000116</v>
      </c>
      <c r="F52" s="93">
        <f>SUM(F53+F57+F60+F68+F69)</f>
        <v>2686970.9800000004</v>
      </c>
      <c r="G52" s="125"/>
      <c r="H52" s="104"/>
      <c r="J52" s="104"/>
    </row>
    <row r="53" spans="1:10" ht="40.5" customHeight="1" x14ac:dyDescent="0.25">
      <c r="A53" s="102">
        <v>8161</v>
      </c>
      <c r="B53" s="114" t="s">
        <v>984</v>
      </c>
      <c r="C53" s="128"/>
      <c r="D53" s="93">
        <f t="shared" si="1"/>
        <v>0</v>
      </c>
      <c r="E53" s="129" t="s">
        <v>961</v>
      </c>
      <c r="F53" s="93">
        <f>SUM(F54:F56)</f>
        <v>0</v>
      </c>
    </row>
    <row r="54" spans="1:10" ht="41.25" customHeight="1" x14ac:dyDescent="0.25">
      <c r="A54" s="102">
        <v>8162</v>
      </c>
      <c r="B54" s="124" t="s">
        <v>985</v>
      </c>
      <c r="C54" s="128" t="s">
        <v>986</v>
      </c>
      <c r="D54" s="93">
        <f t="shared" si="1"/>
        <v>0</v>
      </c>
      <c r="E54" s="6" t="s">
        <v>961</v>
      </c>
      <c r="F54" s="93">
        <v>0</v>
      </c>
    </row>
    <row r="55" spans="1:10" ht="123" customHeight="1" x14ac:dyDescent="0.25">
      <c r="A55" s="130">
        <v>8163</v>
      </c>
      <c r="B55" s="124" t="s">
        <v>987</v>
      </c>
      <c r="C55" s="128" t="s">
        <v>986</v>
      </c>
      <c r="D55" s="93">
        <f t="shared" si="1"/>
        <v>0</v>
      </c>
      <c r="E55" s="131" t="s">
        <v>961</v>
      </c>
      <c r="F55" s="93">
        <v>0</v>
      </c>
    </row>
    <row r="56" spans="1:10" ht="27" x14ac:dyDescent="0.25">
      <c r="A56" s="102">
        <v>8164</v>
      </c>
      <c r="B56" s="124" t="s">
        <v>988</v>
      </c>
      <c r="C56" s="128" t="s">
        <v>989</v>
      </c>
      <c r="D56" s="93">
        <f t="shared" si="1"/>
        <v>0</v>
      </c>
      <c r="E56" s="6" t="s">
        <v>961</v>
      </c>
      <c r="F56" s="93"/>
    </row>
    <row r="57" spans="1:10" ht="32.25" customHeight="1" x14ac:dyDescent="0.25">
      <c r="A57" s="102">
        <v>8170</v>
      </c>
      <c r="B57" s="114" t="s">
        <v>990</v>
      </c>
      <c r="C57" s="128"/>
      <c r="D57" s="93">
        <f t="shared" si="1"/>
        <v>0</v>
      </c>
      <c r="E57" s="129">
        <f>SUM(E58:E59)</f>
        <v>0</v>
      </c>
      <c r="F57" s="132">
        <f>SUM(F58:F59)</f>
        <v>0</v>
      </c>
      <c r="G57" s="125"/>
    </row>
    <row r="58" spans="1:10" ht="40.5" x14ac:dyDescent="0.25">
      <c r="A58" s="102">
        <v>8171</v>
      </c>
      <c r="B58" s="124" t="s">
        <v>991</v>
      </c>
      <c r="C58" s="128" t="s">
        <v>992</v>
      </c>
      <c r="D58" s="93">
        <f t="shared" si="1"/>
        <v>0</v>
      </c>
      <c r="E58" s="6"/>
      <c r="F58" s="93">
        <v>0</v>
      </c>
    </row>
    <row r="59" spans="1:10" x14ac:dyDescent="0.25">
      <c r="A59" s="102">
        <v>8172</v>
      </c>
      <c r="B59" s="116" t="s">
        <v>993</v>
      </c>
      <c r="C59" s="128" t="s">
        <v>994</v>
      </c>
      <c r="D59" s="93">
        <f t="shared" si="1"/>
        <v>0</v>
      </c>
      <c r="E59" s="6"/>
      <c r="F59" s="93">
        <v>0</v>
      </c>
    </row>
    <row r="60" spans="1:10" ht="43.5" customHeight="1" x14ac:dyDescent="0.25">
      <c r="A60" s="101">
        <v>8190</v>
      </c>
      <c r="B60" s="114" t="s">
        <v>995</v>
      </c>
      <c r="C60" s="102"/>
      <c r="D60" s="93">
        <f t="shared" si="1"/>
        <v>2691250.6800000006</v>
      </c>
      <c r="E60" s="94">
        <f>SUM(E61,-E63)</f>
        <v>4279.7000000000116</v>
      </c>
      <c r="F60" s="93">
        <f>SUM(F61:F64)</f>
        <v>2686970.9800000004</v>
      </c>
      <c r="G60" s="125"/>
      <c r="H60" s="104"/>
      <c r="J60" s="104"/>
    </row>
    <row r="61" spans="1:10" ht="40.5" x14ac:dyDescent="0.25">
      <c r="A61" s="130">
        <v>8191</v>
      </c>
      <c r="B61" s="115" t="s">
        <v>996</v>
      </c>
      <c r="C61" s="133">
        <v>9320</v>
      </c>
      <c r="D61" s="93">
        <f>SUM(E61:F61)</f>
        <v>334673.89370000002</v>
      </c>
      <c r="E61" s="94">
        <v>334673.89370000002</v>
      </c>
      <c r="F61" s="94" t="s">
        <v>260</v>
      </c>
      <c r="H61" s="104"/>
    </row>
    <row r="62" spans="1:10" ht="67.5" x14ac:dyDescent="0.25">
      <c r="A62" s="130">
        <v>8192</v>
      </c>
      <c r="B62" s="124" t="s">
        <v>997</v>
      </c>
      <c r="C62" s="102"/>
      <c r="D62" s="93">
        <f t="shared" si="1"/>
        <v>4279.7</v>
      </c>
      <c r="E62" s="94">
        <v>4279.7</v>
      </c>
      <c r="F62" s="6" t="s">
        <v>961</v>
      </c>
    </row>
    <row r="63" spans="1:10" ht="40.5" x14ac:dyDescent="0.25">
      <c r="A63" s="130">
        <v>8193</v>
      </c>
      <c r="B63" s="124" t="s">
        <v>998</v>
      </c>
      <c r="C63" s="102"/>
      <c r="D63" s="93">
        <f>D61-D62</f>
        <v>330394.1937</v>
      </c>
      <c r="E63" s="134">
        <f>E61-E62</f>
        <v>330394.1937</v>
      </c>
      <c r="F63" s="6" t="s">
        <v>260</v>
      </c>
      <c r="H63" s="104"/>
    </row>
    <row r="64" spans="1:10" ht="54" x14ac:dyDescent="0.25">
      <c r="A64" s="130">
        <v>8194</v>
      </c>
      <c r="B64" s="124" t="s">
        <v>999</v>
      </c>
      <c r="C64" s="7">
        <v>9330</v>
      </c>
      <c r="D64" s="93">
        <f t="shared" si="1"/>
        <v>2686970.9800000004</v>
      </c>
      <c r="E64" s="6" t="s">
        <v>961</v>
      </c>
      <c r="F64" s="9">
        <f>SUM(F65:F66)</f>
        <v>2686970.9800000004</v>
      </c>
      <c r="G64" s="125"/>
      <c r="H64" s="104"/>
      <c r="J64" s="104"/>
    </row>
    <row r="65" spans="1:10" ht="42.75" customHeight="1" x14ac:dyDescent="0.25">
      <c r="A65" s="130">
        <v>8195</v>
      </c>
      <c r="B65" s="124" t="s">
        <v>1000</v>
      </c>
      <c r="C65" s="7"/>
      <c r="D65" s="93">
        <f t="shared" si="1"/>
        <v>2356576.7863000003</v>
      </c>
      <c r="E65" s="6" t="s">
        <v>961</v>
      </c>
      <c r="F65" s="93">
        <f>2353702.4374+2874.3489</f>
        <v>2356576.7863000003</v>
      </c>
      <c r="G65" s="85"/>
      <c r="H65" s="104"/>
      <c r="J65" s="104"/>
    </row>
    <row r="66" spans="1:10" ht="55.5" customHeight="1" x14ac:dyDescent="0.25">
      <c r="A66" s="130">
        <v>8196</v>
      </c>
      <c r="B66" s="124" t="s">
        <v>1001</v>
      </c>
      <c r="C66" s="7"/>
      <c r="D66" s="93">
        <f>SUM(E66:F66)</f>
        <v>330394.1937</v>
      </c>
      <c r="E66" s="6" t="s">
        <v>961</v>
      </c>
      <c r="F66" s="86">
        <v>330394.1937</v>
      </c>
      <c r="G66" s="125"/>
      <c r="H66" s="104"/>
      <c r="J66" s="104"/>
    </row>
    <row r="67" spans="1:10" ht="40.5" x14ac:dyDescent="0.25">
      <c r="A67" s="130">
        <v>8197</v>
      </c>
      <c r="B67" s="114" t="s">
        <v>1002</v>
      </c>
      <c r="C67" s="135"/>
      <c r="D67" s="6" t="s">
        <v>961</v>
      </c>
      <c r="E67" s="6" t="s">
        <v>961</v>
      </c>
      <c r="F67" s="6" t="s">
        <v>961</v>
      </c>
    </row>
    <row r="68" spans="1:10" ht="54" x14ac:dyDescent="0.25">
      <c r="A68" s="130">
        <v>8198</v>
      </c>
      <c r="B68" s="114" t="s">
        <v>1003</v>
      </c>
      <c r="C68" s="135"/>
      <c r="D68" s="6" t="s">
        <v>961</v>
      </c>
      <c r="E68" s="5">
        <v>0</v>
      </c>
      <c r="F68" s="5">
        <v>0</v>
      </c>
    </row>
    <row r="69" spans="1:10" ht="81" customHeight="1" x14ac:dyDescent="0.25">
      <c r="A69" s="130">
        <v>8199</v>
      </c>
      <c r="B69" s="114" t="s">
        <v>1004</v>
      </c>
      <c r="C69" s="135"/>
      <c r="D69" s="93">
        <f t="shared" si="1"/>
        <v>0</v>
      </c>
      <c r="E69" s="134">
        <v>0</v>
      </c>
      <c r="F69" s="134">
        <v>0</v>
      </c>
      <c r="G69" s="125"/>
    </row>
    <row r="70" spans="1:10" ht="40.5" x14ac:dyDescent="0.25">
      <c r="A70" s="130" t="s">
        <v>1005</v>
      </c>
      <c r="B70" s="124" t="s">
        <v>1006</v>
      </c>
      <c r="C70" s="135"/>
      <c r="D70" s="93">
        <f t="shared" si="1"/>
        <v>0</v>
      </c>
      <c r="E70" s="134" t="s">
        <v>961</v>
      </c>
      <c r="F70" s="93">
        <v>0</v>
      </c>
    </row>
    <row r="71" spans="1:10" ht="27" x14ac:dyDescent="0.25">
      <c r="A71" s="112">
        <v>8200</v>
      </c>
      <c r="B71" s="3" t="s">
        <v>1007</v>
      </c>
      <c r="C71" s="102"/>
      <c r="D71" s="93">
        <f t="shared" si="1"/>
        <v>0</v>
      </c>
      <c r="E71" s="94">
        <f>SUM(E72)</f>
        <v>0</v>
      </c>
      <c r="F71" s="93">
        <f>SUM(F72)</f>
        <v>0</v>
      </c>
      <c r="G71" s="125"/>
    </row>
    <row r="72" spans="1:10" ht="27" x14ac:dyDescent="0.25">
      <c r="A72" s="112">
        <v>8210</v>
      </c>
      <c r="B72" s="136" t="s">
        <v>1008</v>
      </c>
      <c r="C72" s="102"/>
      <c r="D72" s="93">
        <f t="shared" si="1"/>
        <v>0</v>
      </c>
      <c r="E72" s="5"/>
      <c r="F72" s="93">
        <f>SUM(F73+F76)</f>
        <v>0</v>
      </c>
      <c r="G72" s="125"/>
    </row>
    <row r="73" spans="1:10" ht="54.75" customHeight="1" x14ac:dyDescent="0.25">
      <c r="A73" s="112">
        <v>8211</v>
      </c>
      <c r="B73" s="114" t="s">
        <v>1009</v>
      </c>
      <c r="C73" s="102"/>
      <c r="D73" s="93">
        <f t="shared" si="1"/>
        <v>0</v>
      </c>
      <c r="E73" s="6" t="s">
        <v>961</v>
      </c>
      <c r="F73" s="93">
        <f>SUM(F74:F75)</f>
        <v>0</v>
      </c>
    </row>
    <row r="74" spans="1:10" x14ac:dyDescent="0.25">
      <c r="A74" s="112">
        <v>8212</v>
      </c>
      <c r="B74" s="116" t="s">
        <v>963</v>
      </c>
      <c r="C74" s="128" t="s">
        <v>1010</v>
      </c>
      <c r="D74" s="93">
        <f t="shared" si="1"/>
        <v>0</v>
      </c>
      <c r="E74" s="6" t="s">
        <v>961</v>
      </c>
      <c r="F74" s="93">
        <v>0</v>
      </c>
    </row>
    <row r="75" spans="1:10" x14ac:dyDescent="0.25">
      <c r="A75" s="112">
        <v>8213</v>
      </c>
      <c r="B75" s="116" t="s">
        <v>965</v>
      </c>
      <c r="C75" s="128" t="s">
        <v>1011</v>
      </c>
      <c r="D75" s="93">
        <f t="shared" si="1"/>
        <v>0</v>
      </c>
      <c r="E75" s="6" t="s">
        <v>961</v>
      </c>
      <c r="F75" s="93">
        <v>0</v>
      </c>
    </row>
    <row r="76" spans="1:10" ht="40.5" x14ac:dyDescent="0.25">
      <c r="A76" s="112">
        <v>8220</v>
      </c>
      <c r="B76" s="114" t="s">
        <v>1012</v>
      </c>
      <c r="C76" s="102"/>
      <c r="D76" s="93">
        <f t="shared" si="1"/>
        <v>0</v>
      </c>
      <c r="E76" s="94">
        <v>0</v>
      </c>
      <c r="F76" s="93">
        <f>SUM(F77+F80)</f>
        <v>0</v>
      </c>
      <c r="G76" s="125"/>
    </row>
    <row r="77" spans="1:10" ht="26.25" customHeight="1" x14ac:dyDescent="0.25">
      <c r="A77" s="112">
        <v>8221</v>
      </c>
      <c r="B77" s="114" t="s">
        <v>1013</v>
      </c>
      <c r="C77" s="102"/>
      <c r="D77" s="93">
        <f t="shared" si="1"/>
        <v>0</v>
      </c>
      <c r="E77" s="6" t="s">
        <v>961</v>
      </c>
      <c r="F77" s="93"/>
    </row>
    <row r="78" spans="1:10" x14ac:dyDescent="0.25">
      <c r="A78" s="102">
        <v>8222</v>
      </c>
      <c r="B78" s="124" t="s">
        <v>1014</v>
      </c>
      <c r="C78" s="128" t="s">
        <v>1015</v>
      </c>
      <c r="D78" s="93">
        <f t="shared" si="1"/>
        <v>0</v>
      </c>
      <c r="E78" s="6" t="s">
        <v>961</v>
      </c>
      <c r="F78" s="93">
        <v>0</v>
      </c>
    </row>
    <row r="79" spans="1:10" ht="27" x14ac:dyDescent="0.25">
      <c r="A79" s="102">
        <v>8230</v>
      </c>
      <c r="B79" s="124" t="s">
        <v>1016</v>
      </c>
      <c r="C79" s="128" t="s">
        <v>1017</v>
      </c>
      <c r="D79" s="93">
        <f t="shared" si="1"/>
        <v>0</v>
      </c>
      <c r="E79" s="6" t="s">
        <v>961</v>
      </c>
      <c r="F79" s="93">
        <v>0</v>
      </c>
    </row>
    <row r="80" spans="1:10" ht="26.25" customHeight="1" x14ac:dyDescent="0.25">
      <c r="A80" s="102">
        <v>8240</v>
      </c>
      <c r="B80" s="114" t="s">
        <v>1018</v>
      </c>
      <c r="C80" s="102"/>
      <c r="D80" s="93">
        <f t="shared" si="1"/>
        <v>0</v>
      </c>
      <c r="E80" s="93">
        <v>0</v>
      </c>
      <c r="F80" s="93">
        <v>0</v>
      </c>
    </row>
    <row r="81" spans="1:7" x14ac:dyDescent="0.25">
      <c r="A81" s="102">
        <v>8241</v>
      </c>
      <c r="B81" s="124" t="s">
        <v>1019</v>
      </c>
      <c r="C81" s="128" t="s">
        <v>1015</v>
      </c>
      <c r="D81" s="93">
        <f t="shared" si="1"/>
        <v>0</v>
      </c>
      <c r="E81" s="93">
        <v>0</v>
      </c>
      <c r="F81" s="93">
        <v>0</v>
      </c>
    </row>
    <row r="82" spans="1:7" ht="30.75" customHeight="1" x14ac:dyDescent="0.25">
      <c r="A82" s="102">
        <v>8250</v>
      </c>
      <c r="B82" s="124" t="s">
        <v>1020</v>
      </c>
      <c r="C82" s="128" t="s">
        <v>1017</v>
      </c>
      <c r="D82" s="93">
        <f t="shared" si="1"/>
        <v>0</v>
      </c>
      <c r="E82" s="134">
        <v>0</v>
      </c>
      <c r="F82" s="93">
        <v>0</v>
      </c>
      <c r="G82" s="1" t="s">
        <v>1035</v>
      </c>
    </row>
    <row r="83" spans="1:7" x14ac:dyDescent="0.25">
      <c r="B83" s="8"/>
    </row>
    <row r="84" spans="1:7" x14ac:dyDescent="0.25">
      <c r="B84" s="8"/>
    </row>
    <row r="85" spans="1:7" x14ac:dyDescent="0.25">
      <c r="B85" s="8"/>
    </row>
    <row r="86" spans="1:7" x14ac:dyDescent="0.25">
      <c r="B86" s="8"/>
    </row>
    <row r="87" spans="1:7" x14ac:dyDescent="0.25">
      <c r="B87" s="8"/>
    </row>
    <row r="88" spans="1:7" x14ac:dyDescent="0.25">
      <c r="B88" s="8"/>
    </row>
    <row r="89" spans="1:7" x14ac:dyDescent="0.25">
      <c r="B89" s="8"/>
    </row>
    <row r="90" spans="1:7" x14ac:dyDescent="0.25">
      <c r="B90" s="8"/>
    </row>
    <row r="91" spans="1:7" x14ac:dyDescent="0.25">
      <c r="B91" s="8"/>
    </row>
    <row r="92" spans="1:7" x14ac:dyDescent="0.25">
      <c r="B92" s="8"/>
    </row>
    <row r="93" spans="1:7" x14ac:dyDescent="0.25">
      <c r="B93" s="8"/>
    </row>
    <row r="94" spans="1:7" x14ac:dyDescent="0.25">
      <c r="B94" s="8"/>
    </row>
    <row r="95" spans="1:7" x14ac:dyDescent="0.25">
      <c r="B95" s="8"/>
    </row>
    <row r="96" spans="1:7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</sheetData>
  <mergeCells count="18">
    <mergeCell ref="D17:F17"/>
    <mergeCell ref="A18:F18"/>
    <mergeCell ref="A20:F20"/>
    <mergeCell ref="A23:A24"/>
    <mergeCell ref="B23:C23"/>
    <mergeCell ref="D23:D24"/>
    <mergeCell ref="E23:F23"/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L572"/>
  <sheetViews>
    <sheetView showGridLines="0" topLeftCell="B3" zoomScaleNormal="100" workbookViewId="0">
      <selection activeCell="K12" sqref="K12"/>
    </sheetView>
  </sheetViews>
  <sheetFormatPr defaultColWidth="9.140625" defaultRowHeight="17.25" x14ac:dyDescent="0.3"/>
  <cols>
    <col min="1" max="1" width="1.42578125" style="10" customWidth="1"/>
    <col min="2" max="2" width="5.28515625" style="2" customWidth="1"/>
    <col min="3" max="3" width="4.7109375" style="44" customWidth="1"/>
    <col min="4" max="4" width="5.5703125" style="45" customWidth="1"/>
    <col min="5" max="5" width="5.28515625" style="46" customWidth="1"/>
    <col min="6" max="6" width="6.42578125" style="46" customWidth="1"/>
    <col min="7" max="7" width="35.42578125" style="40" customWidth="1"/>
    <col min="8" max="8" width="47.5703125" style="144" hidden="1" customWidth="1"/>
    <col min="9" max="9" width="11.85546875" style="10" customWidth="1"/>
    <col min="10" max="10" width="12.28515625" style="137" customWidth="1"/>
    <col min="11" max="11" width="12.42578125" style="137" customWidth="1"/>
    <col min="12" max="12" width="4" style="10" customWidth="1"/>
    <col min="13" max="16384" width="9.140625" style="10"/>
  </cols>
  <sheetData>
    <row r="1" spans="2:11" ht="14.25" hidden="1" customHeight="1" x14ac:dyDescent="0.3"/>
    <row r="2" spans="2:11" ht="22.5" hidden="1" customHeight="1" x14ac:dyDescent="0.3">
      <c r="J2" s="223"/>
      <c r="K2" s="223"/>
    </row>
    <row r="3" spans="2:11" ht="64.5" customHeight="1" x14ac:dyDescent="0.3">
      <c r="I3" s="225" t="s">
        <v>1044</v>
      </c>
      <c r="J3" s="225"/>
      <c r="K3" s="225"/>
    </row>
    <row r="4" spans="2:11" ht="68.25" customHeight="1" x14ac:dyDescent="0.35">
      <c r="B4" s="82"/>
      <c r="C4" s="82"/>
      <c r="D4" s="82"/>
      <c r="E4" s="82"/>
      <c r="F4" s="82"/>
      <c r="G4" s="82"/>
      <c r="H4" s="82"/>
      <c r="I4" s="225" t="s">
        <v>1039</v>
      </c>
      <c r="J4" s="259"/>
      <c r="K4" s="259"/>
    </row>
    <row r="5" spans="2:11" ht="22.5" customHeight="1" x14ac:dyDescent="0.35">
      <c r="B5" s="82"/>
      <c r="C5" s="82"/>
      <c r="D5" s="82"/>
      <c r="E5" s="82"/>
      <c r="F5" s="82"/>
      <c r="G5" s="83" t="s">
        <v>944</v>
      </c>
      <c r="H5" s="82"/>
      <c r="I5" s="225"/>
      <c r="J5" s="259"/>
      <c r="K5" s="259"/>
    </row>
    <row r="6" spans="2:11" ht="36" customHeight="1" x14ac:dyDescent="0.3">
      <c r="B6" s="242" t="s">
        <v>891</v>
      </c>
      <c r="C6" s="242"/>
      <c r="D6" s="242"/>
      <c r="E6" s="242"/>
      <c r="F6" s="242"/>
      <c r="G6" s="242"/>
      <c r="H6" s="242"/>
      <c r="I6" s="242"/>
      <c r="J6" s="242"/>
      <c r="K6" s="242"/>
    </row>
    <row r="7" spans="2:11" ht="6.75" customHeight="1" x14ac:dyDescent="0.3">
      <c r="B7" s="1" t="s">
        <v>484</v>
      </c>
      <c r="C7" s="145"/>
      <c r="D7" s="146"/>
      <c r="E7" s="146"/>
      <c r="F7" s="146"/>
      <c r="G7" s="147"/>
      <c r="H7" s="1"/>
      <c r="I7" s="1"/>
    </row>
    <row r="8" spans="2:11" ht="19.5" customHeight="1" x14ac:dyDescent="0.3">
      <c r="C8" s="11"/>
      <c r="D8" s="12"/>
      <c r="E8" s="12"/>
      <c r="F8" s="12"/>
      <c r="G8" s="13"/>
      <c r="J8" s="260" t="s">
        <v>482</v>
      </c>
      <c r="K8" s="260"/>
    </row>
    <row r="9" spans="2:11" s="15" customFormat="1" ht="15.75" customHeight="1" x14ac:dyDescent="0.2">
      <c r="B9" s="261" t="s">
        <v>485</v>
      </c>
      <c r="C9" s="265" t="s">
        <v>486</v>
      </c>
      <c r="D9" s="264" t="s">
        <v>487</v>
      </c>
      <c r="E9" s="264" t="s">
        <v>488</v>
      </c>
      <c r="F9" s="264" t="s">
        <v>872</v>
      </c>
      <c r="G9" s="262" t="s">
        <v>873</v>
      </c>
      <c r="H9" s="264" t="s">
        <v>258</v>
      </c>
      <c r="I9" s="229" t="s">
        <v>874</v>
      </c>
      <c r="J9" s="248" t="s">
        <v>390</v>
      </c>
      <c r="K9" s="249"/>
    </row>
    <row r="10" spans="2:11" s="17" customFormat="1" ht="52.5" customHeight="1" x14ac:dyDescent="0.2">
      <c r="B10" s="261"/>
      <c r="C10" s="266"/>
      <c r="D10" s="267"/>
      <c r="E10" s="267"/>
      <c r="F10" s="267"/>
      <c r="G10" s="263"/>
      <c r="H10" s="264"/>
      <c r="I10" s="230"/>
      <c r="J10" s="138" t="s">
        <v>867</v>
      </c>
      <c r="K10" s="138" t="s">
        <v>868</v>
      </c>
    </row>
    <row r="11" spans="2:11" s="20" customFormat="1" ht="15.75" customHeight="1" x14ac:dyDescent="0.2">
      <c r="B11" s="19">
        <v>1</v>
      </c>
      <c r="C11" s="148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I11" s="19" t="s">
        <v>126</v>
      </c>
      <c r="J11" s="139" t="s">
        <v>127</v>
      </c>
      <c r="K11" s="139" t="s">
        <v>128</v>
      </c>
    </row>
    <row r="12" spans="2:11" s="26" customFormat="1" ht="70.5" customHeight="1" x14ac:dyDescent="0.2">
      <c r="B12" s="7">
        <v>2000</v>
      </c>
      <c r="C12" s="149" t="s">
        <v>259</v>
      </c>
      <c r="D12" s="22" t="s">
        <v>260</v>
      </c>
      <c r="E12" s="23" t="s">
        <v>260</v>
      </c>
      <c r="F12" s="23"/>
      <c r="G12" s="24" t="s">
        <v>892</v>
      </c>
      <c r="H12" s="150"/>
      <c r="I12" s="5">
        <f>SUM(J12+K12)</f>
        <v>3739831.88</v>
      </c>
      <c r="J12" s="5">
        <f>SUM(J13+J102+J122+J156+J241+J280+J328+J367+J440+J513+J547)</f>
        <v>1052860.9000000001</v>
      </c>
      <c r="K12" s="5">
        <f>SUM(K13+K102+K122+K156+K241+K280+K328+K367+K440+K513+K547)</f>
        <v>2686970.98</v>
      </c>
    </row>
    <row r="13" spans="2:11" s="29" customFormat="1" ht="58.5" customHeight="1" x14ac:dyDescent="0.2">
      <c r="B13" s="130">
        <v>2100</v>
      </c>
      <c r="C13" s="151" t="s">
        <v>150</v>
      </c>
      <c r="D13" s="152">
        <v>0</v>
      </c>
      <c r="E13" s="152">
        <v>0</v>
      </c>
      <c r="F13" s="152"/>
      <c r="G13" s="47" t="s">
        <v>1027</v>
      </c>
      <c r="H13" s="153" t="s">
        <v>262</v>
      </c>
      <c r="I13" s="9">
        <f>SUM(J13:K13)</f>
        <v>287109.40000000002</v>
      </c>
      <c r="J13" s="9">
        <f>SUM(J14,J49,J56,J71,J74,J78,J93,J96)</f>
        <v>233609.4</v>
      </c>
      <c r="K13" s="9">
        <f>SUM(K14,K49,K56,K71,K74,K78,K93,K96)</f>
        <v>53500</v>
      </c>
    </row>
    <row r="14" spans="2:11" s="31" customFormat="1" ht="73.5" customHeight="1" x14ac:dyDescent="0.3">
      <c r="B14" s="112">
        <v>2110</v>
      </c>
      <c r="C14" s="151" t="s">
        <v>150</v>
      </c>
      <c r="D14" s="152">
        <v>1</v>
      </c>
      <c r="E14" s="152">
        <v>0</v>
      </c>
      <c r="F14" s="152"/>
      <c r="G14" s="30" t="s">
        <v>880</v>
      </c>
      <c r="H14" s="154" t="s">
        <v>263</v>
      </c>
      <c r="I14" s="9">
        <f>J14+K14</f>
        <v>260141.4</v>
      </c>
      <c r="J14" s="5">
        <f>SUM(J15+J45+J47)</f>
        <v>206641.4</v>
      </c>
      <c r="K14" s="5">
        <f>SUM(K15)</f>
        <v>53500</v>
      </c>
    </row>
    <row r="15" spans="2:11" ht="27" x14ac:dyDescent="0.3">
      <c r="B15" s="112">
        <v>2111</v>
      </c>
      <c r="C15" s="155" t="s">
        <v>150</v>
      </c>
      <c r="D15" s="130">
        <v>1</v>
      </c>
      <c r="E15" s="130">
        <v>1</v>
      </c>
      <c r="F15" s="130"/>
      <c r="G15" s="32" t="s">
        <v>496</v>
      </c>
      <c r="H15" s="156" t="s">
        <v>264</v>
      </c>
      <c r="I15" s="9">
        <f>SUM(I17:I55)</f>
        <v>260141.4</v>
      </c>
      <c r="J15" s="9">
        <f>SUM(J17:J43)</f>
        <v>206641.4</v>
      </c>
      <c r="K15" s="9">
        <f>K42+K43+K44+K54+K55</f>
        <v>53500</v>
      </c>
    </row>
    <row r="16" spans="2:11" ht="54" x14ac:dyDescent="0.3">
      <c r="B16" s="112"/>
      <c r="C16" s="155"/>
      <c r="D16" s="130"/>
      <c r="E16" s="130"/>
      <c r="F16" s="130"/>
      <c r="G16" s="32" t="s">
        <v>875</v>
      </c>
      <c r="H16" s="156"/>
      <c r="I16" s="9"/>
      <c r="J16" s="93"/>
      <c r="K16" s="93"/>
    </row>
    <row r="17" spans="2:11" ht="27" x14ac:dyDescent="0.3">
      <c r="B17" s="112"/>
      <c r="C17" s="155"/>
      <c r="D17" s="130"/>
      <c r="E17" s="130"/>
      <c r="F17" s="112">
        <v>4111</v>
      </c>
      <c r="G17" s="157" t="s">
        <v>711</v>
      </c>
      <c r="H17" s="156"/>
      <c r="I17" s="9">
        <f t="shared" ref="I17:I39" si="0">SUM(J17:K17)</f>
        <v>145684</v>
      </c>
      <c r="J17" s="9">
        <v>145684</v>
      </c>
      <c r="K17" s="93"/>
    </row>
    <row r="18" spans="2:11" ht="27" x14ac:dyDescent="0.3">
      <c r="B18" s="112"/>
      <c r="C18" s="155"/>
      <c r="D18" s="130"/>
      <c r="E18" s="130"/>
      <c r="F18" s="112">
        <v>4112</v>
      </c>
      <c r="G18" s="157" t="s">
        <v>712</v>
      </c>
      <c r="H18" s="156"/>
      <c r="I18" s="9">
        <f t="shared" si="0"/>
        <v>35978.400000000001</v>
      </c>
      <c r="J18" s="9">
        <v>35978.400000000001</v>
      </c>
      <c r="K18" s="93"/>
    </row>
    <row r="19" spans="2:11" x14ac:dyDescent="0.3">
      <c r="B19" s="112"/>
      <c r="C19" s="155"/>
      <c r="D19" s="130"/>
      <c r="E19" s="130"/>
      <c r="F19" s="112">
        <v>4212</v>
      </c>
      <c r="G19" s="157" t="s">
        <v>720</v>
      </c>
      <c r="H19" s="156"/>
      <c r="I19" s="9">
        <f>SUM(J19:K19)</f>
        <v>5058</v>
      </c>
      <c r="J19" s="9">
        <v>5058</v>
      </c>
      <c r="K19" s="93"/>
    </row>
    <row r="20" spans="2:11" x14ac:dyDescent="0.3">
      <c r="B20" s="112"/>
      <c r="C20" s="155"/>
      <c r="D20" s="130"/>
      <c r="E20" s="130"/>
      <c r="F20" s="112">
        <v>4213</v>
      </c>
      <c r="G20" s="157" t="s">
        <v>721</v>
      </c>
      <c r="H20" s="156"/>
      <c r="I20" s="9">
        <f t="shared" si="0"/>
        <v>58</v>
      </c>
      <c r="J20" s="9">
        <v>58</v>
      </c>
      <c r="K20" s="93"/>
    </row>
    <row r="21" spans="2:11" x14ac:dyDescent="0.3">
      <c r="B21" s="112"/>
      <c r="C21" s="155"/>
      <c r="D21" s="130"/>
      <c r="E21" s="130"/>
      <c r="F21" s="112">
        <v>4214</v>
      </c>
      <c r="G21" s="157" t="s">
        <v>722</v>
      </c>
      <c r="H21" s="156"/>
      <c r="I21" s="9">
        <f t="shared" si="0"/>
        <v>2400</v>
      </c>
      <c r="J21" s="9">
        <v>2400</v>
      </c>
      <c r="K21" s="93"/>
    </row>
    <row r="22" spans="2:11" x14ac:dyDescent="0.3">
      <c r="B22" s="112"/>
      <c r="C22" s="155"/>
      <c r="D22" s="130"/>
      <c r="E22" s="130"/>
      <c r="F22" s="112">
        <v>4215</v>
      </c>
      <c r="G22" s="157" t="s">
        <v>876</v>
      </c>
      <c r="H22" s="156"/>
      <c r="I22" s="9">
        <f t="shared" si="0"/>
        <v>950</v>
      </c>
      <c r="J22" s="9">
        <v>950</v>
      </c>
      <c r="K22" s="93"/>
    </row>
    <row r="23" spans="2:11" ht="27" x14ac:dyDescent="0.3">
      <c r="B23" s="112"/>
      <c r="C23" s="155"/>
      <c r="D23" s="130"/>
      <c r="E23" s="130"/>
      <c r="F23" s="158">
        <v>4216</v>
      </c>
      <c r="G23" s="157" t="s">
        <v>724</v>
      </c>
      <c r="H23" s="156"/>
      <c r="I23" s="9">
        <f t="shared" si="0"/>
        <v>200</v>
      </c>
      <c r="J23" s="9">
        <v>200</v>
      </c>
      <c r="K23" s="93"/>
    </row>
    <row r="24" spans="2:11" ht="15" hidden="1" customHeight="1" x14ac:dyDescent="0.3">
      <c r="B24" s="112"/>
      <c r="C24" s="155"/>
      <c r="D24" s="130"/>
      <c r="E24" s="130"/>
      <c r="F24" s="158">
        <v>4222</v>
      </c>
      <c r="G24" s="157" t="s">
        <v>123</v>
      </c>
      <c r="H24" s="156"/>
      <c r="I24" s="9">
        <f t="shared" si="0"/>
        <v>0</v>
      </c>
      <c r="J24" s="9">
        <v>0</v>
      </c>
      <c r="K24" s="93"/>
    </row>
    <row r="25" spans="2:11" ht="10.5" hidden="1" customHeight="1" x14ac:dyDescent="0.3">
      <c r="B25" s="112"/>
      <c r="C25" s="155"/>
      <c r="D25" s="130"/>
      <c r="E25" s="130"/>
      <c r="F25" s="158">
        <v>4231</v>
      </c>
      <c r="G25" s="157" t="s">
        <v>731</v>
      </c>
      <c r="H25" s="156"/>
      <c r="I25" s="9">
        <f t="shared" si="0"/>
        <v>0</v>
      </c>
      <c r="J25" s="9">
        <v>0</v>
      </c>
      <c r="K25" s="93"/>
    </row>
    <row r="26" spans="2:11" x14ac:dyDescent="0.3">
      <c r="B26" s="112"/>
      <c r="C26" s="155"/>
      <c r="D26" s="130"/>
      <c r="E26" s="130"/>
      <c r="F26" s="112">
        <v>4232</v>
      </c>
      <c r="G26" s="157" t="s">
        <v>732</v>
      </c>
      <c r="H26" s="156"/>
      <c r="I26" s="9">
        <f t="shared" si="0"/>
        <v>2300</v>
      </c>
      <c r="J26" s="9">
        <v>2300</v>
      </c>
      <c r="K26" s="93"/>
    </row>
    <row r="27" spans="2:11" ht="30" customHeight="1" x14ac:dyDescent="0.3">
      <c r="B27" s="112"/>
      <c r="C27" s="155"/>
      <c r="D27" s="130"/>
      <c r="E27" s="130"/>
      <c r="F27" s="112">
        <v>4233</v>
      </c>
      <c r="G27" s="157" t="s">
        <v>733</v>
      </c>
      <c r="H27" s="156"/>
      <c r="I27" s="9">
        <f>SUM(J27:K27)</f>
        <v>1050</v>
      </c>
      <c r="J27" s="9">
        <v>1050</v>
      </c>
      <c r="K27" s="93"/>
    </row>
    <row r="28" spans="2:11" x14ac:dyDescent="0.3">
      <c r="B28" s="112"/>
      <c r="C28" s="155"/>
      <c r="D28" s="130"/>
      <c r="E28" s="130"/>
      <c r="F28" s="112">
        <v>4237</v>
      </c>
      <c r="G28" s="157" t="s">
        <v>877</v>
      </c>
      <c r="H28" s="156"/>
      <c r="I28" s="9">
        <f t="shared" si="0"/>
        <v>250</v>
      </c>
      <c r="J28" s="9">
        <v>250</v>
      </c>
      <c r="K28" s="93"/>
    </row>
    <row r="29" spans="2:11" ht="27" x14ac:dyDescent="0.3">
      <c r="B29" s="112"/>
      <c r="C29" s="155"/>
      <c r="D29" s="130"/>
      <c r="E29" s="130"/>
      <c r="F29" s="158">
        <v>4239</v>
      </c>
      <c r="G29" s="157" t="s">
        <v>738</v>
      </c>
      <c r="H29" s="156"/>
      <c r="I29" s="9">
        <f t="shared" si="0"/>
        <v>100</v>
      </c>
      <c r="J29" s="9">
        <v>100</v>
      </c>
      <c r="K29" s="93"/>
    </row>
    <row r="30" spans="2:11" x14ac:dyDescent="0.3">
      <c r="B30" s="112"/>
      <c r="C30" s="155"/>
      <c r="D30" s="130"/>
      <c r="E30" s="130"/>
      <c r="F30" s="112">
        <v>4241</v>
      </c>
      <c r="G30" s="157" t="s">
        <v>739</v>
      </c>
      <c r="H30" s="156"/>
      <c r="I30" s="9">
        <f>SUM(J30:K30)</f>
        <v>185</v>
      </c>
      <c r="J30" s="9">
        <v>185</v>
      </c>
      <c r="K30" s="93"/>
    </row>
    <row r="31" spans="2:11" ht="24" hidden="1" customHeight="1" x14ac:dyDescent="0.3">
      <c r="B31" s="112"/>
      <c r="C31" s="155"/>
      <c r="D31" s="130"/>
      <c r="E31" s="130"/>
      <c r="F31" s="112">
        <v>4251</v>
      </c>
      <c r="G31" s="157" t="s">
        <v>124</v>
      </c>
      <c r="H31" s="156"/>
      <c r="I31" s="9">
        <f t="shared" si="0"/>
        <v>0</v>
      </c>
      <c r="J31" s="9">
        <v>0</v>
      </c>
      <c r="K31" s="93"/>
    </row>
    <row r="32" spans="2:11" ht="28.5" hidden="1" customHeight="1" x14ac:dyDescent="0.3">
      <c r="B32" s="112"/>
      <c r="C32" s="155"/>
      <c r="D32" s="130"/>
      <c r="E32" s="130"/>
      <c r="F32" s="112">
        <v>4251</v>
      </c>
      <c r="G32" s="157" t="s">
        <v>741</v>
      </c>
      <c r="H32" s="156"/>
      <c r="I32" s="9">
        <f t="shared" si="0"/>
        <v>0</v>
      </c>
      <c r="J32" s="9">
        <v>0</v>
      </c>
      <c r="K32" s="93"/>
    </row>
    <row r="33" spans="2:11" ht="27" x14ac:dyDescent="0.3">
      <c r="B33" s="112"/>
      <c r="C33" s="155"/>
      <c r="D33" s="130"/>
      <c r="E33" s="130"/>
      <c r="F33" s="112">
        <v>4252</v>
      </c>
      <c r="G33" s="157" t="s">
        <v>742</v>
      </c>
      <c r="H33" s="156"/>
      <c r="I33" s="9">
        <f t="shared" si="0"/>
        <v>4500</v>
      </c>
      <c r="J33" s="9">
        <v>4500</v>
      </c>
      <c r="K33" s="93"/>
    </row>
    <row r="34" spans="2:11" ht="15" customHeight="1" x14ac:dyDescent="0.3">
      <c r="B34" s="112"/>
      <c r="C34" s="155"/>
      <c r="D34" s="130"/>
      <c r="E34" s="130"/>
      <c r="F34" s="112">
        <v>4261</v>
      </c>
      <c r="G34" s="157" t="s">
        <v>744</v>
      </c>
      <c r="H34" s="156"/>
      <c r="I34" s="9">
        <f t="shared" si="0"/>
        <v>1500</v>
      </c>
      <c r="J34" s="9">
        <v>1500</v>
      </c>
      <c r="K34" s="93"/>
    </row>
    <row r="35" spans="2:11" ht="15" customHeight="1" x14ac:dyDescent="0.3">
      <c r="B35" s="112"/>
      <c r="C35" s="155"/>
      <c r="D35" s="130"/>
      <c r="E35" s="130"/>
      <c r="F35" s="112">
        <v>4264</v>
      </c>
      <c r="G35" s="157" t="s">
        <v>747</v>
      </c>
      <c r="H35" s="156"/>
      <c r="I35" s="9">
        <f t="shared" si="0"/>
        <v>4200</v>
      </c>
      <c r="J35" s="9">
        <v>4200</v>
      </c>
      <c r="K35" s="93"/>
    </row>
    <row r="36" spans="2:11" ht="15" customHeight="1" x14ac:dyDescent="0.3">
      <c r="B36" s="112"/>
      <c r="C36" s="155"/>
      <c r="D36" s="130"/>
      <c r="E36" s="130"/>
      <c r="F36" s="112">
        <v>4267</v>
      </c>
      <c r="G36" s="157" t="s">
        <v>750</v>
      </c>
      <c r="H36" s="156"/>
      <c r="I36" s="9">
        <f t="shared" si="0"/>
        <v>1000</v>
      </c>
      <c r="J36" s="9">
        <v>1000</v>
      </c>
      <c r="K36" s="93"/>
    </row>
    <row r="37" spans="2:11" ht="15.75" hidden="1" customHeight="1" x14ac:dyDescent="0.3">
      <c r="B37" s="112"/>
      <c r="C37" s="155"/>
      <c r="D37" s="130"/>
      <c r="E37" s="130"/>
      <c r="F37" s="158">
        <v>4269</v>
      </c>
      <c r="G37" s="157" t="s">
        <v>261</v>
      </c>
      <c r="H37" s="156"/>
      <c r="I37" s="9">
        <f t="shared" si="0"/>
        <v>0</v>
      </c>
      <c r="J37" s="93">
        <v>0</v>
      </c>
      <c r="K37" s="93"/>
    </row>
    <row r="38" spans="2:11" ht="15.75" customHeight="1" x14ac:dyDescent="0.3">
      <c r="B38" s="112"/>
      <c r="C38" s="155"/>
      <c r="D38" s="130"/>
      <c r="E38" s="130"/>
      <c r="F38" s="158">
        <v>4269</v>
      </c>
      <c r="G38" s="157" t="s">
        <v>751</v>
      </c>
      <c r="H38" s="156"/>
      <c r="I38" s="9">
        <f t="shared" si="0"/>
        <v>100</v>
      </c>
      <c r="J38" s="93">
        <v>100</v>
      </c>
      <c r="K38" s="93"/>
    </row>
    <row r="39" spans="2:11" ht="26.25" customHeight="1" x14ac:dyDescent="0.3">
      <c r="B39" s="112"/>
      <c r="C39" s="155"/>
      <c r="D39" s="130"/>
      <c r="E39" s="130"/>
      <c r="F39" s="158">
        <v>4511</v>
      </c>
      <c r="G39" s="157" t="s">
        <v>764</v>
      </c>
      <c r="H39" s="156"/>
      <c r="I39" s="9">
        <f t="shared" si="0"/>
        <v>728</v>
      </c>
      <c r="J39" s="9">
        <v>728</v>
      </c>
      <c r="K39" s="93"/>
    </row>
    <row r="40" spans="2:11" ht="15.75" hidden="1" customHeight="1" x14ac:dyDescent="0.3">
      <c r="B40" s="112"/>
      <c r="C40" s="155"/>
      <c r="D40" s="130"/>
      <c r="E40" s="130"/>
      <c r="F40" s="112">
        <v>4823</v>
      </c>
      <c r="G40" s="157" t="s">
        <v>193</v>
      </c>
      <c r="H40" s="156"/>
      <c r="I40" s="9">
        <f t="shared" ref="I40:I56" si="1">SUM(J40:K40)</f>
        <v>0</v>
      </c>
      <c r="J40" s="93"/>
      <c r="K40" s="93"/>
    </row>
    <row r="41" spans="2:11" ht="15.75" customHeight="1" x14ac:dyDescent="0.3">
      <c r="B41" s="112"/>
      <c r="C41" s="155"/>
      <c r="D41" s="130"/>
      <c r="E41" s="130"/>
      <c r="F41" s="112">
        <v>4823</v>
      </c>
      <c r="G41" s="157" t="s">
        <v>806</v>
      </c>
      <c r="H41" s="156"/>
      <c r="I41" s="9">
        <f>J41</f>
        <v>400</v>
      </c>
      <c r="J41" s="93">
        <v>400</v>
      </c>
      <c r="K41" s="93"/>
    </row>
    <row r="42" spans="2:11" ht="27" customHeight="1" x14ac:dyDescent="0.3">
      <c r="B42" s="112"/>
      <c r="C42" s="155"/>
      <c r="D42" s="130"/>
      <c r="E42" s="130"/>
      <c r="F42" s="112">
        <v>5113</v>
      </c>
      <c r="G42" s="157" t="s">
        <v>820</v>
      </c>
      <c r="H42" s="156"/>
      <c r="I42" s="9">
        <f>K42</f>
        <v>29000</v>
      </c>
      <c r="J42" s="93">
        <v>0</v>
      </c>
      <c r="K42" s="93">
        <v>29000</v>
      </c>
    </row>
    <row r="43" spans="2:11" ht="15" customHeight="1" x14ac:dyDescent="0.3">
      <c r="B43" s="112"/>
      <c r="C43" s="155"/>
      <c r="D43" s="130"/>
      <c r="E43" s="130"/>
      <c r="F43" s="112">
        <v>5121</v>
      </c>
      <c r="G43" s="159" t="s">
        <v>822</v>
      </c>
      <c r="H43" s="156"/>
      <c r="I43" s="9">
        <f>SUM(J43:K43)</f>
        <v>0</v>
      </c>
      <c r="J43" s="9">
        <v>0</v>
      </c>
      <c r="K43" s="93">
        <v>0</v>
      </c>
    </row>
    <row r="44" spans="2:11" ht="15" customHeight="1" x14ac:dyDescent="0.3">
      <c r="B44" s="112"/>
      <c r="C44" s="155"/>
      <c r="D44" s="130"/>
      <c r="E44" s="130"/>
      <c r="F44" s="112">
        <v>5122</v>
      </c>
      <c r="G44" s="157" t="s">
        <v>823</v>
      </c>
      <c r="H44" s="156"/>
      <c r="I44" s="9">
        <f>SUM(J44:K44)</f>
        <v>21500</v>
      </c>
      <c r="J44" s="9">
        <v>0</v>
      </c>
      <c r="K44" s="93">
        <v>21500</v>
      </c>
    </row>
    <row r="45" spans="2:11" ht="25.5" hidden="1" customHeight="1" x14ac:dyDescent="0.3">
      <c r="B45" s="112">
        <v>2112</v>
      </c>
      <c r="C45" s="155" t="s">
        <v>150</v>
      </c>
      <c r="D45" s="130">
        <v>1</v>
      </c>
      <c r="E45" s="130">
        <v>2</v>
      </c>
      <c r="F45" s="130"/>
      <c r="G45" s="32" t="s">
        <v>497</v>
      </c>
      <c r="H45" s="156" t="s">
        <v>265</v>
      </c>
      <c r="I45" s="9">
        <f t="shared" si="1"/>
        <v>0</v>
      </c>
      <c r="J45" s="93">
        <v>0</v>
      </c>
      <c r="K45" s="93">
        <v>0</v>
      </c>
    </row>
    <row r="46" spans="2:11" ht="40.5" hidden="1" customHeight="1" x14ac:dyDescent="0.3">
      <c r="B46" s="112"/>
      <c r="C46" s="155"/>
      <c r="D46" s="130"/>
      <c r="E46" s="130"/>
      <c r="F46" s="158"/>
      <c r="G46" s="32" t="s">
        <v>875</v>
      </c>
      <c r="H46" s="156"/>
      <c r="I46" s="9">
        <f t="shared" si="1"/>
        <v>0</v>
      </c>
      <c r="J46" s="93"/>
      <c r="K46" s="93"/>
    </row>
    <row r="47" spans="2:11" ht="15" hidden="1" customHeight="1" x14ac:dyDescent="0.3">
      <c r="B47" s="112">
        <v>2113</v>
      </c>
      <c r="C47" s="155" t="s">
        <v>150</v>
      </c>
      <c r="D47" s="130">
        <v>1</v>
      </c>
      <c r="E47" s="130">
        <v>3</v>
      </c>
      <c r="F47" s="158"/>
      <c r="G47" s="32" t="s">
        <v>498</v>
      </c>
      <c r="H47" s="156" t="s">
        <v>266</v>
      </c>
      <c r="I47" s="9">
        <f t="shared" si="1"/>
        <v>0</v>
      </c>
      <c r="J47" s="93">
        <v>0</v>
      </c>
      <c r="K47" s="93">
        <v>0</v>
      </c>
    </row>
    <row r="48" spans="2:11" ht="40.5" hidden="1" customHeight="1" x14ac:dyDescent="0.3">
      <c r="B48" s="112"/>
      <c r="C48" s="155"/>
      <c r="D48" s="130"/>
      <c r="E48" s="130"/>
      <c r="F48" s="158"/>
      <c r="G48" s="32" t="s">
        <v>875</v>
      </c>
      <c r="H48" s="156"/>
      <c r="I48" s="9">
        <f t="shared" si="1"/>
        <v>0</v>
      </c>
      <c r="J48" s="93"/>
      <c r="K48" s="93"/>
    </row>
    <row r="49" spans="2:11" ht="15" hidden="1" customHeight="1" x14ac:dyDescent="0.3">
      <c r="B49" s="112">
        <v>2120</v>
      </c>
      <c r="C49" s="151" t="s">
        <v>150</v>
      </c>
      <c r="D49" s="152">
        <v>2</v>
      </c>
      <c r="E49" s="152">
        <v>0</v>
      </c>
      <c r="F49" s="160"/>
      <c r="G49" s="30" t="s">
        <v>499</v>
      </c>
      <c r="H49" s="161" t="s">
        <v>268</v>
      </c>
      <c r="I49" s="9">
        <f t="shared" si="1"/>
        <v>0</v>
      </c>
      <c r="J49" s="93">
        <f>SUM(J50+J52)</f>
        <v>0</v>
      </c>
      <c r="K49" s="93">
        <f>SUM(K50+K52)</f>
        <v>0</v>
      </c>
    </row>
    <row r="50" spans="2:11" ht="15" hidden="1" customHeight="1" x14ac:dyDescent="0.3">
      <c r="B50" s="112">
        <v>2121</v>
      </c>
      <c r="C50" s="155" t="s">
        <v>150</v>
      </c>
      <c r="D50" s="130">
        <v>2</v>
      </c>
      <c r="E50" s="130">
        <v>1</v>
      </c>
      <c r="F50" s="158"/>
      <c r="G50" s="162" t="s">
        <v>500</v>
      </c>
      <c r="H50" s="156" t="s">
        <v>269</v>
      </c>
      <c r="I50" s="9">
        <f t="shared" si="1"/>
        <v>0</v>
      </c>
      <c r="J50" s="93">
        <v>0</v>
      </c>
      <c r="K50" s="93">
        <v>0</v>
      </c>
    </row>
    <row r="51" spans="2:11" ht="40.5" hidden="1" customHeight="1" x14ac:dyDescent="0.3">
      <c r="B51" s="112"/>
      <c r="C51" s="155"/>
      <c r="D51" s="130"/>
      <c r="E51" s="130"/>
      <c r="F51" s="158"/>
      <c r="G51" s="32" t="s">
        <v>875</v>
      </c>
      <c r="H51" s="156"/>
      <c r="I51" s="9">
        <f t="shared" si="1"/>
        <v>0</v>
      </c>
      <c r="J51" s="93"/>
      <c r="K51" s="93"/>
    </row>
    <row r="52" spans="2:11" ht="28.5" hidden="1" customHeight="1" x14ac:dyDescent="0.3">
      <c r="B52" s="112">
        <v>2122</v>
      </c>
      <c r="C52" s="155" t="s">
        <v>150</v>
      </c>
      <c r="D52" s="130">
        <v>2</v>
      </c>
      <c r="E52" s="130">
        <v>2</v>
      </c>
      <c r="F52" s="158"/>
      <c r="G52" s="32" t="s">
        <v>501</v>
      </c>
      <c r="H52" s="156" t="s">
        <v>270</v>
      </c>
      <c r="I52" s="9">
        <f t="shared" si="1"/>
        <v>0</v>
      </c>
      <c r="J52" s="93">
        <v>0</v>
      </c>
      <c r="K52" s="93">
        <v>0</v>
      </c>
    </row>
    <row r="53" spans="2:11" ht="40.5" hidden="1" customHeight="1" x14ac:dyDescent="0.3">
      <c r="B53" s="112"/>
      <c r="C53" s="155"/>
      <c r="D53" s="130"/>
      <c r="E53" s="130"/>
      <c r="F53" s="158"/>
      <c r="G53" s="32" t="s">
        <v>875</v>
      </c>
      <c r="H53" s="156"/>
      <c r="I53" s="9">
        <f t="shared" si="1"/>
        <v>0</v>
      </c>
      <c r="J53" s="93"/>
      <c r="K53" s="93"/>
    </row>
    <row r="54" spans="2:11" x14ac:dyDescent="0.3">
      <c r="B54" s="112"/>
      <c r="C54" s="155"/>
      <c r="D54" s="130"/>
      <c r="E54" s="130"/>
      <c r="F54" s="158">
        <v>5129</v>
      </c>
      <c r="G54" s="163" t="s">
        <v>824</v>
      </c>
      <c r="H54" s="156"/>
      <c r="I54" s="9">
        <f>K54</f>
        <v>3000</v>
      </c>
      <c r="J54" s="93">
        <v>0</v>
      </c>
      <c r="K54" s="93">
        <v>3000</v>
      </c>
    </row>
    <row r="55" spans="2:11" ht="12.75" customHeight="1" x14ac:dyDescent="0.3">
      <c r="B55" s="112"/>
      <c r="C55" s="155"/>
      <c r="D55" s="130"/>
      <c r="E55" s="130"/>
      <c r="F55" s="158">
        <v>5134</v>
      </c>
      <c r="G55" s="163" t="s">
        <v>829</v>
      </c>
      <c r="H55" s="156"/>
      <c r="I55" s="9">
        <f>K55</f>
        <v>0</v>
      </c>
      <c r="J55" s="93">
        <v>0</v>
      </c>
      <c r="K55" s="93">
        <v>0</v>
      </c>
    </row>
    <row r="56" spans="2:11" ht="15" customHeight="1" x14ac:dyDescent="0.3">
      <c r="B56" s="112">
        <v>2130</v>
      </c>
      <c r="C56" s="151" t="s">
        <v>150</v>
      </c>
      <c r="D56" s="152">
        <v>3</v>
      </c>
      <c r="E56" s="152">
        <v>0</v>
      </c>
      <c r="F56" s="160"/>
      <c r="G56" s="30" t="s">
        <v>502</v>
      </c>
      <c r="H56" s="164" t="s">
        <v>271</v>
      </c>
      <c r="I56" s="9">
        <f t="shared" si="1"/>
        <v>13568</v>
      </c>
      <c r="J56" s="97">
        <f>SUM(J57,J59,J61)</f>
        <v>13568</v>
      </c>
      <c r="K56" s="97">
        <f>SUM(K57,K59,K61)</f>
        <v>0</v>
      </c>
    </row>
    <row r="57" spans="2:11" ht="27" hidden="1" x14ac:dyDescent="0.3">
      <c r="B57" s="112">
        <v>2131</v>
      </c>
      <c r="C57" s="155" t="s">
        <v>150</v>
      </c>
      <c r="D57" s="130">
        <v>3</v>
      </c>
      <c r="E57" s="130">
        <v>1</v>
      </c>
      <c r="F57" s="158"/>
      <c r="G57" s="32" t="s">
        <v>503</v>
      </c>
      <c r="H57" s="156" t="s">
        <v>272</v>
      </c>
      <c r="I57" s="9"/>
      <c r="J57" s="93">
        <v>0</v>
      </c>
      <c r="K57" s="93">
        <v>0</v>
      </c>
    </row>
    <row r="58" spans="2:11" ht="54" hidden="1" x14ac:dyDescent="0.3">
      <c r="B58" s="112"/>
      <c r="C58" s="155"/>
      <c r="D58" s="130"/>
      <c r="E58" s="130"/>
      <c r="F58" s="158"/>
      <c r="G58" s="32" t="s">
        <v>875</v>
      </c>
      <c r="H58" s="156"/>
      <c r="I58" s="9">
        <f t="shared" ref="I58:I95" si="2">SUM(J58:K58)</f>
        <v>0</v>
      </c>
      <c r="J58" s="93"/>
      <c r="K58" s="93"/>
    </row>
    <row r="59" spans="2:11" ht="26.25" hidden="1" customHeight="1" x14ac:dyDescent="0.3">
      <c r="B59" s="112">
        <v>2132</v>
      </c>
      <c r="C59" s="155" t="s">
        <v>150</v>
      </c>
      <c r="D59" s="130">
        <v>3</v>
      </c>
      <c r="E59" s="130">
        <v>2</v>
      </c>
      <c r="F59" s="158"/>
      <c r="G59" s="32" t="s">
        <v>504</v>
      </c>
      <c r="H59" s="156" t="s">
        <v>273</v>
      </c>
      <c r="I59" s="9">
        <f t="shared" si="2"/>
        <v>0</v>
      </c>
      <c r="J59" s="93">
        <v>0</v>
      </c>
      <c r="K59" s="93">
        <v>0</v>
      </c>
    </row>
    <row r="60" spans="2:11" ht="12" hidden="1" customHeight="1" x14ac:dyDescent="0.3">
      <c r="B60" s="112"/>
      <c r="C60" s="155"/>
      <c r="D60" s="130"/>
      <c r="E60" s="130"/>
      <c r="F60" s="158"/>
      <c r="G60" s="32" t="s">
        <v>875</v>
      </c>
      <c r="H60" s="156"/>
      <c r="I60" s="9">
        <f t="shared" si="2"/>
        <v>0</v>
      </c>
      <c r="J60" s="93"/>
      <c r="K60" s="93"/>
    </row>
    <row r="61" spans="2:11" ht="15" customHeight="1" x14ac:dyDescent="0.3">
      <c r="B61" s="112">
        <v>2133</v>
      </c>
      <c r="C61" s="155" t="s">
        <v>150</v>
      </c>
      <c r="D61" s="130">
        <v>3</v>
      </c>
      <c r="E61" s="130">
        <v>3</v>
      </c>
      <c r="F61" s="158"/>
      <c r="G61" s="32" t="s">
        <v>505</v>
      </c>
      <c r="H61" s="156" t="s">
        <v>274</v>
      </c>
      <c r="I61" s="9">
        <f t="shared" si="2"/>
        <v>13568</v>
      </c>
      <c r="J61" s="93">
        <f>SUM(J64:J70)</f>
        <v>13568</v>
      </c>
      <c r="K61" s="93">
        <f>SUM(K64:K64)</f>
        <v>0</v>
      </c>
    </row>
    <row r="62" spans="2:11" ht="54" hidden="1" x14ac:dyDescent="0.3">
      <c r="B62" s="112"/>
      <c r="C62" s="155"/>
      <c r="D62" s="130"/>
      <c r="E62" s="130"/>
      <c r="F62" s="158"/>
      <c r="G62" s="32" t="s">
        <v>875</v>
      </c>
      <c r="H62" s="156"/>
      <c r="I62" s="9"/>
      <c r="J62" s="93"/>
      <c r="K62" s="93"/>
    </row>
    <row r="63" spans="2:11" ht="54" x14ac:dyDescent="0.3">
      <c r="B63" s="112"/>
      <c r="C63" s="155"/>
      <c r="D63" s="130"/>
      <c r="E63" s="130"/>
      <c r="F63" s="158"/>
      <c r="G63" s="32" t="s">
        <v>875</v>
      </c>
      <c r="H63" s="156"/>
      <c r="I63" s="9"/>
      <c r="J63" s="93"/>
      <c r="K63" s="93"/>
    </row>
    <row r="64" spans="2:11" ht="27" hidden="1" x14ac:dyDescent="0.3">
      <c r="B64" s="112"/>
      <c r="C64" s="155"/>
      <c r="D64" s="130"/>
      <c r="E64" s="130"/>
      <c r="F64" s="158">
        <v>4211</v>
      </c>
      <c r="G64" s="157" t="s">
        <v>719</v>
      </c>
      <c r="H64" s="156"/>
      <c r="I64" s="93">
        <f t="shared" si="2"/>
        <v>0</v>
      </c>
      <c r="J64" s="93">
        <v>0</v>
      </c>
      <c r="K64" s="93">
        <v>0</v>
      </c>
    </row>
    <row r="65" spans="2:11" hidden="1" x14ac:dyDescent="0.3">
      <c r="B65" s="112"/>
      <c r="C65" s="155"/>
      <c r="D65" s="130"/>
      <c r="E65" s="130"/>
      <c r="F65" s="158">
        <v>4214</v>
      </c>
      <c r="G65" s="157" t="s">
        <v>915</v>
      </c>
      <c r="H65" s="156"/>
      <c r="I65" s="93">
        <f>J65</f>
        <v>0</v>
      </c>
      <c r="J65" s="93">
        <v>0</v>
      </c>
      <c r="K65" s="93"/>
    </row>
    <row r="66" spans="2:11" ht="17.25" customHeight="1" x14ac:dyDescent="0.3">
      <c r="B66" s="112"/>
      <c r="C66" s="155"/>
      <c r="D66" s="130"/>
      <c r="E66" s="130"/>
      <c r="F66" s="158">
        <v>4232</v>
      </c>
      <c r="G66" s="157" t="s">
        <v>732</v>
      </c>
      <c r="H66" s="156"/>
      <c r="I66" s="9">
        <f>SUM(J66:K66)</f>
        <v>2568</v>
      </c>
      <c r="J66" s="93">
        <v>2568</v>
      </c>
      <c r="K66" s="93">
        <v>0</v>
      </c>
    </row>
    <row r="67" spans="2:11" ht="15" customHeight="1" x14ac:dyDescent="0.3">
      <c r="B67" s="112"/>
      <c r="C67" s="155"/>
      <c r="D67" s="130"/>
      <c r="E67" s="130"/>
      <c r="F67" s="158">
        <v>4235</v>
      </c>
      <c r="G67" s="114" t="s">
        <v>735</v>
      </c>
      <c r="H67" s="156"/>
      <c r="I67" s="9">
        <f>J67</f>
        <v>8000</v>
      </c>
      <c r="J67" s="93">
        <v>8000</v>
      </c>
      <c r="K67" s="93"/>
    </row>
    <row r="68" spans="2:11" ht="27" customHeight="1" x14ac:dyDescent="0.3">
      <c r="B68" s="112"/>
      <c r="C68" s="155"/>
      <c r="D68" s="130"/>
      <c r="E68" s="130"/>
      <c r="F68" s="158">
        <v>4239</v>
      </c>
      <c r="G68" s="157" t="s">
        <v>738</v>
      </c>
      <c r="H68" s="156"/>
      <c r="I68" s="9">
        <f t="shared" si="2"/>
        <v>2900</v>
      </c>
      <c r="J68" s="9">
        <v>2900</v>
      </c>
      <c r="K68" s="93"/>
    </row>
    <row r="69" spans="2:11" ht="15" hidden="1" customHeight="1" x14ac:dyDescent="0.3">
      <c r="B69" s="112"/>
      <c r="C69" s="155"/>
      <c r="D69" s="130"/>
      <c r="E69" s="130"/>
      <c r="F69" s="158">
        <v>4822</v>
      </c>
      <c r="G69" s="157" t="s">
        <v>805</v>
      </c>
      <c r="H69" s="156"/>
      <c r="I69" s="9">
        <f t="shared" si="2"/>
        <v>0</v>
      </c>
      <c r="J69" s="93">
        <v>0</v>
      </c>
      <c r="K69" s="93"/>
    </row>
    <row r="70" spans="2:11" ht="15" customHeight="1" x14ac:dyDescent="0.3">
      <c r="B70" s="112"/>
      <c r="C70" s="155"/>
      <c r="D70" s="130"/>
      <c r="E70" s="130"/>
      <c r="F70" s="158">
        <v>4823</v>
      </c>
      <c r="G70" s="157" t="s">
        <v>806</v>
      </c>
      <c r="H70" s="156"/>
      <c r="I70" s="9">
        <f t="shared" si="2"/>
        <v>100</v>
      </c>
      <c r="J70" s="93">
        <v>100</v>
      </c>
      <c r="K70" s="93"/>
    </row>
    <row r="71" spans="2:11" ht="25.5" hidden="1" customHeight="1" x14ac:dyDescent="0.3">
      <c r="B71" s="112">
        <v>2140</v>
      </c>
      <c r="C71" s="151" t="s">
        <v>150</v>
      </c>
      <c r="D71" s="152">
        <v>4</v>
      </c>
      <c r="E71" s="152">
        <v>0</v>
      </c>
      <c r="F71" s="160"/>
      <c r="G71" s="30" t="s">
        <v>506</v>
      </c>
      <c r="H71" s="154" t="s">
        <v>275</v>
      </c>
      <c r="I71" s="9">
        <f t="shared" si="2"/>
        <v>0</v>
      </c>
      <c r="J71" s="93">
        <f>SUM(J72)</f>
        <v>0</v>
      </c>
      <c r="K71" s="93">
        <f>SUM(K72)</f>
        <v>0</v>
      </c>
    </row>
    <row r="72" spans="2:11" ht="15" hidden="1" customHeight="1" x14ac:dyDescent="0.3">
      <c r="B72" s="112">
        <v>2141</v>
      </c>
      <c r="C72" s="155" t="s">
        <v>150</v>
      </c>
      <c r="D72" s="130">
        <v>4</v>
      </c>
      <c r="E72" s="130">
        <v>1</v>
      </c>
      <c r="F72" s="158"/>
      <c r="G72" s="32" t="s">
        <v>507</v>
      </c>
      <c r="H72" s="165" t="s">
        <v>276</v>
      </c>
      <c r="I72" s="9">
        <f t="shared" si="2"/>
        <v>0</v>
      </c>
      <c r="J72" s="93">
        <v>0</v>
      </c>
      <c r="K72" s="93">
        <v>0</v>
      </c>
    </row>
    <row r="73" spans="2:11" ht="54" hidden="1" x14ac:dyDescent="0.3">
      <c r="B73" s="112"/>
      <c r="C73" s="155"/>
      <c r="D73" s="130"/>
      <c r="E73" s="130"/>
      <c r="F73" s="158"/>
      <c r="G73" s="32" t="s">
        <v>875</v>
      </c>
      <c r="H73" s="156"/>
      <c r="I73" s="9">
        <f t="shared" si="2"/>
        <v>0</v>
      </c>
      <c r="J73" s="93"/>
      <c r="K73" s="93"/>
    </row>
    <row r="74" spans="2:11" ht="54" hidden="1" x14ac:dyDescent="0.3">
      <c r="B74" s="112">
        <v>2150</v>
      </c>
      <c r="C74" s="151" t="s">
        <v>150</v>
      </c>
      <c r="D74" s="152">
        <v>5</v>
      </c>
      <c r="E74" s="152">
        <v>0</v>
      </c>
      <c r="F74" s="160"/>
      <c r="G74" s="30" t="s">
        <v>508</v>
      </c>
      <c r="H74" s="154" t="s">
        <v>277</v>
      </c>
      <c r="I74" s="93">
        <f t="shared" si="2"/>
        <v>0</v>
      </c>
      <c r="J74" s="93">
        <f>SUM(J75)</f>
        <v>0</v>
      </c>
      <c r="K74" s="93">
        <f>SUM(K75)</f>
        <v>0</v>
      </c>
    </row>
    <row r="75" spans="2:11" ht="25.5" hidden="1" customHeight="1" x14ac:dyDescent="0.3">
      <c r="B75" s="112">
        <v>2151</v>
      </c>
      <c r="C75" s="155" t="s">
        <v>150</v>
      </c>
      <c r="D75" s="130">
        <v>5</v>
      </c>
      <c r="E75" s="130">
        <v>1</v>
      </c>
      <c r="F75" s="158"/>
      <c r="G75" s="32" t="s">
        <v>878</v>
      </c>
      <c r="H75" s="165" t="s">
        <v>278</v>
      </c>
      <c r="I75" s="93">
        <f t="shared" si="2"/>
        <v>0</v>
      </c>
      <c r="J75" s="93">
        <v>0</v>
      </c>
      <c r="K75" s="93">
        <f>K77</f>
        <v>0</v>
      </c>
    </row>
    <row r="76" spans="2:11" ht="54" hidden="1" x14ac:dyDescent="0.3">
      <c r="B76" s="112"/>
      <c r="C76" s="155"/>
      <c r="D76" s="130"/>
      <c r="E76" s="130"/>
      <c r="F76" s="158"/>
      <c r="G76" s="32" t="s">
        <v>875</v>
      </c>
      <c r="H76" s="156"/>
      <c r="I76" s="9">
        <f t="shared" si="2"/>
        <v>0</v>
      </c>
      <c r="J76" s="93"/>
      <c r="K76" s="93"/>
    </row>
    <row r="77" spans="2:11" ht="15.75" hidden="1" customHeight="1" x14ac:dyDescent="0.3">
      <c r="B77" s="112"/>
      <c r="C77" s="155"/>
      <c r="D77" s="130"/>
      <c r="E77" s="130"/>
      <c r="F77" s="158">
        <v>5134</v>
      </c>
      <c r="G77" s="32" t="s">
        <v>130</v>
      </c>
      <c r="H77" s="156"/>
      <c r="I77" s="93">
        <f t="shared" si="2"/>
        <v>0</v>
      </c>
      <c r="J77" s="93"/>
      <c r="K77" s="93">
        <v>0</v>
      </c>
    </row>
    <row r="78" spans="2:11" ht="28.5" customHeight="1" x14ac:dyDescent="0.3">
      <c r="B78" s="112">
        <v>2160</v>
      </c>
      <c r="C78" s="151" t="s">
        <v>150</v>
      </c>
      <c r="D78" s="152">
        <v>6</v>
      </c>
      <c r="E78" s="152">
        <v>0</v>
      </c>
      <c r="F78" s="160"/>
      <c r="G78" s="30" t="s">
        <v>879</v>
      </c>
      <c r="H78" s="154" t="s">
        <v>279</v>
      </c>
      <c r="I78" s="86">
        <f t="shared" si="2"/>
        <v>13400</v>
      </c>
      <c r="J78" s="93">
        <f>SUM(J79)</f>
        <v>13400</v>
      </c>
      <c r="K78" s="93">
        <f>SUM(K79)</f>
        <v>0</v>
      </c>
    </row>
    <row r="79" spans="2:11" ht="40.5" x14ac:dyDescent="0.3">
      <c r="B79" s="112">
        <v>2161</v>
      </c>
      <c r="C79" s="155" t="s">
        <v>150</v>
      </c>
      <c r="D79" s="130">
        <v>6</v>
      </c>
      <c r="E79" s="130">
        <v>1</v>
      </c>
      <c r="F79" s="158"/>
      <c r="G79" s="32" t="s">
        <v>511</v>
      </c>
      <c r="H79" s="156" t="s">
        <v>280</v>
      </c>
      <c r="I79" s="86">
        <f t="shared" si="2"/>
        <v>13400</v>
      </c>
      <c r="J79" s="93">
        <f>SUM(J81:J92)</f>
        <v>13400</v>
      </c>
      <c r="K79" s="93">
        <f>SUM(K90:K92)</f>
        <v>0</v>
      </c>
    </row>
    <row r="80" spans="2:11" ht="54" x14ac:dyDescent="0.3">
      <c r="B80" s="112"/>
      <c r="C80" s="155"/>
      <c r="D80" s="130"/>
      <c r="E80" s="130"/>
      <c r="F80" s="158"/>
      <c r="G80" s="32" t="s">
        <v>875</v>
      </c>
      <c r="H80" s="156"/>
      <c r="I80" s="9"/>
      <c r="J80" s="93"/>
      <c r="K80" s="93"/>
    </row>
    <row r="81" spans="2:11" ht="27" hidden="1" x14ac:dyDescent="0.3">
      <c r="B81" s="112"/>
      <c r="C81" s="155"/>
      <c r="D81" s="130"/>
      <c r="E81" s="130"/>
      <c r="F81" s="158">
        <v>4211</v>
      </c>
      <c r="G81" s="163" t="s">
        <v>719</v>
      </c>
      <c r="H81" s="156"/>
      <c r="I81" s="93">
        <f>J81</f>
        <v>0</v>
      </c>
      <c r="J81" s="93">
        <v>0</v>
      </c>
      <c r="K81" s="93"/>
    </row>
    <row r="82" spans="2:11" ht="54" hidden="1" x14ac:dyDescent="0.3">
      <c r="B82" s="112"/>
      <c r="C82" s="155"/>
      <c r="D82" s="130"/>
      <c r="E82" s="130"/>
      <c r="F82" s="158"/>
      <c r="G82" s="32" t="s">
        <v>875</v>
      </c>
      <c r="H82" s="156"/>
      <c r="I82" s="93"/>
      <c r="J82" s="93"/>
      <c r="K82" s="93"/>
    </row>
    <row r="83" spans="2:11" ht="27" hidden="1" x14ac:dyDescent="0.3">
      <c r="B83" s="112"/>
      <c r="C83" s="155"/>
      <c r="D83" s="130"/>
      <c r="E83" s="130"/>
      <c r="F83" s="158">
        <v>4239</v>
      </c>
      <c r="G83" s="32" t="s">
        <v>738</v>
      </c>
      <c r="H83" s="156"/>
      <c r="I83" s="93">
        <f>J83</f>
        <v>0</v>
      </c>
      <c r="J83" s="93">
        <v>0</v>
      </c>
      <c r="K83" s="93"/>
    </row>
    <row r="84" spans="2:11" ht="27" x14ac:dyDescent="0.3">
      <c r="B84" s="112"/>
      <c r="C84" s="155"/>
      <c r="D84" s="130"/>
      <c r="E84" s="130"/>
      <c r="F84" s="158">
        <v>4216</v>
      </c>
      <c r="G84" s="163" t="s">
        <v>724</v>
      </c>
      <c r="H84" s="156"/>
      <c r="I84" s="93">
        <f>J84</f>
        <v>0</v>
      </c>
      <c r="J84" s="93">
        <v>0</v>
      </c>
      <c r="K84" s="93"/>
    </row>
    <row r="85" spans="2:11" ht="27" x14ac:dyDescent="0.3">
      <c r="B85" s="112"/>
      <c r="C85" s="155"/>
      <c r="D85" s="130"/>
      <c r="E85" s="130"/>
      <c r="F85" s="158">
        <v>4239</v>
      </c>
      <c r="G85" s="163" t="s">
        <v>738</v>
      </c>
      <c r="H85" s="156"/>
      <c r="I85" s="93">
        <f>J85</f>
        <v>1900</v>
      </c>
      <c r="J85" s="93">
        <v>1900</v>
      </c>
      <c r="K85" s="93"/>
    </row>
    <row r="86" spans="2:11" x14ac:dyDescent="0.3">
      <c r="B86" s="112"/>
      <c r="C86" s="155"/>
      <c r="D86" s="130"/>
      <c r="E86" s="130"/>
      <c r="F86" s="158">
        <v>4241</v>
      </c>
      <c r="G86" s="157" t="s">
        <v>739</v>
      </c>
      <c r="H86" s="156"/>
      <c r="I86" s="9">
        <f>SUM(J86:K86)</f>
        <v>5000</v>
      </c>
      <c r="J86" s="93">
        <v>5000</v>
      </c>
      <c r="K86" s="93"/>
    </row>
    <row r="87" spans="2:11" x14ac:dyDescent="0.3">
      <c r="B87" s="112"/>
      <c r="C87" s="155"/>
      <c r="D87" s="130"/>
      <c r="E87" s="130"/>
      <c r="F87" s="158">
        <v>4261</v>
      </c>
      <c r="G87" s="157" t="s">
        <v>916</v>
      </c>
      <c r="H87" s="156"/>
      <c r="I87" s="9">
        <f>J87</f>
        <v>1000</v>
      </c>
      <c r="J87" s="93">
        <v>1000</v>
      </c>
      <c r="K87" s="93"/>
    </row>
    <row r="88" spans="2:11" ht="15" customHeight="1" x14ac:dyDescent="0.3">
      <c r="B88" s="112"/>
      <c r="C88" s="155"/>
      <c r="D88" s="130"/>
      <c r="E88" s="130"/>
      <c r="F88" s="158">
        <v>4235</v>
      </c>
      <c r="G88" s="114" t="s">
        <v>735</v>
      </c>
      <c r="H88" s="156"/>
      <c r="I88" s="9">
        <f t="shared" si="2"/>
        <v>0</v>
      </c>
      <c r="J88" s="9"/>
      <c r="K88" s="93">
        <v>0</v>
      </c>
    </row>
    <row r="89" spans="2:11" ht="15" customHeight="1" x14ac:dyDescent="0.3">
      <c r="B89" s="112"/>
      <c r="C89" s="155"/>
      <c r="D89" s="130"/>
      <c r="E89" s="130"/>
      <c r="F89" s="158">
        <v>4262</v>
      </c>
      <c r="G89" s="157" t="s">
        <v>745</v>
      </c>
      <c r="H89" s="156"/>
      <c r="I89" s="9">
        <f>J89</f>
        <v>500</v>
      </c>
      <c r="J89" s="9">
        <v>500</v>
      </c>
      <c r="K89" s="93"/>
    </row>
    <row r="90" spans="2:11" ht="15" customHeight="1" x14ac:dyDescent="0.3">
      <c r="B90" s="112"/>
      <c r="C90" s="155"/>
      <c r="D90" s="130"/>
      <c r="E90" s="130"/>
      <c r="F90" s="158">
        <v>4267</v>
      </c>
      <c r="G90" s="157" t="s">
        <v>750</v>
      </c>
      <c r="H90" s="156"/>
      <c r="I90" s="9">
        <f t="shared" si="2"/>
        <v>0</v>
      </c>
      <c r="J90" s="93">
        <v>0</v>
      </c>
      <c r="K90" s="93">
        <v>0</v>
      </c>
    </row>
    <row r="91" spans="2:11" ht="30" customHeight="1" x14ac:dyDescent="0.3">
      <c r="B91" s="112"/>
      <c r="C91" s="155"/>
      <c r="D91" s="130"/>
      <c r="E91" s="130"/>
      <c r="F91" s="158">
        <v>4819</v>
      </c>
      <c r="G91" s="157" t="s">
        <v>802</v>
      </c>
      <c r="H91" s="156"/>
      <c r="I91" s="9">
        <f>J91</f>
        <v>0</v>
      </c>
      <c r="J91" s="9">
        <v>0</v>
      </c>
      <c r="K91" s="93"/>
    </row>
    <row r="92" spans="2:11" ht="15" customHeight="1" x14ac:dyDescent="0.3">
      <c r="B92" s="112"/>
      <c r="C92" s="155"/>
      <c r="D92" s="130"/>
      <c r="E92" s="130"/>
      <c r="F92" s="158">
        <v>4823</v>
      </c>
      <c r="G92" s="157" t="s">
        <v>806</v>
      </c>
      <c r="H92" s="156"/>
      <c r="I92" s="9">
        <f t="shared" si="2"/>
        <v>5000</v>
      </c>
      <c r="J92" s="93">
        <v>5000</v>
      </c>
      <c r="K92" s="93">
        <v>0</v>
      </c>
    </row>
    <row r="93" spans="2:11" ht="26.25" hidden="1" customHeight="1" x14ac:dyDescent="0.3">
      <c r="B93" s="112">
        <v>2170</v>
      </c>
      <c r="C93" s="151" t="s">
        <v>150</v>
      </c>
      <c r="D93" s="152">
        <v>7</v>
      </c>
      <c r="E93" s="152">
        <v>0</v>
      </c>
      <c r="F93" s="160"/>
      <c r="G93" s="30" t="s">
        <v>512</v>
      </c>
      <c r="H93" s="156"/>
      <c r="I93" s="93">
        <f t="shared" si="2"/>
        <v>0</v>
      </c>
      <c r="J93" s="93">
        <f>SUM(J94)</f>
        <v>0</v>
      </c>
      <c r="K93" s="93">
        <f>SUM(K94)</f>
        <v>0</v>
      </c>
    </row>
    <row r="94" spans="2:11" ht="14.25" hidden="1" customHeight="1" x14ac:dyDescent="0.3">
      <c r="B94" s="112">
        <v>2171</v>
      </c>
      <c r="C94" s="155" t="s">
        <v>150</v>
      </c>
      <c r="D94" s="130">
        <v>7</v>
      </c>
      <c r="E94" s="130">
        <v>1</v>
      </c>
      <c r="F94" s="158"/>
      <c r="G94" s="32" t="s">
        <v>513</v>
      </c>
      <c r="H94" s="156"/>
      <c r="I94" s="9">
        <f t="shared" si="2"/>
        <v>0</v>
      </c>
      <c r="J94" s="93">
        <v>0</v>
      </c>
      <c r="K94" s="93">
        <v>0</v>
      </c>
    </row>
    <row r="95" spans="2:11" ht="54" hidden="1" x14ac:dyDescent="0.3">
      <c r="B95" s="112"/>
      <c r="C95" s="155"/>
      <c r="D95" s="130"/>
      <c r="E95" s="130"/>
      <c r="F95" s="158"/>
      <c r="G95" s="32" t="s">
        <v>875</v>
      </c>
      <c r="H95" s="156"/>
      <c r="I95" s="9">
        <f t="shared" si="2"/>
        <v>0</v>
      </c>
      <c r="J95" s="93"/>
      <c r="K95" s="93"/>
    </row>
    <row r="96" spans="2:11" ht="39" hidden="1" customHeight="1" x14ac:dyDescent="0.3">
      <c r="B96" s="112">
        <v>2180</v>
      </c>
      <c r="C96" s="151" t="s">
        <v>150</v>
      </c>
      <c r="D96" s="152">
        <v>8</v>
      </c>
      <c r="E96" s="152">
        <v>0</v>
      </c>
      <c r="F96" s="160"/>
      <c r="G96" s="30" t="s">
        <v>514</v>
      </c>
      <c r="H96" s="154" t="s">
        <v>281</v>
      </c>
      <c r="I96" s="9">
        <f t="shared" ref="I96:I138" si="3">SUM(J96:K96)</f>
        <v>0</v>
      </c>
      <c r="J96" s="93">
        <f>SUM(J97+J100)</f>
        <v>0</v>
      </c>
      <c r="K96" s="93">
        <f>SUM(K97+K100)</f>
        <v>0</v>
      </c>
    </row>
    <row r="97" spans="2:11" ht="54" hidden="1" x14ac:dyDescent="0.3">
      <c r="B97" s="112">
        <v>2181</v>
      </c>
      <c r="C97" s="155" t="s">
        <v>150</v>
      </c>
      <c r="D97" s="130">
        <v>8</v>
      </c>
      <c r="E97" s="130">
        <v>1</v>
      </c>
      <c r="F97" s="158"/>
      <c r="G97" s="32" t="s">
        <v>514</v>
      </c>
      <c r="H97" s="165" t="s">
        <v>282</v>
      </c>
      <c r="I97" s="9">
        <f t="shared" si="3"/>
        <v>0</v>
      </c>
      <c r="J97" s="93">
        <f>SUM(J98:J99)</f>
        <v>0</v>
      </c>
      <c r="K97" s="93">
        <f>SUM(K98:K99)</f>
        <v>0</v>
      </c>
    </row>
    <row r="98" spans="2:11" ht="15" hidden="1" customHeight="1" x14ac:dyDescent="0.3">
      <c r="B98" s="112">
        <v>2182</v>
      </c>
      <c r="C98" s="155" t="s">
        <v>150</v>
      </c>
      <c r="D98" s="130">
        <v>8</v>
      </c>
      <c r="E98" s="130">
        <v>1</v>
      </c>
      <c r="F98" s="158"/>
      <c r="G98" s="32" t="s">
        <v>515</v>
      </c>
      <c r="H98" s="165"/>
      <c r="I98" s="9">
        <f t="shared" si="3"/>
        <v>0</v>
      </c>
      <c r="J98" s="93">
        <v>0</v>
      </c>
      <c r="K98" s="93">
        <v>0</v>
      </c>
    </row>
    <row r="99" spans="2:11" ht="15" hidden="1" customHeight="1" x14ac:dyDescent="0.3">
      <c r="B99" s="112">
        <v>2183</v>
      </c>
      <c r="C99" s="155" t="s">
        <v>150</v>
      </c>
      <c r="D99" s="130">
        <v>8</v>
      </c>
      <c r="E99" s="130">
        <v>1</v>
      </c>
      <c r="F99" s="158"/>
      <c r="G99" s="32" t="s">
        <v>516</v>
      </c>
      <c r="H99" s="165"/>
      <c r="I99" s="9">
        <f t="shared" si="3"/>
        <v>0</v>
      </c>
      <c r="J99" s="93">
        <v>0</v>
      </c>
      <c r="K99" s="93">
        <v>0</v>
      </c>
    </row>
    <row r="100" spans="2:11" ht="27" hidden="1" x14ac:dyDescent="0.3">
      <c r="B100" s="112">
        <v>2184</v>
      </c>
      <c r="C100" s="155" t="s">
        <v>150</v>
      </c>
      <c r="D100" s="130">
        <v>8</v>
      </c>
      <c r="E100" s="130">
        <v>1</v>
      </c>
      <c r="F100" s="158"/>
      <c r="G100" s="32" t="s">
        <v>517</v>
      </c>
      <c r="H100" s="165"/>
      <c r="I100" s="9">
        <f t="shared" si="3"/>
        <v>0</v>
      </c>
      <c r="J100" s="93">
        <v>0</v>
      </c>
      <c r="K100" s="93">
        <v>0</v>
      </c>
    </row>
    <row r="101" spans="2:11" ht="54" hidden="1" x14ac:dyDescent="0.3">
      <c r="B101" s="112"/>
      <c r="C101" s="155"/>
      <c r="D101" s="130"/>
      <c r="E101" s="130"/>
      <c r="F101" s="158"/>
      <c r="G101" s="32" t="s">
        <v>875</v>
      </c>
      <c r="H101" s="156"/>
      <c r="I101" s="9"/>
      <c r="J101" s="93"/>
      <c r="K101" s="93"/>
    </row>
    <row r="102" spans="2:11" s="29" customFormat="1" ht="42" customHeight="1" x14ac:dyDescent="0.2">
      <c r="B102" s="130">
        <v>2200</v>
      </c>
      <c r="C102" s="151" t="s">
        <v>151</v>
      </c>
      <c r="D102" s="152">
        <v>0</v>
      </c>
      <c r="E102" s="152">
        <v>0</v>
      </c>
      <c r="F102" s="160"/>
      <c r="G102" s="33" t="s">
        <v>933</v>
      </c>
      <c r="H102" s="166" t="s">
        <v>283</v>
      </c>
      <c r="I102" s="9">
        <f t="shared" si="3"/>
        <v>1210</v>
      </c>
      <c r="J102" s="9">
        <f>SUM(J103,J106,J112,J115,J117)</f>
        <v>1210</v>
      </c>
      <c r="K102" s="9">
        <v>0</v>
      </c>
    </row>
    <row r="103" spans="2:11" ht="15" hidden="1" customHeight="1" x14ac:dyDescent="0.3">
      <c r="B103" s="112">
        <v>2210</v>
      </c>
      <c r="C103" s="151" t="s">
        <v>151</v>
      </c>
      <c r="D103" s="130">
        <v>1</v>
      </c>
      <c r="E103" s="130">
        <v>0</v>
      </c>
      <c r="F103" s="158"/>
      <c r="G103" s="30" t="s">
        <v>519</v>
      </c>
      <c r="H103" s="167" t="s">
        <v>284</v>
      </c>
      <c r="I103" s="9">
        <f t="shared" si="3"/>
        <v>0</v>
      </c>
      <c r="J103" s="93">
        <f>SUM(J104)</f>
        <v>0</v>
      </c>
      <c r="K103" s="93">
        <f>SUM(K104)</f>
        <v>0</v>
      </c>
    </row>
    <row r="104" spans="2:11" ht="15" hidden="1" customHeight="1" x14ac:dyDescent="0.3">
      <c r="B104" s="112">
        <v>2211</v>
      </c>
      <c r="C104" s="155" t="s">
        <v>151</v>
      </c>
      <c r="D104" s="130">
        <v>1</v>
      </c>
      <c r="E104" s="130">
        <v>1</v>
      </c>
      <c r="F104" s="158"/>
      <c r="G104" s="32" t="s">
        <v>520</v>
      </c>
      <c r="H104" s="165" t="s">
        <v>285</v>
      </c>
      <c r="I104" s="9">
        <f t="shared" si="3"/>
        <v>0</v>
      </c>
      <c r="J104" s="93">
        <v>0</v>
      </c>
      <c r="K104" s="93">
        <v>0</v>
      </c>
    </row>
    <row r="105" spans="2:11" ht="54" hidden="1" x14ac:dyDescent="0.3">
      <c r="B105" s="112"/>
      <c r="C105" s="155"/>
      <c r="D105" s="130"/>
      <c r="E105" s="130"/>
      <c r="F105" s="158"/>
      <c r="G105" s="32" t="s">
        <v>875</v>
      </c>
      <c r="H105" s="156"/>
      <c r="I105" s="9"/>
      <c r="J105" s="93"/>
      <c r="K105" s="93"/>
    </row>
    <row r="106" spans="2:11" ht="27.75" customHeight="1" x14ac:dyDescent="0.3">
      <c r="B106" s="112">
        <v>2220</v>
      </c>
      <c r="C106" s="151" t="s">
        <v>151</v>
      </c>
      <c r="D106" s="152">
        <v>2</v>
      </c>
      <c r="E106" s="152">
        <v>0</v>
      </c>
      <c r="F106" s="160"/>
      <c r="G106" s="30" t="s">
        <v>521</v>
      </c>
      <c r="H106" s="167" t="s">
        <v>286</v>
      </c>
      <c r="I106" s="9">
        <f t="shared" si="3"/>
        <v>910</v>
      </c>
      <c r="J106" s="9">
        <f>J107</f>
        <v>910</v>
      </c>
      <c r="K106" s="93">
        <v>0</v>
      </c>
    </row>
    <row r="107" spans="2:11" ht="15" customHeight="1" x14ac:dyDescent="0.3">
      <c r="B107" s="112">
        <v>2221</v>
      </c>
      <c r="C107" s="155" t="s">
        <v>151</v>
      </c>
      <c r="D107" s="130">
        <v>2</v>
      </c>
      <c r="E107" s="130">
        <v>1</v>
      </c>
      <c r="F107" s="158"/>
      <c r="G107" s="32" t="s">
        <v>522</v>
      </c>
      <c r="H107" s="165" t="s">
        <v>287</v>
      </c>
      <c r="I107" s="9">
        <f t="shared" si="3"/>
        <v>910</v>
      </c>
      <c r="J107" s="93">
        <f>J110+J111</f>
        <v>910</v>
      </c>
      <c r="K107" s="93">
        <v>0</v>
      </c>
    </row>
    <row r="108" spans="2:11" ht="54" hidden="1" x14ac:dyDescent="0.3">
      <c r="B108" s="112"/>
      <c r="C108" s="155"/>
      <c r="D108" s="130"/>
      <c r="E108" s="130"/>
      <c r="F108" s="158"/>
      <c r="G108" s="32" t="s">
        <v>875</v>
      </c>
      <c r="H108" s="156"/>
      <c r="I108" s="9">
        <f t="shared" si="3"/>
        <v>0</v>
      </c>
      <c r="J108" s="93"/>
      <c r="K108" s="93"/>
    </row>
    <row r="109" spans="2:11" ht="54" x14ac:dyDescent="0.3">
      <c r="B109" s="112"/>
      <c r="C109" s="155"/>
      <c r="D109" s="130"/>
      <c r="E109" s="130"/>
      <c r="F109" s="158"/>
      <c r="G109" s="32" t="s">
        <v>875</v>
      </c>
      <c r="H109" s="156"/>
      <c r="I109" s="9"/>
      <c r="J109" s="93"/>
      <c r="K109" s="93"/>
    </row>
    <row r="110" spans="2:11" ht="27" x14ac:dyDescent="0.3">
      <c r="B110" s="112"/>
      <c r="C110" s="155"/>
      <c r="D110" s="130"/>
      <c r="E110" s="130"/>
      <c r="F110" s="112">
        <v>4239</v>
      </c>
      <c r="G110" s="163" t="s">
        <v>738</v>
      </c>
      <c r="H110" s="165"/>
      <c r="I110" s="9">
        <f>SUM(J110:K110)</f>
        <v>500</v>
      </c>
      <c r="J110" s="9">
        <v>500</v>
      </c>
      <c r="K110" s="93"/>
    </row>
    <row r="111" spans="2:11" x14ac:dyDescent="0.3">
      <c r="B111" s="112"/>
      <c r="C111" s="155"/>
      <c r="D111" s="130"/>
      <c r="E111" s="130"/>
      <c r="F111" s="112">
        <v>4241</v>
      </c>
      <c r="G111" s="157" t="s">
        <v>739</v>
      </c>
      <c r="H111" s="165"/>
      <c r="I111" s="9">
        <f>SUM(J111:K111)</f>
        <v>410</v>
      </c>
      <c r="J111" s="93">
        <v>410</v>
      </c>
      <c r="K111" s="93"/>
    </row>
    <row r="112" spans="2:11" ht="15" hidden="1" customHeight="1" x14ac:dyDescent="0.3">
      <c r="B112" s="112">
        <v>2230</v>
      </c>
      <c r="C112" s="151" t="s">
        <v>151</v>
      </c>
      <c r="D112" s="130">
        <v>3</v>
      </c>
      <c r="E112" s="130">
        <v>0</v>
      </c>
      <c r="F112" s="158"/>
      <c r="G112" s="30" t="s">
        <v>523</v>
      </c>
      <c r="H112" s="167" t="s">
        <v>288</v>
      </c>
      <c r="I112" s="9">
        <f t="shared" si="3"/>
        <v>0</v>
      </c>
      <c r="J112" s="93">
        <f>SUM(J113)</f>
        <v>0</v>
      </c>
      <c r="K112" s="93">
        <f>SUM(K113)</f>
        <v>0</v>
      </c>
    </row>
    <row r="113" spans="2:11" ht="15" hidden="1" customHeight="1" x14ac:dyDescent="0.3">
      <c r="B113" s="112">
        <v>2231</v>
      </c>
      <c r="C113" s="155" t="s">
        <v>151</v>
      </c>
      <c r="D113" s="130">
        <v>3</v>
      </c>
      <c r="E113" s="130">
        <v>1</v>
      </c>
      <c r="F113" s="158"/>
      <c r="G113" s="32" t="s">
        <v>524</v>
      </c>
      <c r="H113" s="165" t="s">
        <v>289</v>
      </c>
      <c r="I113" s="9">
        <f t="shared" si="3"/>
        <v>0</v>
      </c>
      <c r="J113" s="93">
        <v>0</v>
      </c>
      <c r="K113" s="93">
        <v>0</v>
      </c>
    </row>
    <row r="114" spans="2:11" ht="54" hidden="1" x14ac:dyDescent="0.3">
      <c r="B114" s="112"/>
      <c r="C114" s="155"/>
      <c r="D114" s="130"/>
      <c r="E114" s="130"/>
      <c r="F114" s="158"/>
      <c r="G114" s="32" t="s">
        <v>875</v>
      </c>
      <c r="H114" s="156"/>
      <c r="I114" s="9">
        <f t="shared" si="3"/>
        <v>0</v>
      </c>
      <c r="J114" s="93"/>
      <c r="K114" s="93"/>
    </row>
    <row r="115" spans="2:11" ht="26.25" hidden="1" customHeight="1" x14ac:dyDescent="0.3">
      <c r="B115" s="112">
        <v>2240</v>
      </c>
      <c r="C115" s="151" t="s">
        <v>151</v>
      </c>
      <c r="D115" s="152">
        <v>4</v>
      </c>
      <c r="E115" s="152">
        <v>0</v>
      </c>
      <c r="F115" s="160"/>
      <c r="G115" s="30" t="s">
        <v>525</v>
      </c>
      <c r="H115" s="154" t="s">
        <v>290</v>
      </c>
      <c r="I115" s="9">
        <f t="shared" si="3"/>
        <v>0</v>
      </c>
      <c r="J115" s="93">
        <f>SUM(J116)</f>
        <v>0</v>
      </c>
      <c r="K115" s="93">
        <f>SUM(K116)</f>
        <v>0</v>
      </c>
    </row>
    <row r="116" spans="2:11" ht="29.25" hidden="1" customHeight="1" x14ac:dyDescent="0.3">
      <c r="B116" s="112">
        <v>2241</v>
      </c>
      <c r="C116" s="155" t="s">
        <v>151</v>
      </c>
      <c r="D116" s="130">
        <v>4</v>
      </c>
      <c r="E116" s="130">
        <v>1</v>
      </c>
      <c r="F116" s="158"/>
      <c r="G116" s="32" t="s">
        <v>525</v>
      </c>
      <c r="H116" s="165" t="s">
        <v>290</v>
      </c>
      <c r="I116" s="9">
        <f t="shared" si="3"/>
        <v>0</v>
      </c>
      <c r="J116" s="93">
        <v>0</v>
      </c>
      <c r="K116" s="93">
        <v>0</v>
      </c>
    </row>
    <row r="117" spans="2:11" ht="27" x14ac:dyDescent="0.3">
      <c r="B117" s="112">
        <v>2250</v>
      </c>
      <c r="C117" s="151" t="s">
        <v>151</v>
      </c>
      <c r="D117" s="152">
        <v>5</v>
      </c>
      <c r="E117" s="152">
        <v>0</v>
      </c>
      <c r="F117" s="160"/>
      <c r="G117" s="30" t="s">
        <v>527</v>
      </c>
      <c r="H117" s="154" t="s">
        <v>291</v>
      </c>
      <c r="I117" s="9">
        <f t="shared" si="3"/>
        <v>300</v>
      </c>
      <c r="J117" s="93">
        <f>SUM(J118)</f>
        <v>300</v>
      </c>
      <c r="K117" s="93">
        <f>SUM(K118)</f>
        <v>0</v>
      </c>
    </row>
    <row r="118" spans="2:11" ht="15" customHeight="1" x14ac:dyDescent="0.3">
      <c r="B118" s="112">
        <v>2251</v>
      </c>
      <c r="C118" s="155" t="s">
        <v>151</v>
      </c>
      <c r="D118" s="130">
        <v>5</v>
      </c>
      <c r="E118" s="130">
        <v>1</v>
      </c>
      <c r="F118" s="158"/>
      <c r="G118" s="32" t="s">
        <v>528</v>
      </c>
      <c r="H118" s="165" t="s">
        <v>292</v>
      </c>
      <c r="I118" s="9">
        <f t="shared" si="3"/>
        <v>300</v>
      </c>
      <c r="J118" s="93">
        <f>J121</f>
        <v>300</v>
      </c>
      <c r="K118" s="93">
        <v>0</v>
      </c>
    </row>
    <row r="119" spans="2:11" ht="54" hidden="1" x14ac:dyDescent="0.3">
      <c r="B119" s="112"/>
      <c r="C119" s="155"/>
      <c r="D119" s="130"/>
      <c r="E119" s="130"/>
      <c r="F119" s="158"/>
      <c r="G119" s="32" t="s">
        <v>875</v>
      </c>
      <c r="H119" s="156"/>
      <c r="I119" s="9">
        <f t="shared" si="3"/>
        <v>0</v>
      </c>
      <c r="J119" s="93"/>
      <c r="K119" s="93"/>
    </row>
    <row r="120" spans="2:11" ht="54" x14ac:dyDescent="0.3">
      <c r="B120" s="112"/>
      <c r="C120" s="155"/>
      <c r="D120" s="130"/>
      <c r="E120" s="130"/>
      <c r="F120" s="158"/>
      <c r="G120" s="32" t="s">
        <v>875</v>
      </c>
      <c r="H120" s="156"/>
      <c r="I120" s="9"/>
      <c r="J120" s="93"/>
      <c r="K120" s="93"/>
    </row>
    <row r="121" spans="2:11" ht="27" x14ac:dyDescent="0.3">
      <c r="B121" s="112"/>
      <c r="C121" s="155"/>
      <c r="D121" s="130"/>
      <c r="E121" s="130"/>
      <c r="F121" s="158">
        <v>4239</v>
      </c>
      <c r="G121" s="157" t="s">
        <v>738</v>
      </c>
      <c r="H121" s="156"/>
      <c r="I121" s="9">
        <f t="shared" si="3"/>
        <v>300</v>
      </c>
      <c r="J121" s="93">
        <v>300</v>
      </c>
      <c r="K121" s="93"/>
    </row>
    <row r="122" spans="2:11" s="29" customFormat="1" ht="68.25" customHeight="1" x14ac:dyDescent="0.2">
      <c r="B122" s="130">
        <v>2300</v>
      </c>
      <c r="C122" s="151" t="s">
        <v>152</v>
      </c>
      <c r="D122" s="152">
        <v>0</v>
      </c>
      <c r="E122" s="152">
        <v>0</v>
      </c>
      <c r="F122" s="160"/>
      <c r="G122" s="33" t="s">
        <v>894</v>
      </c>
      <c r="H122" s="166" t="s">
        <v>293</v>
      </c>
      <c r="I122" s="9">
        <f t="shared" si="3"/>
        <v>860</v>
      </c>
      <c r="J122" s="9">
        <f>SUM(J123,J130,J137,J143,J146,J149,J152)</f>
        <v>860</v>
      </c>
      <c r="K122" s="9">
        <f>SUM(K123,K130,K137,K143,K146,K149,K152)</f>
        <v>0</v>
      </c>
    </row>
    <row r="123" spans="2:11" ht="15" hidden="1" customHeight="1" x14ac:dyDescent="0.3">
      <c r="B123" s="112">
        <v>2310</v>
      </c>
      <c r="C123" s="151" t="s">
        <v>152</v>
      </c>
      <c r="D123" s="152">
        <v>1</v>
      </c>
      <c r="E123" s="152">
        <v>0</v>
      </c>
      <c r="F123" s="160"/>
      <c r="G123" s="30" t="s">
        <v>529</v>
      </c>
      <c r="H123" s="154" t="s">
        <v>295</v>
      </c>
      <c r="I123" s="9">
        <f t="shared" si="3"/>
        <v>0</v>
      </c>
      <c r="J123" s="93">
        <f>SUM(J124+J126+J128)</f>
        <v>0</v>
      </c>
      <c r="K123" s="93">
        <f>SUM(K124+K126+K128)</f>
        <v>0</v>
      </c>
    </row>
    <row r="124" spans="2:11" ht="15" hidden="1" customHeight="1" x14ac:dyDescent="0.3">
      <c r="B124" s="112">
        <v>2311</v>
      </c>
      <c r="C124" s="155" t="s">
        <v>152</v>
      </c>
      <c r="D124" s="130">
        <v>1</v>
      </c>
      <c r="E124" s="130">
        <v>1</v>
      </c>
      <c r="F124" s="158"/>
      <c r="G124" s="32" t="s">
        <v>530</v>
      </c>
      <c r="H124" s="165" t="s">
        <v>296</v>
      </c>
      <c r="I124" s="9">
        <f t="shared" si="3"/>
        <v>0</v>
      </c>
      <c r="J124" s="93">
        <v>0</v>
      </c>
      <c r="K124" s="93">
        <v>0</v>
      </c>
    </row>
    <row r="125" spans="2:11" ht="54" hidden="1" x14ac:dyDescent="0.3">
      <c r="B125" s="112"/>
      <c r="C125" s="155"/>
      <c r="D125" s="130"/>
      <c r="E125" s="130"/>
      <c r="F125" s="158"/>
      <c r="G125" s="32" t="s">
        <v>875</v>
      </c>
      <c r="H125" s="156"/>
      <c r="I125" s="9">
        <f t="shared" si="3"/>
        <v>0</v>
      </c>
      <c r="J125" s="93"/>
      <c r="K125" s="93"/>
    </row>
    <row r="126" spans="2:11" ht="15" hidden="1" customHeight="1" x14ac:dyDescent="0.3">
      <c r="B126" s="112">
        <v>2312</v>
      </c>
      <c r="C126" s="155" t="s">
        <v>152</v>
      </c>
      <c r="D126" s="130">
        <v>1</v>
      </c>
      <c r="E126" s="130">
        <v>2</v>
      </c>
      <c r="F126" s="158"/>
      <c r="G126" s="32" t="s">
        <v>531</v>
      </c>
      <c r="H126" s="165"/>
      <c r="I126" s="9">
        <f t="shared" si="3"/>
        <v>0</v>
      </c>
      <c r="J126" s="93">
        <v>0</v>
      </c>
      <c r="K126" s="93">
        <v>0</v>
      </c>
    </row>
    <row r="127" spans="2:11" ht="54" hidden="1" x14ac:dyDescent="0.3">
      <c r="B127" s="112"/>
      <c r="C127" s="155"/>
      <c r="D127" s="130"/>
      <c r="E127" s="130"/>
      <c r="F127" s="158"/>
      <c r="G127" s="32" t="s">
        <v>875</v>
      </c>
      <c r="H127" s="156"/>
      <c r="I127" s="9">
        <f t="shared" si="3"/>
        <v>0</v>
      </c>
      <c r="J127" s="93"/>
      <c r="K127" s="93"/>
    </row>
    <row r="128" spans="2:11" ht="15" hidden="1" customHeight="1" x14ac:dyDescent="0.3">
      <c r="B128" s="112">
        <v>2313</v>
      </c>
      <c r="C128" s="155" t="s">
        <v>152</v>
      </c>
      <c r="D128" s="130">
        <v>1</v>
      </c>
      <c r="E128" s="130">
        <v>3</v>
      </c>
      <c r="F128" s="158"/>
      <c r="G128" s="32" t="s">
        <v>532</v>
      </c>
      <c r="H128" s="165"/>
      <c r="I128" s="9">
        <f t="shared" si="3"/>
        <v>0</v>
      </c>
      <c r="J128" s="93">
        <v>0</v>
      </c>
      <c r="K128" s="93">
        <v>0</v>
      </c>
    </row>
    <row r="129" spans="2:11" ht="54" hidden="1" x14ac:dyDescent="0.3">
      <c r="B129" s="112"/>
      <c r="C129" s="155"/>
      <c r="D129" s="130"/>
      <c r="E129" s="130"/>
      <c r="F129" s="158"/>
      <c r="G129" s="32" t="s">
        <v>875</v>
      </c>
      <c r="H129" s="156"/>
      <c r="I129" s="9">
        <f t="shared" si="3"/>
        <v>0</v>
      </c>
      <c r="J129" s="93"/>
      <c r="K129" s="93"/>
    </row>
    <row r="130" spans="2:11" ht="15" customHeight="1" x14ac:dyDescent="0.3">
      <c r="B130" s="112">
        <v>2320</v>
      </c>
      <c r="C130" s="151" t="s">
        <v>152</v>
      </c>
      <c r="D130" s="152">
        <v>2</v>
      </c>
      <c r="E130" s="152">
        <v>0</v>
      </c>
      <c r="F130" s="160"/>
      <c r="G130" s="30" t="s">
        <v>533</v>
      </c>
      <c r="H130" s="154" t="s">
        <v>297</v>
      </c>
      <c r="I130" s="93">
        <f t="shared" si="3"/>
        <v>500</v>
      </c>
      <c r="J130" s="93">
        <f>SUM(J131)</f>
        <v>500</v>
      </c>
      <c r="K130" s="93">
        <f>SUM(K131)</f>
        <v>0</v>
      </c>
    </row>
    <row r="131" spans="2:11" ht="15" customHeight="1" x14ac:dyDescent="0.3">
      <c r="B131" s="112">
        <v>2321</v>
      </c>
      <c r="C131" s="155" t="s">
        <v>152</v>
      </c>
      <c r="D131" s="130">
        <v>2</v>
      </c>
      <c r="E131" s="130">
        <v>1</v>
      </c>
      <c r="F131" s="158"/>
      <c r="G131" s="32" t="s">
        <v>534</v>
      </c>
      <c r="H131" s="165" t="s">
        <v>298</v>
      </c>
      <c r="I131" s="9">
        <f t="shared" si="3"/>
        <v>500</v>
      </c>
      <c r="J131" s="9">
        <f>J134+J135+J136</f>
        <v>500</v>
      </c>
      <c r="K131" s="93">
        <v>0</v>
      </c>
    </row>
    <row r="132" spans="2:11" ht="54" hidden="1" x14ac:dyDescent="0.3">
      <c r="B132" s="112"/>
      <c r="C132" s="155"/>
      <c r="D132" s="130"/>
      <c r="E132" s="130"/>
      <c r="F132" s="158"/>
      <c r="G132" s="32" t="s">
        <v>875</v>
      </c>
      <c r="H132" s="156"/>
      <c r="I132" s="9">
        <f t="shared" si="3"/>
        <v>0</v>
      </c>
      <c r="J132" s="93"/>
      <c r="K132" s="93"/>
    </row>
    <row r="133" spans="2:11" ht="54" x14ac:dyDescent="0.3">
      <c r="B133" s="112"/>
      <c r="C133" s="155"/>
      <c r="D133" s="130"/>
      <c r="E133" s="130"/>
      <c r="F133" s="158"/>
      <c r="G133" s="32" t="s">
        <v>875</v>
      </c>
      <c r="H133" s="156"/>
      <c r="I133" s="9"/>
      <c r="J133" s="93"/>
      <c r="K133" s="93"/>
    </row>
    <row r="134" spans="2:11" ht="27" x14ac:dyDescent="0.3">
      <c r="B134" s="112"/>
      <c r="C134" s="155"/>
      <c r="D134" s="130"/>
      <c r="E134" s="130"/>
      <c r="F134" s="158">
        <v>4239</v>
      </c>
      <c r="G134" s="163" t="s">
        <v>738</v>
      </c>
      <c r="H134" s="156"/>
      <c r="I134" s="9">
        <f>J134</f>
        <v>500</v>
      </c>
      <c r="J134" s="9">
        <v>500</v>
      </c>
      <c r="K134" s="93"/>
    </row>
    <row r="135" spans="2:11" ht="40.5" hidden="1" x14ac:dyDescent="0.3">
      <c r="B135" s="112"/>
      <c r="C135" s="155"/>
      <c r="D135" s="130"/>
      <c r="E135" s="130"/>
      <c r="F135" s="158">
        <v>4841</v>
      </c>
      <c r="G135" s="168" t="s">
        <v>917</v>
      </c>
      <c r="H135" s="156"/>
      <c r="I135" s="9">
        <f>J135</f>
        <v>0</v>
      </c>
      <c r="J135" s="9">
        <v>0</v>
      </c>
      <c r="K135" s="93"/>
    </row>
    <row r="136" spans="2:11" ht="27" hidden="1" x14ac:dyDescent="0.3">
      <c r="B136" s="112"/>
      <c r="C136" s="155"/>
      <c r="D136" s="130"/>
      <c r="E136" s="130"/>
      <c r="F136" s="158">
        <v>4842</v>
      </c>
      <c r="G136" s="157" t="s">
        <v>810</v>
      </c>
      <c r="H136" s="156"/>
      <c r="I136" s="93">
        <f t="shared" si="3"/>
        <v>0</v>
      </c>
      <c r="J136" s="9">
        <v>0</v>
      </c>
      <c r="K136" s="93"/>
    </row>
    <row r="137" spans="2:11" ht="27" x14ac:dyDescent="0.3">
      <c r="B137" s="112">
        <v>2330</v>
      </c>
      <c r="C137" s="151" t="s">
        <v>152</v>
      </c>
      <c r="D137" s="152">
        <v>3</v>
      </c>
      <c r="E137" s="152">
        <v>0</v>
      </c>
      <c r="F137" s="160"/>
      <c r="G137" s="30" t="s">
        <v>535</v>
      </c>
      <c r="H137" s="154" t="s">
        <v>299</v>
      </c>
      <c r="I137" s="9">
        <f t="shared" si="3"/>
        <v>360</v>
      </c>
      <c r="J137" s="9">
        <f>SUM(J138+J141)</f>
        <v>360</v>
      </c>
      <c r="K137" s="93">
        <f>SUM(K138)</f>
        <v>0</v>
      </c>
    </row>
    <row r="138" spans="2:11" ht="15" customHeight="1" x14ac:dyDescent="0.3">
      <c r="B138" s="112">
        <v>2331</v>
      </c>
      <c r="C138" s="155" t="s">
        <v>152</v>
      </c>
      <c r="D138" s="130">
        <v>3</v>
      </c>
      <c r="E138" s="130">
        <v>1</v>
      </c>
      <c r="F138" s="158"/>
      <c r="G138" s="32" t="s">
        <v>536</v>
      </c>
      <c r="H138" s="165" t="s">
        <v>300</v>
      </c>
      <c r="I138" s="9">
        <f t="shared" si="3"/>
        <v>300</v>
      </c>
      <c r="J138" s="93">
        <f>J140</f>
        <v>300</v>
      </c>
      <c r="K138" s="93">
        <v>0</v>
      </c>
    </row>
    <row r="139" spans="2:11" ht="54" x14ac:dyDescent="0.3">
      <c r="B139" s="112"/>
      <c r="C139" s="155"/>
      <c r="D139" s="130"/>
      <c r="E139" s="130"/>
      <c r="F139" s="158"/>
      <c r="G139" s="32" t="s">
        <v>875</v>
      </c>
      <c r="H139" s="156"/>
      <c r="I139" s="9"/>
      <c r="J139" s="93"/>
      <c r="K139" s="93"/>
    </row>
    <row r="140" spans="2:11" ht="27.75" customHeight="1" x14ac:dyDescent="0.3">
      <c r="B140" s="112"/>
      <c r="C140" s="155"/>
      <c r="D140" s="130"/>
      <c r="E140" s="130"/>
      <c r="F140" s="158">
        <v>4831</v>
      </c>
      <c r="G140" s="32" t="s">
        <v>808</v>
      </c>
      <c r="H140" s="156"/>
      <c r="I140" s="9">
        <f>J140</f>
        <v>300</v>
      </c>
      <c r="J140" s="9">
        <v>300</v>
      </c>
      <c r="K140" s="93"/>
    </row>
    <row r="141" spans="2:11" ht="15" customHeight="1" x14ac:dyDescent="0.3">
      <c r="B141" s="112">
        <v>2332</v>
      </c>
      <c r="C141" s="155" t="s">
        <v>152</v>
      </c>
      <c r="D141" s="130">
        <v>3</v>
      </c>
      <c r="E141" s="130">
        <v>2</v>
      </c>
      <c r="F141" s="158"/>
      <c r="G141" s="32" t="s">
        <v>537</v>
      </c>
      <c r="H141" s="165"/>
      <c r="I141" s="9">
        <f t="shared" ref="I141:I178" si="4">SUM(J141:K141)</f>
        <v>60</v>
      </c>
      <c r="J141" s="93">
        <f>J155</f>
        <v>60</v>
      </c>
      <c r="K141" s="93">
        <v>0</v>
      </c>
    </row>
    <row r="142" spans="2:11" ht="54" hidden="1" x14ac:dyDescent="0.3">
      <c r="B142" s="112"/>
      <c r="C142" s="155"/>
      <c r="D142" s="130"/>
      <c r="E142" s="130"/>
      <c r="F142" s="158"/>
      <c r="G142" s="32" t="s">
        <v>875</v>
      </c>
      <c r="H142" s="156"/>
      <c r="I142" s="9"/>
      <c r="J142" s="93"/>
      <c r="K142" s="93"/>
    </row>
    <row r="143" spans="2:11" ht="15" hidden="1" customHeight="1" x14ac:dyDescent="0.3">
      <c r="B143" s="112">
        <v>2340</v>
      </c>
      <c r="C143" s="151" t="s">
        <v>152</v>
      </c>
      <c r="D143" s="152">
        <v>4</v>
      </c>
      <c r="E143" s="152">
        <v>0</v>
      </c>
      <c r="F143" s="160"/>
      <c r="G143" s="30" t="s">
        <v>538</v>
      </c>
      <c r="H143" s="165"/>
      <c r="I143" s="9">
        <f t="shared" si="4"/>
        <v>0</v>
      </c>
      <c r="J143" s="93">
        <f>SUM(J144)</f>
        <v>0</v>
      </c>
      <c r="K143" s="93">
        <f>SUM(K144)</f>
        <v>0</v>
      </c>
    </row>
    <row r="144" spans="2:11" ht="15" hidden="1" customHeight="1" x14ac:dyDescent="0.3">
      <c r="B144" s="112">
        <v>2341</v>
      </c>
      <c r="C144" s="155" t="s">
        <v>152</v>
      </c>
      <c r="D144" s="130">
        <v>4</v>
      </c>
      <c r="E144" s="130">
        <v>1</v>
      </c>
      <c r="F144" s="158"/>
      <c r="G144" s="32" t="s">
        <v>539</v>
      </c>
      <c r="H144" s="165"/>
      <c r="I144" s="9">
        <f t="shared" si="4"/>
        <v>0</v>
      </c>
      <c r="J144" s="93">
        <v>0</v>
      </c>
      <c r="K144" s="93">
        <v>0</v>
      </c>
    </row>
    <row r="145" spans="2:11" ht="54" hidden="1" x14ac:dyDescent="0.3">
      <c r="B145" s="112"/>
      <c r="C145" s="155"/>
      <c r="D145" s="130"/>
      <c r="E145" s="130"/>
      <c r="F145" s="158"/>
      <c r="G145" s="32" t="s">
        <v>875</v>
      </c>
      <c r="H145" s="156"/>
      <c r="I145" s="9">
        <f t="shared" si="4"/>
        <v>0</v>
      </c>
      <c r="J145" s="93"/>
      <c r="K145" s="93"/>
    </row>
    <row r="146" spans="2:11" ht="15" hidden="1" customHeight="1" x14ac:dyDescent="0.3">
      <c r="B146" s="112">
        <v>2350</v>
      </c>
      <c r="C146" s="151" t="s">
        <v>152</v>
      </c>
      <c r="D146" s="152">
        <v>5</v>
      </c>
      <c r="E146" s="152">
        <v>0</v>
      </c>
      <c r="F146" s="160"/>
      <c r="G146" s="30" t="s">
        <v>540</v>
      </c>
      <c r="H146" s="154" t="s">
        <v>301</v>
      </c>
      <c r="I146" s="9">
        <f t="shared" si="4"/>
        <v>0</v>
      </c>
      <c r="J146" s="93">
        <f>SUM(J147)</f>
        <v>0</v>
      </c>
      <c r="K146" s="93">
        <f>SUM(K147)</f>
        <v>0</v>
      </c>
    </row>
    <row r="147" spans="2:11" ht="15" hidden="1" customHeight="1" x14ac:dyDescent="0.3">
      <c r="B147" s="112">
        <v>2351</v>
      </c>
      <c r="C147" s="155" t="s">
        <v>152</v>
      </c>
      <c r="D147" s="130">
        <v>5</v>
      </c>
      <c r="E147" s="130">
        <v>1</v>
      </c>
      <c r="F147" s="158"/>
      <c r="G147" s="32" t="s">
        <v>541</v>
      </c>
      <c r="H147" s="165" t="s">
        <v>301</v>
      </c>
      <c r="I147" s="9">
        <f t="shared" si="4"/>
        <v>0</v>
      </c>
      <c r="J147" s="93">
        <v>0</v>
      </c>
      <c r="K147" s="93">
        <v>0</v>
      </c>
    </row>
    <row r="148" spans="2:11" ht="54" hidden="1" x14ac:dyDescent="0.3">
      <c r="B148" s="112"/>
      <c r="C148" s="155"/>
      <c r="D148" s="130"/>
      <c r="E148" s="130"/>
      <c r="F148" s="158"/>
      <c r="G148" s="32" t="s">
        <v>875</v>
      </c>
      <c r="H148" s="156"/>
      <c r="I148" s="9">
        <f t="shared" si="4"/>
        <v>0</v>
      </c>
      <c r="J148" s="93"/>
      <c r="K148" s="93"/>
    </row>
    <row r="149" spans="2:11" ht="40.5" hidden="1" x14ac:dyDescent="0.3">
      <c r="B149" s="112">
        <v>2360</v>
      </c>
      <c r="C149" s="151" t="s">
        <v>152</v>
      </c>
      <c r="D149" s="152">
        <v>6</v>
      </c>
      <c r="E149" s="152">
        <v>0</v>
      </c>
      <c r="F149" s="160"/>
      <c r="G149" s="30" t="s">
        <v>542</v>
      </c>
      <c r="H149" s="154" t="s">
        <v>302</v>
      </c>
      <c r="I149" s="9">
        <f t="shared" si="4"/>
        <v>0</v>
      </c>
      <c r="J149" s="93">
        <f>SUM(J150)</f>
        <v>0</v>
      </c>
      <c r="K149" s="93">
        <f>SUM(K150)</f>
        <v>0</v>
      </c>
    </row>
    <row r="150" spans="2:11" ht="25.5" hidden="1" customHeight="1" x14ac:dyDescent="0.3">
      <c r="B150" s="112">
        <v>2361</v>
      </c>
      <c r="C150" s="155" t="s">
        <v>152</v>
      </c>
      <c r="D150" s="130">
        <v>6</v>
      </c>
      <c r="E150" s="130">
        <v>1</v>
      </c>
      <c r="F150" s="158"/>
      <c r="G150" s="32" t="s">
        <v>543</v>
      </c>
      <c r="H150" s="165" t="s">
        <v>303</v>
      </c>
      <c r="I150" s="9">
        <f t="shared" si="4"/>
        <v>0</v>
      </c>
      <c r="J150" s="93">
        <v>0</v>
      </c>
      <c r="K150" s="93">
        <v>0</v>
      </c>
    </row>
    <row r="151" spans="2:11" ht="54" hidden="1" x14ac:dyDescent="0.3">
      <c r="B151" s="112"/>
      <c r="C151" s="155"/>
      <c r="D151" s="130"/>
      <c r="E151" s="130"/>
      <c r="F151" s="158"/>
      <c r="G151" s="32" t="s">
        <v>875</v>
      </c>
      <c r="H151" s="156"/>
      <c r="I151" s="9">
        <f t="shared" si="4"/>
        <v>0</v>
      </c>
      <c r="J151" s="93"/>
      <c r="K151" s="93"/>
    </row>
    <row r="152" spans="2:11" ht="25.5" hidden="1" customHeight="1" x14ac:dyDescent="0.3">
      <c r="B152" s="112">
        <v>2370</v>
      </c>
      <c r="C152" s="151" t="s">
        <v>152</v>
      </c>
      <c r="D152" s="152">
        <v>7</v>
      </c>
      <c r="E152" s="152">
        <v>0</v>
      </c>
      <c r="F152" s="160"/>
      <c r="G152" s="30" t="s">
        <v>881</v>
      </c>
      <c r="H152" s="154" t="s">
        <v>304</v>
      </c>
      <c r="I152" s="9">
        <f t="shared" si="4"/>
        <v>0</v>
      </c>
      <c r="J152" s="93">
        <f>SUM(J153)</f>
        <v>0</v>
      </c>
      <c r="K152" s="93">
        <f>SUM(K153)</f>
        <v>0</v>
      </c>
    </row>
    <row r="153" spans="2:11" ht="40.5" hidden="1" x14ac:dyDescent="0.3">
      <c r="B153" s="112">
        <v>2371</v>
      </c>
      <c r="C153" s="155" t="s">
        <v>152</v>
      </c>
      <c r="D153" s="130">
        <v>7</v>
      </c>
      <c r="E153" s="130">
        <v>1</v>
      </c>
      <c r="F153" s="158"/>
      <c r="G153" s="32" t="s">
        <v>545</v>
      </c>
      <c r="H153" s="165" t="s">
        <v>305</v>
      </c>
      <c r="I153" s="9">
        <f t="shared" si="4"/>
        <v>0</v>
      </c>
      <c r="J153" s="93">
        <v>0</v>
      </c>
      <c r="K153" s="93">
        <v>0</v>
      </c>
    </row>
    <row r="154" spans="2:11" ht="54" x14ac:dyDescent="0.3">
      <c r="B154" s="112"/>
      <c r="C154" s="155"/>
      <c r="D154" s="130"/>
      <c r="E154" s="130"/>
      <c r="F154" s="158"/>
      <c r="G154" s="32" t="s">
        <v>875</v>
      </c>
      <c r="H154" s="156"/>
      <c r="I154" s="9"/>
      <c r="J154" s="93"/>
      <c r="K154" s="93"/>
    </row>
    <row r="155" spans="2:11" ht="28.5" customHeight="1" x14ac:dyDescent="0.3">
      <c r="B155" s="112"/>
      <c r="C155" s="155"/>
      <c r="D155" s="130"/>
      <c r="E155" s="130"/>
      <c r="F155" s="158">
        <v>4831</v>
      </c>
      <c r="G155" s="32" t="s">
        <v>808</v>
      </c>
      <c r="H155" s="156"/>
      <c r="I155" s="9">
        <f>J155</f>
        <v>60</v>
      </c>
      <c r="J155" s="93">
        <v>60</v>
      </c>
      <c r="K155" s="93"/>
    </row>
    <row r="156" spans="2:11" s="29" customFormat="1" ht="65.25" customHeight="1" x14ac:dyDescent="0.2">
      <c r="B156" s="130">
        <v>2400</v>
      </c>
      <c r="C156" s="151" t="s">
        <v>153</v>
      </c>
      <c r="D156" s="152">
        <v>0</v>
      </c>
      <c r="E156" s="152">
        <v>0</v>
      </c>
      <c r="F156" s="160"/>
      <c r="G156" s="169" t="s">
        <v>1028</v>
      </c>
      <c r="H156" s="166" t="s">
        <v>306</v>
      </c>
      <c r="I156" s="9">
        <f t="shared" si="4"/>
        <v>935100</v>
      </c>
      <c r="J156" s="9">
        <f>SUM(J157,J162,J177,J188,J195,J210,J213,J222,J236)</f>
        <v>56600</v>
      </c>
      <c r="K156" s="9">
        <f>SUM(K157,K162,K177,K188,K195,K210,K213,K222,K236)</f>
        <v>878500</v>
      </c>
    </row>
    <row r="157" spans="2:11" ht="29.25" hidden="1" customHeight="1" x14ac:dyDescent="0.3">
      <c r="B157" s="112">
        <v>2410</v>
      </c>
      <c r="C157" s="151" t="s">
        <v>153</v>
      </c>
      <c r="D157" s="152">
        <v>1</v>
      </c>
      <c r="E157" s="152">
        <v>0</v>
      </c>
      <c r="F157" s="160"/>
      <c r="G157" s="30" t="s">
        <v>546</v>
      </c>
      <c r="H157" s="154" t="s">
        <v>308</v>
      </c>
      <c r="I157" s="9">
        <f t="shared" si="4"/>
        <v>0</v>
      </c>
      <c r="J157" s="93">
        <f>SUM(J158,J160)</f>
        <v>0</v>
      </c>
      <c r="K157" s="93">
        <f>SUM(K158)</f>
        <v>0</v>
      </c>
    </row>
    <row r="158" spans="2:11" ht="27" hidden="1" x14ac:dyDescent="0.3">
      <c r="B158" s="112">
        <v>2411</v>
      </c>
      <c r="C158" s="155" t="s">
        <v>153</v>
      </c>
      <c r="D158" s="130">
        <v>1</v>
      </c>
      <c r="E158" s="130">
        <v>1</v>
      </c>
      <c r="F158" s="158"/>
      <c r="G158" s="32" t="s">
        <v>547</v>
      </c>
      <c r="H158" s="156" t="s">
        <v>309</v>
      </c>
      <c r="I158" s="9">
        <f t="shared" si="4"/>
        <v>0</v>
      </c>
      <c r="J158" s="93">
        <v>0</v>
      </c>
      <c r="K158" s="93">
        <v>0</v>
      </c>
    </row>
    <row r="159" spans="2:11" ht="54" hidden="1" x14ac:dyDescent="0.3">
      <c r="B159" s="112"/>
      <c r="C159" s="155"/>
      <c r="D159" s="130"/>
      <c r="E159" s="130"/>
      <c r="F159" s="158"/>
      <c r="G159" s="32" t="s">
        <v>875</v>
      </c>
      <c r="H159" s="156"/>
      <c r="I159" s="9">
        <f t="shared" si="4"/>
        <v>0</v>
      </c>
      <c r="J159" s="93"/>
      <c r="K159" s="93"/>
    </row>
    <row r="160" spans="2:11" ht="27" hidden="1" x14ac:dyDescent="0.3">
      <c r="B160" s="112">
        <v>2412</v>
      </c>
      <c r="C160" s="155" t="s">
        <v>153</v>
      </c>
      <c r="D160" s="130">
        <v>1</v>
      </c>
      <c r="E160" s="130">
        <v>2</v>
      </c>
      <c r="F160" s="158"/>
      <c r="G160" s="32" t="s">
        <v>548</v>
      </c>
      <c r="H160" s="165" t="s">
        <v>310</v>
      </c>
      <c r="I160" s="9">
        <f t="shared" si="4"/>
        <v>0</v>
      </c>
      <c r="J160" s="93">
        <v>0</v>
      </c>
      <c r="K160" s="93">
        <v>0</v>
      </c>
    </row>
    <row r="161" spans="2:11" ht="54" hidden="1" x14ac:dyDescent="0.3">
      <c r="B161" s="112"/>
      <c r="C161" s="155"/>
      <c r="D161" s="130"/>
      <c r="E161" s="130"/>
      <c r="F161" s="158"/>
      <c r="G161" s="32" t="s">
        <v>875</v>
      </c>
      <c r="H161" s="156"/>
      <c r="I161" s="9">
        <f t="shared" si="4"/>
        <v>0</v>
      </c>
      <c r="J161" s="93"/>
      <c r="K161" s="93"/>
    </row>
    <row r="162" spans="2:11" ht="39.75" customHeight="1" x14ac:dyDescent="0.3">
      <c r="B162" s="112">
        <v>2420</v>
      </c>
      <c r="C162" s="151" t="s">
        <v>153</v>
      </c>
      <c r="D162" s="152">
        <v>2</v>
      </c>
      <c r="E162" s="152">
        <v>0</v>
      </c>
      <c r="F162" s="160"/>
      <c r="G162" s="30" t="s">
        <v>549</v>
      </c>
      <c r="H162" s="154" t="s">
        <v>311</v>
      </c>
      <c r="I162" s="93">
        <f t="shared" si="4"/>
        <v>226800</v>
      </c>
      <c r="J162" s="93">
        <f>SUM(J163,J167,J169,J171)</f>
        <v>3100</v>
      </c>
      <c r="K162" s="93">
        <f>SUM(K163,K171)</f>
        <v>223700</v>
      </c>
    </row>
    <row r="163" spans="2:11" ht="15" customHeight="1" x14ac:dyDescent="0.3">
      <c r="B163" s="112">
        <v>2421</v>
      </c>
      <c r="C163" s="155" t="s">
        <v>153</v>
      </c>
      <c r="D163" s="130">
        <v>2</v>
      </c>
      <c r="E163" s="130">
        <v>1</v>
      </c>
      <c r="F163" s="158"/>
      <c r="G163" s="32" t="s">
        <v>550</v>
      </c>
      <c r="H163" s="165" t="s">
        <v>312</v>
      </c>
      <c r="I163" s="9">
        <f t="shared" si="4"/>
        <v>2800</v>
      </c>
      <c r="J163" s="93">
        <f>J166+J165</f>
        <v>2800</v>
      </c>
      <c r="K163" s="93">
        <f>SUM(K166:K166)</f>
        <v>0</v>
      </c>
    </row>
    <row r="164" spans="2:11" ht="54" x14ac:dyDescent="0.3">
      <c r="B164" s="112"/>
      <c r="C164" s="155"/>
      <c r="D164" s="130"/>
      <c r="E164" s="130"/>
      <c r="F164" s="158"/>
      <c r="G164" s="32" t="s">
        <v>875</v>
      </c>
      <c r="H164" s="156"/>
      <c r="I164" s="9"/>
      <c r="J164" s="93"/>
      <c r="K164" s="93"/>
    </row>
    <row r="165" spans="2:11" ht="27" x14ac:dyDescent="0.3">
      <c r="B165" s="112"/>
      <c r="C165" s="155"/>
      <c r="D165" s="130"/>
      <c r="E165" s="130"/>
      <c r="F165" s="158">
        <v>4239</v>
      </c>
      <c r="G165" s="163" t="s">
        <v>738</v>
      </c>
      <c r="H165" s="156"/>
      <c r="I165" s="9">
        <f>J165</f>
        <v>2800</v>
      </c>
      <c r="J165" s="9">
        <v>2800</v>
      </c>
      <c r="K165" s="93"/>
    </row>
    <row r="166" spans="2:11" ht="15" hidden="1" customHeight="1" x14ac:dyDescent="0.3">
      <c r="B166" s="112"/>
      <c r="C166" s="155"/>
      <c r="D166" s="130"/>
      <c r="E166" s="130"/>
      <c r="F166" s="112">
        <v>4262</v>
      </c>
      <c r="G166" s="114" t="s">
        <v>745</v>
      </c>
      <c r="H166" s="156"/>
      <c r="I166" s="93">
        <f t="shared" si="4"/>
        <v>0</v>
      </c>
      <c r="J166" s="93">
        <v>0</v>
      </c>
      <c r="K166" s="93"/>
    </row>
    <row r="167" spans="2:11" ht="15" hidden="1" customHeight="1" x14ac:dyDescent="0.3">
      <c r="B167" s="112">
        <v>2422</v>
      </c>
      <c r="C167" s="155" t="s">
        <v>153</v>
      </c>
      <c r="D167" s="130">
        <v>2</v>
      </c>
      <c r="E167" s="130">
        <v>2</v>
      </c>
      <c r="F167" s="158"/>
      <c r="G167" s="32" t="s">
        <v>551</v>
      </c>
      <c r="H167" s="165" t="s">
        <v>313</v>
      </c>
      <c r="I167" s="9">
        <f t="shared" si="4"/>
        <v>0</v>
      </c>
      <c r="J167" s="93">
        <v>0</v>
      </c>
      <c r="K167" s="93">
        <v>0</v>
      </c>
    </row>
    <row r="168" spans="2:11" ht="54" hidden="1" x14ac:dyDescent="0.3">
      <c r="B168" s="112"/>
      <c r="C168" s="155"/>
      <c r="D168" s="130"/>
      <c r="E168" s="130"/>
      <c r="F168" s="158"/>
      <c r="G168" s="32" t="s">
        <v>875</v>
      </c>
      <c r="H168" s="156"/>
      <c r="I168" s="9"/>
      <c r="J168" s="93"/>
      <c r="K168" s="93"/>
    </row>
    <row r="169" spans="2:11" hidden="1" x14ac:dyDescent="0.3">
      <c r="B169" s="112">
        <v>2423</v>
      </c>
      <c r="C169" s="155" t="s">
        <v>153</v>
      </c>
      <c r="D169" s="130">
        <v>2</v>
      </c>
      <c r="E169" s="130">
        <v>3</v>
      </c>
      <c r="F169" s="158"/>
      <c r="G169" s="32" t="s">
        <v>552</v>
      </c>
      <c r="H169" s="165" t="s">
        <v>314</v>
      </c>
      <c r="I169" s="9">
        <f t="shared" si="4"/>
        <v>0</v>
      </c>
      <c r="J169" s="93">
        <v>0</v>
      </c>
      <c r="K169" s="93">
        <v>0</v>
      </c>
    </row>
    <row r="170" spans="2:11" ht="54" hidden="1" x14ac:dyDescent="0.3">
      <c r="B170" s="112"/>
      <c r="C170" s="155"/>
      <c r="D170" s="130"/>
      <c r="E170" s="130"/>
      <c r="F170" s="158"/>
      <c r="G170" s="32" t="s">
        <v>875</v>
      </c>
      <c r="H170" s="156"/>
      <c r="I170" s="9">
        <f t="shared" si="4"/>
        <v>0</v>
      </c>
      <c r="J170" s="93"/>
      <c r="K170" s="93"/>
    </row>
    <row r="171" spans="2:11" ht="15" customHeight="1" x14ac:dyDescent="0.3">
      <c r="B171" s="112">
        <v>2424</v>
      </c>
      <c r="C171" s="155" t="s">
        <v>153</v>
      </c>
      <c r="D171" s="130">
        <v>2</v>
      </c>
      <c r="E171" s="130">
        <v>4</v>
      </c>
      <c r="F171" s="158"/>
      <c r="G171" s="32" t="s">
        <v>553</v>
      </c>
      <c r="H171" s="165"/>
      <c r="I171" s="9">
        <f>SUM(J171:K171)</f>
        <v>224000</v>
      </c>
      <c r="J171" s="93">
        <f>J174+J173</f>
        <v>300</v>
      </c>
      <c r="K171" s="93">
        <f>K174+K175+K176</f>
        <v>223700</v>
      </c>
    </row>
    <row r="172" spans="2:11" ht="54" x14ac:dyDescent="0.3">
      <c r="B172" s="112"/>
      <c r="C172" s="155"/>
      <c r="D172" s="130"/>
      <c r="E172" s="130"/>
      <c r="F172" s="158"/>
      <c r="G172" s="32" t="s">
        <v>875</v>
      </c>
      <c r="H172" s="156"/>
      <c r="I172" s="9"/>
      <c r="J172" s="93"/>
      <c r="K172" s="93"/>
    </row>
    <row r="173" spans="2:11" ht="27" x14ac:dyDescent="0.3">
      <c r="B173" s="112"/>
      <c r="C173" s="155"/>
      <c r="D173" s="130"/>
      <c r="E173" s="130"/>
      <c r="F173" s="112">
        <v>4251</v>
      </c>
      <c r="G173" s="157" t="s">
        <v>741</v>
      </c>
      <c r="H173" s="156"/>
      <c r="I173" s="9">
        <f>SUM(J173:K173)</f>
        <v>300</v>
      </c>
      <c r="J173" s="93">
        <v>300</v>
      </c>
      <c r="K173" s="93">
        <v>0</v>
      </c>
    </row>
    <row r="174" spans="2:11" x14ac:dyDescent="0.3">
      <c r="B174" s="112"/>
      <c r="C174" s="155"/>
      <c r="D174" s="130"/>
      <c r="E174" s="130"/>
      <c r="F174" s="158">
        <v>5112</v>
      </c>
      <c r="G174" s="157" t="s">
        <v>819</v>
      </c>
      <c r="H174" s="156"/>
      <c r="I174" s="9">
        <f>SUM(J174:K174)</f>
        <v>211000</v>
      </c>
      <c r="J174" s="93">
        <v>0</v>
      </c>
      <c r="K174" s="93">
        <v>211000</v>
      </c>
    </row>
    <row r="175" spans="2:11" x14ac:dyDescent="0.3">
      <c r="B175" s="112"/>
      <c r="C175" s="155"/>
      <c r="D175" s="130"/>
      <c r="E175" s="130"/>
      <c r="F175" s="158">
        <v>5134</v>
      </c>
      <c r="G175" s="168" t="s">
        <v>940</v>
      </c>
      <c r="H175" s="156"/>
      <c r="I175" s="9">
        <f>K175</f>
        <v>10000</v>
      </c>
      <c r="J175" s="93">
        <v>0</v>
      </c>
      <c r="K175" s="93">
        <v>10000</v>
      </c>
    </row>
    <row r="176" spans="2:11" x14ac:dyDescent="0.3">
      <c r="B176" s="112"/>
      <c r="C176" s="155"/>
      <c r="D176" s="130"/>
      <c r="E176" s="130"/>
      <c r="F176" s="158">
        <v>5221</v>
      </c>
      <c r="G176" s="157" t="s">
        <v>831</v>
      </c>
      <c r="H176" s="156"/>
      <c r="I176" s="9">
        <f>SUM(J176:K176)</f>
        <v>2700</v>
      </c>
      <c r="J176" s="93">
        <v>0</v>
      </c>
      <c r="K176" s="93">
        <v>2700</v>
      </c>
    </row>
    <row r="177" spans="2:11" ht="15" customHeight="1" x14ac:dyDescent="0.3">
      <c r="B177" s="112">
        <v>2430</v>
      </c>
      <c r="C177" s="151" t="s">
        <v>153</v>
      </c>
      <c r="D177" s="152">
        <v>3</v>
      </c>
      <c r="E177" s="152">
        <v>0</v>
      </c>
      <c r="F177" s="160"/>
      <c r="G177" s="30" t="s">
        <v>554</v>
      </c>
      <c r="H177" s="154" t="s">
        <v>315</v>
      </c>
      <c r="I177" s="9">
        <f t="shared" si="4"/>
        <v>201500</v>
      </c>
      <c r="J177" s="93">
        <f>SUM(J178,J180,J184,J186)</f>
        <v>0</v>
      </c>
      <c r="K177" s="93">
        <f>SUM(K178,K180,K184,K186)</f>
        <v>201500</v>
      </c>
    </row>
    <row r="178" spans="2:11" ht="15" hidden="1" customHeight="1" x14ac:dyDescent="0.3">
      <c r="B178" s="112">
        <v>2431</v>
      </c>
      <c r="C178" s="155" t="s">
        <v>153</v>
      </c>
      <c r="D178" s="130">
        <v>3</v>
      </c>
      <c r="E178" s="130">
        <v>1</v>
      </c>
      <c r="F178" s="158"/>
      <c r="G178" s="32" t="s">
        <v>555</v>
      </c>
      <c r="H178" s="165" t="s">
        <v>316</v>
      </c>
      <c r="I178" s="9">
        <f t="shared" si="4"/>
        <v>0</v>
      </c>
      <c r="J178" s="93">
        <v>0</v>
      </c>
      <c r="K178" s="93">
        <v>0</v>
      </c>
    </row>
    <row r="179" spans="2:11" ht="54" hidden="1" x14ac:dyDescent="0.3">
      <c r="B179" s="112"/>
      <c r="C179" s="155"/>
      <c r="D179" s="130"/>
      <c r="E179" s="130"/>
      <c r="F179" s="158"/>
      <c r="G179" s="32" t="s">
        <v>875</v>
      </c>
      <c r="H179" s="156"/>
      <c r="I179" s="9">
        <f t="shared" ref="I179:I217" si="5">SUM(J179:K179)</f>
        <v>0</v>
      </c>
      <c r="J179" s="93"/>
      <c r="K179" s="93"/>
    </row>
    <row r="180" spans="2:11" x14ac:dyDescent="0.3">
      <c r="B180" s="112">
        <v>2432</v>
      </c>
      <c r="C180" s="155" t="s">
        <v>153</v>
      </c>
      <c r="D180" s="130">
        <v>3</v>
      </c>
      <c r="E180" s="130">
        <v>2</v>
      </c>
      <c r="F180" s="158"/>
      <c r="G180" s="32" t="s">
        <v>556</v>
      </c>
      <c r="H180" s="165" t="s">
        <v>317</v>
      </c>
      <c r="I180" s="9">
        <f t="shared" si="5"/>
        <v>201500</v>
      </c>
      <c r="J180" s="93">
        <v>0</v>
      </c>
      <c r="K180" s="93">
        <f>K182+K183</f>
        <v>201500</v>
      </c>
    </row>
    <row r="181" spans="2:11" ht="54" x14ac:dyDescent="0.3">
      <c r="B181" s="112"/>
      <c r="C181" s="155"/>
      <c r="D181" s="130"/>
      <c r="E181" s="130"/>
      <c r="F181" s="158"/>
      <c r="G181" s="32" t="s">
        <v>875</v>
      </c>
      <c r="H181" s="156"/>
      <c r="I181" s="9"/>
      <c r="J181" s="93"/>
      <c r="K181" s="93"/>
    </row>
    <row r="182" spans="2:11" x14ac:dyDescent="0.3">
      <c r="B182" s="112"/>
      <c r="C182" s="155"/>
      <c r="D182" s="130"/>
      <c r="E182" s="130"/>
      <c r="F182" s="158">
        <v>5112</v>
      </c>
      <c r="G182" s="163" t="s">
        <v>819</v>
      </c>
      <c r="H182" s="156"/>
      <c r="I182" s="9">
        <f>K182</f>
        <v>190500</v>
      </c>
      <c r="J182" s="93"/>
      <c r="K182" s="93">
        <v>190500</v>
      </c>
    </row>
    <row r="183" spans="2:11" x14ac:dyDescent="0.3">
      <c r="B183" s="112"/>
      <c r="C183" s="155"/>
      <c r="D183" s="130"/>
      <c r="E183" s="130"/>
      <c r="F183" s="158">
        <v>5134</v>
      </c>
      <c r="G183" s="170" t="s">
        <v>940</v>
      </c>
      <c r="H183" s="156"/>
      <c r="I183" s="9">
        <f>K183</f>
        <v>11000</v>
      </c>
      <c r="J183" s="93"/>
      <c r="K183" s="93">
        <v>11000</v>
      </c>
    </row>
    <row r="184" spans="2:11" ht="15" hidden="1" customHeight="1" x14ac:dyDescent="0.3">
      <c r="B184" s="112">
        <v>2433</v>
      </c>
      <c r="C184" s="155" t="s">
        <v>153</v>
      </c>
      <c r="D184" s="130">
        <v>3</v>
      </c>
      <c r="E184" s="130">
        <v>3</v>
      </c>
      <c r="F184" s="158"/>
      <c r="G184" s="32" t="s">
        <v>557</v>
      </c>
      <c r="H184" s="165" t="s">
        <v>318</v>
      </c>
      <c r="I184" s="9">
        <f t="shared" si="5"/>
        <v>0</v>
      </c>
      <c r="J184" s="93">
        <v>0</v>
      </c>
      <c r="K184" s="93">
        <v>0</v>
      </c>
    </row>
    <row r="185" spans="2:11" ht="38.25" hidden="1" customHeight="1" x14ac:dyDescent="0.3">
      <c r="B185" s="112"/>
      <c r="C185" s="155"/>
      <c r="D185" s="130"/>
      <c r="E185" s="130"/>
      <c r="F185" s="158"/>
      <c r="G185" s="32" t="s">
        <v>875</v>
      </c>
      <c r="H185" s="156"/>
      <c r="I185" s="9">
        <f t="shared" si="5"/>
        <v>0</v>
      </c>
      <c r="J185" s="93"/>
      <c r="K185" s="93"/>
    </row>
    <row r="186" spans="2:11" ht="15" hidden="1" customHeight="1" x14ac:dyDescent="0.3">
      <c r="B186" s="112">
        <v>2435</v>
      </c>
      <c r="C186" s="151"/>
      <c r="D186" s="152"/>
      <c r="E186" s="152"/>
      <c r="F186" s="160"/>
      <c r="G186" s="32" t="s">
        <v>559</v>
      </c>
      <c r="H186" s="154"/>
      <c r="I186" s="9">
        <f t="shared" si="5"/>
        <v>0</v>
      </c>
      <c r="J186" s="93">
        <v>0</v>
      </c>
      <c r="K186" s="93">
        <v>0</v>
      </c>
    </row>
    <row r="187" spans="2:11" ht="54" hidden="1" x14ac:dyDescent="0.3">
      <c r="B187" s="112"/>
      <c r="C187" s="151"/>
      <c r="D187" s="152"/>
      <c r="E187" s="152"/>
      <c r="F187" s="160"/>
      <c r="G187" s="32" t="s">
        <v>875</v>
      </c>
      <c r="H187" s="154"/>
      <c r="I187" s="9"/>
      <c r="J187" s="93"/>
      <c r="K187" s="93"/>
    </row>
    <row r="188" spans="2:11" ht="25.5" hidden="1" customHeight="1" x14ac:dyDescent="0.3">
      <c r="B188" s="112">
        <v>2440</v>
      </c>
      <c r="C188" s="151" t="s">
        <v>153</v>
      </c>
      <c r="D188" s="152">
        <v>4</v>
      </c>
      <c r="E188" s="152">
        <v>0</v>
      </c>
      <c r="F188" s="160"/>
      <c r="G188" s="30" t="s">
        <v>561</v>
      </c>
      <c r="H188" s="154" t="s">
        <v>319</v>
      </c>
      <c r="I188" s="9">
        <f t="shared" si="5"/>
        <v>0</v>
      </c>
      <c r="J188" s="93">
        <f>SUM(J189,J191,J193)</f>
        <v>0</v>
      </c>
      <c r="K188" s="93">
        <f>SUM(K189)</f>
        <v>0</v>
      </c>
    </row>
    <row r="189" spans="2:11" ht="27.75" hidden="1" customHeight="1" x14ac:dyDescent="0.3">
      <c r="B189" s="112">
        <v>2441</v>
      </c>
      <c r="C189" s="155" t="s">
        <v>153</v>
      </c>
      <c r="D189" s="130">
        <v>4</v>
      </c>
      <c r="E189" s="130">
        <v>1</v>
      </c>
      <c r="F189" s="158"/>
      <c r="G189" s="32" t="s">
        <v>562</v>
      </c>
      <c r="H189" s="165" t="s">
        <v>320</v>
      </c>
      <c r="I189" s="9">
        <f t="shared" si="5"/>
        <v>0</v>
      </c>
      <c r="J189" s="93">
        <v>0</v>
      </c>
      <c r="K189" s="93">
        <v>0</v>
      </c>
    </row>
    <row r="190" spans="2:11" ht="54" hidden="1" x14ac:dyDescent="0.3">
      <c r="B190" s="112"/>
      <c r="C190" s="155"/>
      <c r="D190" s="130"/>
      <c r="E190" s="130"/>
      <c r="F190" s="158"/>
      <c r="G190" s="32" t="s">
        <v>875</v>
      </c>
      <c r="H190" s="156"/>
      <c r="I190" s="9">
        <f t="shared" si="5"/>
        <v>0</v>
      </c>
      <c r="J190" s="93"/>
      <c r="K190" s="93"/>
    </row>
    <row r="191" spans="2:11" hidden="1" x14ac:dyDescent="0.3">
      <c r="B191" s="112">
        <v>2442</v>
      </c>
      <c r="C191" s="155" t="s">
        <v>153</v>
      </c>
      <c r="D191" s="130">
        <v>4</v>
      </c>
      <c r="E191" s="130">
        <v>2</v>
      </c>
      <c r="F191" s="158"/>
      <c r="G191" s="32" t="s">
        <v>563</v>
      </c>
      <c r="H191" s="165" t="s">
        <v>321</v>
      </c>
      <c r="I191" s="9">
        <f t="shared" si="5"/>
        <v>0</v>
      </c>
      <c r="J191" s="93">
        <v>0</v>
      </c>
      <c r="K191" s="93">
        <v>0</v>
      </c>
    </row>
    <row r="192" spans="2:11" ht="54" hidden="1" x14ac:dyDescent="0.3">
      <c r="B192" s="112"/>
      <c r="C192" s="155"/>
      <c r="D192" s="130"/>
      <c r="E192" s="130"/>
      <c r="F192" s="158"/>
      <c r="G192" s="32" t="s">
        <v>875</v>
      </c>
      <c r="H192" s="156"/>
      <c r="I192" s="9">
        <f t="shared" si="5"/>
        <v>0</v>
      </c>
      <c r="J192" s="93"/>
      <c r="K192" s="93"/>
    </row>
    <row r="193" spans="2:11" ht="15" hidden="1" customHeight="1" x14ac:dyDescent="0.3">
      <c r="B193" s="112">
        <v>2443</v>
      </c>
      <c r="C193" s="155" t="s">
        <v>153</v>
      </c>
      <c r="D193" s="130">
        <v>4</v>
      </c>
      <c r="E193" s="130">
        <v>3</v>
      </c>
      <c r="F193" s="158"/>
      <c r="G193" s="32" t="s">
        <v>564</v>
      </c>
      <c r="H193" s="165" t="s">
        <v>322</v>
      </c>
      <c r="I193" s="9">
        <f t="shared" si="5"/>
        <v>0</v>
      </c>
      <c r="J193" s="93">
        <v>0</v>
      </c>
      <c r="K193" s="93">
        <v>0</v>
      </c>
    </row>
    <row r="194" spans="2:11" ht="54" hidden="1" x14ac:dyDescent="0.3">
      <c r="B194" s="112"/>
      <c r="C194" s="155"/>
      <c r="D194" s="130"/>
      <c r="E194" s="130"/>
      <c r="F194" s="158"/>
      <c r="G194" s="32" t="s">
        <v>875</v>
      </c>
      <c r="H194" s="156"/>
      <c r="I194" s="9">
        <f t="shared" si="5"/>
        <v>0</v>
      </c>
      <c r="J194" s="93"/>
      <c r="K194" s="93"/>
    </row>
    <row r="195" spans="2:11" x14ac:dyDescent="0.3">
      <c r="B195" s="112">
        <v>2450</v>
      </c>
      <c r="C195" s="151" t="s">
        <v>153</v>
      </c>
      <c r="D195" s="152">
        <v>5</v>
      </c>
      <c r="E195" s="152">
        <v>0</v>
      </c>
      <c r="F195" s="160"/>
      <c r="G195" s="30" t="s">
        <v>565</v>
      </c>
      <c r="H195" s="167" t="s">
        <v>323</v>
      </c>
      <c r="I195" s="9">
        <f t="shared" si="5"/>
        <v>508800</v>
      </c>
      <c r="J195" s="93">
        <f>SUM(J196,J202,J204,J206,J208)</f>
        <v>53500</v>
      </c>
      <c r="K195" s="93">
        <f>SUM(K196,K202,K204,K206,K208)</f>
        <v>455300</v>
      </c>
    </row>
    <row r="196" spans="2:11" x14ac:dyDescent="0.3">
      <c r="B196" s="112">
        <v>2451</v>
      </c>
      <c r="C196" s="155" t="s">
        <v>153</v>
      </c>
      <c r="D196" s="130">
        <v>5</v>
      </c>
      <c r="E196" s="130">
        <v>1</v>
      </c>
      <c r="F196" s="158"/>
      <c r="G196" s="32" t="s">
        <v>566</v>
      </c>
      <c r="H196" s="165" t="s">
        <v>324</v>
      </c>
      <c r="I196" s="9">
        <f>SUM(J196:K196)</f>
        <v>508800</v>
      </c>
      <c r="J196" s="93">
        <f>J199+J198</f>
        <v>53500</v>
      </c>
      <c r="K196" s="93">
        <f>K200+K201</f>
        <v>455300</v>
      </c>
    </row>
    <row r="197" spans="2:11" ht="54" x14ac:dyDescent="0.3">
      <c r="B197" s="112"/>
      <c r="C197" s="155"/>
      <c r="D197" s="130"/>
      <c r="E197" s="130"/>
      <c r="F197" s="158"/>
      <c r="G197" s="32" t="s">
        <v>875</v>
      </c>
      <c r="H197" s="156"/>
      <c r="I197" s="9"/>
      <c r="J197" s="93"/>
      <c r="K197" s="93"/>
    </row>
    <row r="198" spans="2:11" ht="27" x14ac:dyDescent="0.3">
      <c r="B198" s="112"/>
      <c r="C198" s="155"/>
      <c r="D198" s="130"/>
      <c r="E198" s="130"/>
      <c r="F198" s="158">
        <v>4239</v>
      </c>
      <c r="G198" s="163" t="s">
        <v>738</v>
      </c>
      <c r="H198" s="156"/>
      <c r="I198" s="9">
        <f>J198</f>
        <v>1500</v>
      </c>
      <c r="J198" s="9">
        <v>1500</v>
      </c>
      <c r="K198" s="93"/>
    </row>
    <row r="199" spans="2:11" ht="27" x14ac:dyDescent="0.3">
      <c r="B199" s="112"/>
      <c r="C199" s="155"/>
      <c r="D199" s="130"/>
      <c r="E199" s="130"/>
      <c r="F199" s="158">
        <v>4251</v>
      </c>
      <c r="G199" s="157" t="s">
        <v>741</v>
      </c>
      <c r="H199" s="156"/>
      <c r="I199" s="93">
        <f>SUM(J199)</f>
        <v>52000</v>
      </c>
      <c r="J199" s="93">
        <v>52000</v>
      </c>
      <c r="K199" s="93"/>
    </row>
    <row r="200" spans="2:11" ht="15" customHeight="1" x14ac:dyDescent="0.3">
      <c r="B200" s="112"/>
      <c r="C200" s="155"/>
      <c r="D200" s="130"/>
      <c r="E200" s="130"/>
      <c r="F200" s="158">
        <v>5112</v>
      </c>
      <c r="G200" s="157" t="s">
        <v>819</v>
      </c>
      <c r="H200" s="156"/>
      <c r="I200" s="9">
        <f>SUM(J200:K200)</f>
        <v>451000</v>
      </c>
      <c r="J200" s="93">
        <v>0</v>
      </c>
      <c r="K200" s="93">
        <v>451000</v>
      </c>
    </row>
    <row r="201" spans="2:11" ht="15" customHeight="1" x14ac:dyDescent="0.3">
      <c r="B201" s="112"/>
      <c r="C201" s="155"/>
      <c r="D201" s="130"/>
      <c r="E201" s="130"/>
      <c r="F201" s="158">
        <v>5221</v>
      </c>
      <c r="G201" s="157" t="s">
        <v>831</v>
      </c>
      <c r="H201" s="156"/>
      <c r="I201" s="9">
        <f>J201+K201</f>
        <v>4300</v>
      </c>
      <c r="J201" s="93"/>
      <c r="K201" s="93">
        <v>4300</v>
      </c>
    </row>
    <row r="202" spans="2:11" ht="15" hidden="1" customHeight="1" x14ac:dyDescent="0.3">
      <c r="B202" s="112">
        <v>2452</v>
      </c>
      <c r="C202" s="155" t="s">
        <v>153</v>
      </c>
      <c r="D202" s="130">
        <v>5</v>
      </c>
      <c r="E202" s="130">
        <v>2</v>
      </c>
      <c r="F202" s="158"/>
      <c r="G202" s="32" t="s">
        <v>567</v>
      </c>
      <c r="H202" s="165" t="s">
        <v>325</v>
      </c>
      <c r="I202" s="9">
        <f>SUM(J202)</f>
        <v>0</v>
      </c>
      <c r="J202" s="93">
        <v>0</v>
      </c>
      <c r="K202" s="93">
        <v>0</v>
      </c>
    </row>
    <row r="203" spans="2:11" ht="54" hidden="1" x14ac:dyDescent="0.3">
      <c r="B203" s="112"/>
      <c r="C203" s="155"/>
      <c r="D203" s="130"/>
      <c r="E203" s="130"/>
      <c r="F203" s="158"/>
      <c r="G203" s="32" t="s">
        <v>875</v>
      </c>
      <c r="H203" s="156"/>
      <c r="I203" s="9">
        <f t="shared" si="5"/>
        <v>0</v>
      </c>
      <c r="J203" s="93"/>
      <c r="K203" s="93"/>
    </row>
    <row r="204" spans="2:11" hidden="1" x14ac:dyDescent="0.3">
      <c r="B204" s="112">
        <v>2453</v>
      </c>
      <c r="C204" s="155" t="s">
        <v>153</v>
      </c>
      <c r="D204" s="130">
        <v>5</v>
      </c>
      <c r="E204" s="130">
        <v>3</v>
      </c>
      <c r="F204" s="158"/>
      <c r="G204" s="32" t="s">
        <v>568</v>
      </c>
      <c r="H204" s="165" t="s">
        <v>326</v>
      </c>
      <c r="I204" s="9">
        <f>SUM(J204)</f>
        <v>0</v>
      </c>
      <c r="J204" s="93">
        <v>0</v>
      </c>
      <c r="K204" s="93">
        <v>0</v>
      </c>
    </row>
    <row r="205" spans="2:11" ht="54" hidden="1" x14ac:dyDescent="0.3">
      <c r="B205" s="112"/>
      <c r="C205" s="155"/>
      <c r="D205" s="130"/>
      <c r="E205" s="130"/>
      <c r="F205" s="158"/>
      <c r="G205" s="32" t="s">
        <v>875</v>
      </c>
      <c r="H205" s="156"/>
      <c r="I205" s="9">
        <f t="shared" si="5"/>
        <v>0</v>
      </c>
      <c r="J205" s="93"/>
      <c r="K205" s="93"/>
    </row>
    <row r="206" spans="2:11" ht="15" hidden="1" customHeight="1" x14ac:dyDescent="0.3">
      <c r="B206" s="112">
        <v>2454</v>
      </c>
      <c r="C206" s="155" t="s">
        <v>153</v>
      </c>
      <c r="D206" s="130">
        <v>5</v>
      </c>
      <c r="E206" s="130">
        <v>4</v>
      </c>
      <c r="F206" s="158"/>
      <c r="G206" s="32" t="s">
        <v>569</v>
      </c>
      <c r="H206" s="165" t="s">
        <v>327</v>
      </c>
      <c r="I206" s="9">
        <f>SUM(J206)</f>
        <v>0</v>
      </c>
      <c r="J206" s="93">
        <v>0</v>
      </c>
      <c r="K206" s="93">
        <v>0</v>
      </c>
    </row>
    <row r="207" spans="2:11" ht="54" hidden="1" x14ac:dyDescent="0.3">
      <c r="B207" s="112"/>
      <c r="C207" s="155"/>
      <c r="D207" s="130"/>
      <c r="E207" s="130"/>
      <c r="F207" s="158"/>
      <c r="G207" s="32" t="s">
        <v>875</v>
      </c>
      <c r="H207" s="156"/>
      <c r="I207" s="9">
        <f t="shared" si="5"/>
        <v>0</v>
      </c>
      <c r="J207" s="93"/>
      <c r="K207" s="93"/>
    </row>
    <row r="208" spans="2:11" ht="15" hidden="1" customHeight="1" x14ac:dyDescent="0.3">
      <c r="B208" s="112">
        <v>2455</v>
      </c>
      <c r="C208" s="155" t="s">
        <v>153</v>
      </c>
      <c r="D208" s="130">
        <v>5</v>
      </c>
      <c r="E208" s="130">
        <v>5</v>
      </c>
      <c r="F208" s="158"/>
      <c r="G208" s="32" t="s">
        <v>570</v>
      </c>
      <c r="H208" s="165" t="s">
        <v>328</v>
      </c>
      <c r="I208" s="9">
        <f>SUM(J208)</f>
        <v>0</v>
      </c>
      <c r="J208" s="93">
        <v>0</v>
      </c>
      <c r="K208" s="93">
        <v>0</v>
      </c>
    </row>
    <row r="209" spans="2:11" ht="54" hidden="1" x14ac:dyDescent="0.3">
      <c r="B209" s="112"/>
      <c r="C209" s="155"/>
      <c r="D209" s="130"/>
      <c r="E209" s="130"/>
      <c r="F209" s="158"/>
      <c r="G209" s="32" t="s">
        <v>875</v>
      </c>
      <c r="H209" s="156"/>
      <c r="I209" s="9">
        <f t="shared" si="5"/>
        <v>0</v>
      </c>
      <c r="J209" s="93"/>
      <c r="K209" s="93"/>
    </row>
    <row r="210" spans="2:11" ht="15" hidden="1" customHeight="1" x14ac:dyDescent="0.3">
      <c r="B210" s="112">
        <v>2460</v>
      </c>
      <c r="C210" s="151" t="s">
        <v>153</v>
      </c>
      <c r="D210" s="152">
        <v>6</v>
      </c>
      <c r="E210" s="152">
        <v>0</v>
      </c>
      <c r="F210" s="160"/>
      <c r="G210" s="30" t="s">
        <v>571</v>
      </c>
      <c r="H210" s="154" t="s">
        <v>329</v>
      </c>
      <c r="I210" s="9">
        <f t="shared" si="5"/>
        <v>0</v>
      </c>
      <c r="J210" s="93">
        <f>SUM(J211)</f>
        <v>0</v>
      </c>
      <c r="K210" s="93">
        <f>SUM(K211)</f>
        <v>0</v>
      </c>
    </row>
    <row r="211" spans="2:11" ht="15" hidden="1" customHeight="1" x14ac:dyDescent="0.3">
      <c r="B211" s="112">
        <v>2461</v>
      </c>
      <c r="C211" s="155" t="s">
        <v>153</v>
      </c>
      <c r="D211" s="130">
        <v>6</v>
      </c>
      <c r="E211" s="130">
        <v>1</v>
      </c>
      <c r="F211" s="158"/>
      <c r="G211" s="32" t="s">
        <v>572</v>
      </c>
      <c r="H211" s="165" t="s">
        <v>329</v>
      </c>
      <c r="I211" s="9">
        <f>SUM(J211)</f>
        <v>0</v>
      </c>
      <c r="J211" s="93">
        <v>0</v>
      </c>
      <c r="K211" s="93">
        <v>0</v>
      </c>
    </row>
    <row r="212" spans="2:11" ht="54" hidden="1" x14ac:dyDescent="0.3">
      <c r="B212" s="112"/>
      <c r="C212" s="155"/>
      <c r="D212" s="130"/>
      <c r="E212" s="130"/>
      <c r="F212" s="158"/>
      <c r="G212" s="32" t="s">
        <v>875</v>
      </c>
      <c r="H212" s="156"/>
      <c r="I212" s="9">
        <f t="shared" si="5"/>
        <v>0</v>
      </c>
      <c r="J212" s="93"/>
      <c r="K212" s="93"/>
    </row>
    <row r="213" spans="2:11" ht="15" hidden="1" customHeight="1" x14ac:dyDescent="0.3">
      <c r="B213" s="112">
        <v>2470</v>
      </c>
      <c r="C213" s="151" t="s">
        <v>153</v>
      </c>
      <c r="D213" s="152">
        <v>7</v>
      </c>
      <c r="E213" s="152">
        <v>0</v>
      </c>
      <c r="F213" s="160"/>
      <c r="G213" s="30" t="s">
        <v>573</v>
      </c>
      <c r="H213" s="167" t="s">
        <v>330</v>
      </c>
      <c r="I213" s="9">
        <f t="shared" si="5"/>
        <v>0</v>
      </c>
      <c r="J213" s="93">
        <f>SUM(J214,J216,J218,J220)</f>
        <v>0</v>
      </c>
      <c r="K213" s="93">
        <f>SUM(K214,K216,K218,K220)</f>
        <v>0</v>
      </c>
    </row>
    <row r="214" spans="2:11" ht="40.5" hidden="1" x14ac:dyDescent="0.3">
      <c r="B214" s="112">
        <v>2471</v>
      </c>
      <c r="C214" s="155" t="s">
        <v>153</v>
      </c>
      <c r="D214" s="130">
        <v>7</v>
      </c>
      <c r="E214" s="130">
        <v>1</v>
      </c>
      <c r="F214" s="158"/>
      <c r="G214" s="32" t="s">
        <v>574</v>
      </c>
      <c r="H214" s="165" t="s">
        <v>331</v>
      </c>
      <c r="I214" s="9">
        <f>SUM(J214)</f>
        <v>0</v>
      </c>
      <c r="J214" s="93">
        <v>0</v>
      </c>
      <c r="K214" s="93">
        <v>0</v>
      </c>
    </row>
    <row r="215" spans="2:11" ht="54" hidden="1" x14ac:dyDescent="0.3">
      <c r="B215" s="112"/>
      <c r="C215" s="155"/>
      <c r="D215" s="130"/>
      <c r="E215" s="130"/>
      <c r="F215" s="158"/>
      <c r="G215" s="32" t="s">
        <v>875</v>
      </c>
      <c r="H215" s="156"/>
      <c r="I215" s="9">
        <f t="shared" si="5"/>
        <v>0</v>
      </c>
      <c r="J215" s="93"/>
      <c r="K215" s="93"/>
    </row>
    <row r="216" spans="2:11" ht="15" hidden="1" customHeight="1" x14ac:dyDescent="0.3">
      <c r="B216" s="112">
        <v>2472</v>
      </c>
      <c r="C216" s="155" t="s">
        <v>153</v>
      </c>
      <c r="D216" s="130">
        <v>7</v>
      </c>
      <c r="E216" s="130">
        <v>2</v>
      </c>
      <c r="F216" s="158"/>
      <c r="G216" s="32" t="s">
        <v>575</v>
      </c>
      <c r="H216" s="171" t="s">
        <v>332</v>
      </c>
      <c r="I216" s="9">
        <f>SUM(J216)</f>
        <v>0</v>
      </c>
      <c r="J216" s="93">
        <v>0</v>
      </c>
      <c r="K216" s="93">
        <v>0</v>
      </c>
    </row>
    <row r="217" spans="2:11" ht="54" hidden="1" x14ac:dyDescent="0.3">
      <c r="B217" s="112"/>
      <c r="C217" s="155"/>
      <c r="D217" s="130"/>
      <c r="E217" s="130"/>
      <c r="F217" s="158"/>
      <c r="G217" s="32" t="s">
        <v>875</v>
      </c>
      <c r="H217" s="156"/>
      <c r="I217" s="9">
        <f t="shared" si="5"/>
        <v>0</v>
      </c>
      <c r="J217" s="93"/>
      <c r="K217" s="93"/>
    </row>
    <row r="218" spans="2:11" ht="15" hidden="1" customHeight="1" x14ac:dyDescent="0.3">
      <c r="B218" s="112">
        <v>2473</v>
      </c>
      <c r="C218" s="155" t="s">
        <v>153</v>
      </c>
      <c r="D218" s="130">
        <v>7</v>
      </c>
      <c r="E218" s="130">
        <v>3</v>
      </c>
      <c r="F218" s="158"/>
      <c r="G218" s="32" t="s">
        <v>576</v>
      </c>
      <c r="H218" s="165" t="s">
        <v>333</v>
      </c>
      <c r="I218" s="9">
        <f>SUM(J218)</f>
        <v>0</v>
      </c>
      <c r="J218" s="93">
        <v>0</v>
      </c>
      <c r="K218" s="93">
        <v>0</v>
      </c>
    </row>
    <row r="219" spans="2:11" ht="54" hidden="1" x14ac:dyDescent="0.3">
      <c r="B219" s="112"/>
      <c r="C219" s="155"/>
      <c r="D219" s="130"/>
      <c r="E219" s="130"/>
      <c r="F219" s="158"/>
      <c r="G219" s="32" t="s">
        <v>875</v>
      </c>
      <c r="H219" s="156"/>
      <c r="I219" s="9">
        <f>SUM(J219:K219)</f>
        <v>0</v>
      </c>
      <c r="J219" s="93"/>
      <c r="K219" s="93"/>
    </row>
    <row r="220" spans="2:11" ht="15" hidden="1" customHeight="1" x14ac:dyDescent="0.3">
      <c r="B220" s="112">
        <v>2474</v>
      </c>
      <c r="C220" s="155" t="s">
        <v>153</v>
      </c>
      <c r="D220" s="130">
        <v>7</v>
      </c>
      <c r="E220" s="130">
        <v>4</v>
      </c>
      <c r="F220" s="158"/>
      <c r="G220" s="32" t="s">
        <v>577</v>
      </c>
      <c r="H220" s="156" t="s">
        <v>334</v>
      </c>
      <c r="I220" s="9">
        <f>J220+K220</f>
        <v>0</v>
      </c>
      <c r="J220" s="93">
        <v>0</v>
      </c>
      <c r="K220" s="93">
        <v>0</v>
      </c>
    </row>
    <row r="221" spans="2:11" ht="54" hidden="1" x14ac:dyDescent="0.3">
      <c r="B221" s="112"/>
      <c r="C221" s="155"/>
      <c r="D221" s="130"/>
      <c r="E221" s="130"/>
      <c r="F221" s="158"/>
      <c r="G221" s="32" t="s">
        <v>875</v>
      </c>
      <c r="H221" s="156"/>
      <c r="I221" s="9">
        <f>SUM(J221:K221)</f>
        <v>0</v>
      </c>
      <c r="J221" s="93"/>
      <c r="K221" s="93"/>
    </row>
    <row r="222" spans="2:11" ht="45" customHeight="1" x14ac:dyDescent="0.3">
      <c r="B222" s="112">
        <v>2480</v>
      </c>
      <c r="C222" s="151" t="s">
        <v>153</v>
      </c>
      <c r="D222" s="152">
        <v>8</v>
      </c>
      <c r="E222" s="152">
        <v>0</v>
      </c>
      <c r="F222" s="160"/>
      <c r="G222" s="30" t="s">
        <v>578</v>
      </c>
      <c r="H222" s="154" t="s">
        <v>335</v>
      </c>
      <c r="I222" s="93">
        <f>SUM(J222:K222)</f>
        <v>20000</v>
      </c>
      <c r="J222" s="93">
        <f>SUM(J223,J225,J228,J231,J233)</f>
        <v>0</v>
      </c>
      <c r="K222" s="93">
        <f>SUM(K223,K225,K228,K231,K233)</f>
        <v>20000</v>
      </c>
    </row>
    <row r="223" spans="2:11" ht="54" hidden="1" x14ac:dyDescent="0.3">
      <c r="B223" s="112">
        <v>2481</v>
      </c>
      <c r="C223" s="155" t="s">
        <v>153</v>
      </c>
      <c r="D223" s="130">
        <v>8</v>
      </c>
      <c r="E223" s="130">
        <v>1</v>
      </c>
      <c r="F223" s="158"/>
      <c r="G223" s="32" t="s">
        <v>579</v>
      </c>
      <c r="H223" s="165" t="s">
        <v>336</v>
      </c>
      <c r="I223" s="9">
        <f>SUM(J223:K223)</f>
        <v>0</v>
      </c>
      <c r="J223" s="93">
        <v>0</v>
      </c>
      <c r="K223" s="93">
        <v>0</v>
      </c>
    </row>
    <row r="224" spans="2:11" ht="54" hidden="1" x14ac:dyDescent="0.3">
      <c r="B224" s="112"/>
      <c r="C224" s="155"/>
      <c r="D224" s="130"/>
      <c r="E224" s="130"/>
      <c r="F224" s="158"/>
      <c r="G224" s="32" t="s">
        <v>875</v>
      </c>
      <c r="H224" s="156"/>
      <c r="I224" s="9">
        <f>SUM(J224:K224)</f>
        <v>0</v>
      </c>
      <c r="J224" s="93"/>
      <c r="K224" s="93"/>
    </row>
    <row r="225" spans="2:11" ht="41.25" hidden="1" customHeight="1" x14ac:dyDescent="0.3">
      <c r="B225" s="112">
        <v>2482</v>
      </c>
      <c r="C225" s="155" t="s">
        <v>153</v>
      </c>
      <c r="D225" s="130">
        <v>8</v>
      </c>
      <c r="E225" s="130">
        <v>2</v>
      </c>
      <c r="F225" s="158"/>
      <c r="G225" s="32" t="s">
        <v>580</v>
      </c>
      <c r="H225" s="165" t="s">
        <v>337</v>
      </c>
      <c r="I225" s="93">
        <f>SUM(J225+K225)</f>
        <v>0</v>
      </c>
      <c r="J225" s="93">
        <v>0</v>
      </c>
      <c r="K225" s="93">
        <f>K227</f>
        <v>0</v>
      </c>
    </row>
    <row r="226" spans="2:11" ht="54" hidden="1" x14ac:dyDescent="0.3">
      <c r="B226" s="112"/>
      <c r="C226" s="155"/>
      <c r="D226" s="130"/>
      <c r="E226" s="130"/>
      <c r="F226" s="158"/>
      <c r="G226" s="32" t="s">
        <v>875</v>
      </c>
      <c r="H226" s="156"/>
      <c r="I226" s="9">
        <f>SUM(J226:K226)</f>
        <v>0</v>
      </c>
      <c r="J226" s="93"/>
      <c r="K226" s="93"/>
    </row>
    <row r="227" spans="2:11" hidden="1" x14ac:dyDescent="0.3">
      <c r="B227" s="112"/>
      <c r="C227" s="155"/>
      <c r="D227" s="130"/>
      <c r="E227" s="130"/>
      <c r="F227" s="158">
        <v>5134</v>
      </c>
      <c r="G227" s="157" t="s">
        <v>829</v>
      </c>
      <c r="H227" s="156"/>
      <c r="I227" s="9">
        <f>K227</f>
        <v>0</v>
      </c>
      <c r="J227" s="93"/>
      <c r="K227" s="93">
        <v>0</v>
      </c>
    </row>
    <row r="228" spans="2:11" ht="40.5" hidden="1" x14ac:dyDescent="0.3">
      <c r="B228" s="112">
        <v>2483</v>
      </c>
      <c r="C228" s="155" t="s">
        <v>153</v>
      </c>
      <c r="D228" s="130">
        <v>8</v>
      </c>
      <c r="E228" s="130">
        <v>3</v>
      </c>
      <c r="F228" s="158"/>
      <c r="G228" s="32" t="s">
        <v>581</v>
      </c>
      <c r="H228" s="165" t="s">
        <v>338</v>
      </c>
      <c r="I228" s="9">
        <f>SUM(J228:K228)</f>
        <v>0</v>
      </c>
      <c r="J228" s="93">
        <v>0</v>
      </c>
      <c r="K228" s="93">
        <f>K230</f>
        <v>0</v>
      </c>
    </row>
    <row r="229" spans="2:11" ht="54" hidden="1" x14ac:dyDescent="0.3">
      <c r="B229" s="112"/>
      <c r="C229" s="155"/>
      <c r="D229" s="130"/>
      <c r="E229" s="130"/>
      <c r="F229" s="158"/>
      <c r="G229" s="32" t="s">
        <v>875</v>
      </c>
      <c r="H229" s="156"/>
      <c r="I229" s="9"/>
      <c r="J229" s="93"/>
      <c r="K229" s="93"/>
    </row>
    <row r="230" spans="2:11" hidden="1" x14ac:dyDescent="0.3">
      <c r="B230" s="112"/>
      <c r="C230" s="155"/>
      <c r="D230" s="130"/>
      <c r="E230" s="130"/>
      <c r="F230" s="158">
        <v>5134</v>
      </c>
      <c r="G230" s="157" t="s">
        <v>829</v>
      </c>
      <c r="H230" s="156"/>
      <c r="I230" s="9">
        <f>K230</f>
        <v>0</v>
      </c>
      <c r="J230" s="93"/>
      <c r="K230" s="93"/>
    </row>
    <row r="231" spans="2:11" ht="39" hidden="1" customHeight="1" x14ac:dyDescent="0.3">
      <c r="B231" s="112">
        <v>2484</v>
      </c>
      <c r="C231" s="155" t="s">
        <v>153</v>
      </c>
      <c r="D231" s="130">
        <v>8</v>
      </c>
      <c r="E231" s="130">
        <v>4</v>
      </c>
      <c r="F231" s="158"/>
      <c r="G231" s="32" t="s">
        <v>582</v>
      </c>
      <c r="H231" s="165" t="s">
        <v>339</v>
      </c>
      <c r="I231" s="9">
        <f>SUM(J231:K231)</f>
        <v>0</v>
      </c>
      <c r="J231" s="93">
        <v>0</v>
      </c>
      <c r="K231" s="93">
        <v>0</v>
      </c>
    </row>
    <row r="232" spans="2:11" ht="54" hidden="1" x14ac:dyDescent="0.3">
      <c r="B232" s="112"/>
      <c r="C232" s="155"/>
      <c r="D232" s="130"/>
      <c r="E232" s="130"/>
      <c r="F232" s="158"/>
      <c r="G232" s="32" t="s">
        <v>875</v>
      </c>
      <c r="H232" s="156"/>
      <c r="I232" s="9"/>
      <c r="J232" s="93"/>
      <c r="K232" s="93"/>
    </row>
    <row r="233" spans="2:11" ht="27" x14ac:dyDescent="0.3">
      <c r="B233" s="112"/>
      <c r="C233" s="155" t="s">
        <v>153</v>
      </c>
      <c r="D233" s="130">
        <v>8</v>
      </c>
      <c r="E233" s="130">
        <v>5</v>
      </c>
      <c r="F233" s="158"/>
      <c r="G233" s="32" t="s">
        <v>583</v>
      </c>
      <c r="H233" s="156"/>
      <c r="I233" s="93">
        <f>SUM(J233:K233)</f>
        <v>20000</v>
      </c>
      <c r="J233" s="93">
        <v>0</v>
      </c>
      <c r="K233" s="93">
        <f>K235</f>
        <v>20000</v>
      </c>
    </row>
    <row r="234" spans="2:11" ht="54" x14ac:dyDescent="0.3">
      <c r="B234" s="112"/>
      <c r="C234" s="155"/>
      <c r="D234" s="130"/>
      <c r="E234" s="130"/>
      <c r="F234" s="158"/>
      <c r="G234" s="32" t="s">
        <v>875</v>
      </c>
      <c r="H234" s="156"/>
      <c r="I234" s="9"/>
      <c r="J234" s="93"/>
      <c r="K234" s="93"/>
    </row>
    <row r="235" spans="2:11" x14ac:dyDescent="0.3">
      <c r="B235" s="112"/>
      <c r="C235" s="155"/>
      <c r="D235" s="130"/>
      <c r="E235" s="130"/>
      <c r="F235" s="158">
        <v>5134</v>
      </c>
      <c r="G235" s="157" t="s">
        <v>829</v>
      </c>
      <c r="H235" s="156"/>
      <c r="I235" s="9">
        <f>SUM(J235:K235)</f>
        <v>20000</v>
      </c>
      <c r="J235" s="93"/>
      <c r="K235" s="93">
        <v>20000</v>
      </c>
    </row>
    <row r="236" spans="2:11" ht="26.25" customHeight="1" x14ac:dyDescent="0.3">
      <c r="B236" s="112">
        <v>2490</v>
      </c>
      <c r="C236" s="151" t="s">
        <v>153</v>
      </c>
      <c r="D236" s="152">
        <v>9</v>
      </c>
      <c r="E236" s="152">
        <v>0</v>
      </c>
      <c r="F236" s="160"/>
      <c r="G236" s="30" t="s">
        <v>586</v>
      </c>
      <c r="H236" s="154" t="s">
        <v>340</v>
      </c>
      <c r="I236" s="93">
        <f>SUM(J236:K236)</f>
        <v>-22000</v>
      </c>
      <c r="J236" s="93">
        <f>SUM(J237)</f>
        <v>0</v>
      </c>
      <c r="K236" s="93">
        <f>SUM(K237)</f>
        <v>-22000</v>
      </c>
    </row>
    <row r="237" spans="2:11" ht="27" x14ac:dyDescent="0.3">
      <c r="B237" s="112">
        <v>2491</v>
      </c>
      <c r="C237" s="155" t="s">
        <v>153</v>
      </c>
      <c r="D237" s="130">
        <v>9</v>
      </c>
      <c r="E237" s="130">
        <v>1</v>
      </c>
      <c r="F237" s="158"/>
      <c r="G237" s="32" t="s">
        <v>587</v>
      </c>
      <c r="H237" s="165" t="s">
        <v>341</v>
      </c>
      <c r="I237" s="93">
        <f>SUM(J237:K237)</f>
        <v>-22000</v>
      </c>
      <c r="J237" s="93">
        <f>SUM(J240:J240)</f>
        <v>0</v>
      </c>
      <c r="K237" s="93">
        <f>K240</f>
        <v>-22000</v>
      </c>
    </row>
    <row r="238" spans="2:11" ht="54" hidden="1" x14ac:dyDescent="0.3">
      <c r="B238" s="112"/>
      <c r="C238" s="155"/>
      <c r="D238" s="130"/>
      <c r="E238" s="130"/>
      <c r="F238" s="158"/>
      <c r="G238" s="32" t="s">
        <v>875</v>
      </c>
      <c r="H238" s="156"/>
      <c r="I238" s="9">
        <f>SUM(J238:K238)</f>
        <v>0</v>
      </c>
      <c r="J238" s="93"/>
      <c r="K238" s="9"/>
    </row>
    <row r="239" spans="2:11" ht="54" x14ac:dyDescent="0.3">
      <c r="B239" s="112"/>
      <c r="C239" s="155"/>
      <c r="D239" s="130"/>
      <c r="E239" s="130"/>
      <c r="F239" s="158"/>
      <c r="G239" s="32" t="s">
        <v>875</v>
      </c>
      <c r="H239" s="156"/>
      <c r="I239" s="9"/>
      <c r="J239" s="93"/>
      <c r="K239" s="93"/>
    </row>
    <row r="240" spans="2:11" ht="27" x14ac:dyDescent="0.3">
      <c r="B240" s="112"/>
      <c r="C240" s="155"/>
      <c r="D240" s="130"/>
      <c r="E240" s="130"/>
      <c r="F240" s="158"/>
      <c r="G240" s="163" t="s">
        <v>587</v>
      </c>
      <c r="H240" s="156"/>
      <c r="I240" s="93">
        <f>K240</f>
        <v>-22000</v>
      </c>
      <c r="J240" s="93"/>
      <c r="K240" s="93">
        <v>-22000</v>
      </c>
    </row>
    <row r="241" spans="2:11" s="29" customFormat="1" ht="51.75" customHeight="1" x14ac:dyDescent="0.2">
      <c r="B241" s="130">
        <v>2500</v>
      </c>
      <c r="C241" s="151" t="s">
        <v>154</v>
      </c>
      <c r="D241" s="152">
        <v>0</v>
      </c>
      <c r="E241" s="152">
        <v>0</v>
      </c>
      <c r="F241" s="160"/>
      <c r="G241" s="33" t="s">
        <v>895</v>
      </c>
      <c r="H241" s="166" t="s">
        <v>342</v>
      </c>
      <c r="I241" s="9">
        <f>SUM(J241:K241)</f>
        <v>692061</v>
      </c>
      <c r="J241" s="9">
        <f>SUM(J242+J261+J266+J269+J276)</f>
        <v>247061</v>
      </c>
      <c r="K241" s="9">
        <f>SUM(K242+K260+K266+K269+K272+K276)</f>
        <v>445000</v>
      </c>
    </row>
    <row r="242" spans="2:11" ht="15" customHeight="1" x14ac:dyDescent="0.3">
      <c r="B242" s="112">
        <v>2510</v>
      </c>
      <c r="C242" s="151" t="s">
        <v>154</v>
      </c>
      <c r="D242" s="152">
        <v>1</v>
      </c>
      <c r="E242" s="152">
        <v>0</v>
      </c>
      <c r="F242" s="160"/>
      <c r="G242" s="30" t="s">
        <v>589</v>
      </c>
      <c r="H242" s="154" t="s">
        <v>343</v>
      </c>
      <c r="I242" s="9">
        <f>SUM(J242:K242)</f>
        <v>347436</v>
      </c>
      <c r="J242" s="93">
        <f>SUM(J243)</f>
        <v>240436</v>
      </c>
      <c r="K242" s="93">
        <f>SUM(K243)</f>
        <v>107000</v>
      </c>
    </row>
    <row r="243" spans="2:11" ht="15" customHeight="1" x14ac:dyDescent="0.3">
      <c r="B243" s="112">
        <v>2511</v>
      </c>
      <c r="C243" s="155" t="s">
        <v>154</v>
      </c>
      <c r="D243" s="130">
        <v>1</v>
      </c>
      <c r="E243" s="130">
        <v>1</v>
      </c>
      <c r="F243" s="158"/>
      <c r="G243" s="32" t="s">
        <v>590</v>
      </c>
      <c r="H243" s="165" t="s">
        <v>344</v>
      </c>
      <c r="I243" s="9">
        <f>SUM(J243:K243)</f>
        <v>347436</v>
      </c>
      <c r="J243" s="93">
        <f>SUM(J245:J259)</f>
        <v>240436</v>
      </c>
      <c r="K243" s="93">
        <f>K258+K259+K257</f>
        <v>107000</v>
      </c>
    </row>
    <row r="244" spans="2:11" ht="54" x14ac:dyDescent="0.3">
      <c r="B244" s="112"/>
      <c r="C244" s="155"/>
      <c r="D244" s="130"/>
      <c r="E244" s="130"/>
      <c r="F244" s="158"/>
      <c r="G244" s="32" t="s">
        <v>875</v>
      </c>
      <c r="H244" s="156"/>
      <c r="I244" s="9"/>
      <c r="J244" s="93"/>
      <c r="K244" s="93"/>
    </row>
    <row r="245" spans="2:11" ht="17.25" customHeight="1" x14ac:dyDescent="0.3">
      <c r="B245" s="112"/>
      <c r="C245" s="155"/>
      <c r="D245" s="130"/>
      <c r="E245" s="130"/>
      <c r="F245" s="158">
        <v>4213</v>
      </c>
      <c r="G245" s="157" t="s">
        <v>721</v>
      </c>
      <c r="H245" s="156"/>
      <c r="I245" s="93">
        <f t="shared" ref="I245:I252" si="6">J245</f>
        <v>2880</v>
      </c>
      <c r="J245" s="93">
        <v>2880</v>
      </c>
      <c r="K245" s="93"/>
    </row>
    <row r="246" spans="2:11" ht="17.25" customHeight="1" x14ac:dyDescent="0.3">
      <c r="B246" s="112"/>
      <c r="C246" s="155"/>
      <c r="D246" s="130"/>
      <c r="E246" s="130"/>
      <c r="F246" s="158">
        <v>4215</v>
      </c>
      <c r="G246" s="157" t="s">
        <v>723</v>
      </c>
      <c r="H246" s="156"/>
      <c r="I246" s="93">
        <f t="shared" si="6"/>
        <v>1200</v>
      </c>
      <c r="J246" s="93">
        <v>1200</v>
      </c>
      <c r="K246" s="93"/>
    </row>
    <row r="247" spans="2:11" ht="17.25" hidden="1" customHeight="1" x14ac:dyDescent="0.3">
      <c r="B247" s="112"/>
      <c r="C247" s="155"/>
      <c r="D247" s="130"/>
      <c r="E247" s="130"/>
      <c r="F247" s="158">
        <v>4234</v>
      </c>
      <c r="G247" s="157" t="s">
        <v>734</v>
      </c>
      <c r="H247" s="156"/>
      <c r="I247" s="93">
        <f t="shared" si="6"/>
        <v>0</v>
      </c>
      <c r="J247" s="93"/>
      <c r="K247" s="93"/>
    </row>
    <row r="248" spans="2:11" ht="17.25" hidden="1" customHeight="1" x14ac:dyDescent="0.3">
      <c r="B248" s="112"/>
      <c r="C248" s="155"/>
      <c r="D248" s="130"/>
      <c r="E248" s="130"/>
      <c r="F248" s="158">
        <v>4239</v>
      </c>
      <c r="G248" s="157" t="s">
        <v>738</v>
      </c>
      <c r="H248" s="156"/>
      <c r="I248" s="93">
        <f t="shared" si="6"/>
        <v>0</v>
      </c>
      <c r="J248" s="93"/>
      <c r="K248" s="93"/>
    </row>
    <row r="249" spans="2:11" ht="29.25" customHeight="1" x14ac:dyDescent="0.3">
      <c r="B249" s="112"/>
      <c r="C249" s="155"/>
      <c r="D249" s="130"/>
      <c r="E249" s="130"/>
      <c r="F249" s="112">
        <v>4252</v>
      </c>
      <c r="G249" s="157" t="s">
        <v>742</v>
      </c>
      <c r="H249" s="156"/>
      <c r="I249" s="93">
        <f t="shared" si="6"/>
        <v>3000</v>
      </c>
      <c r="J249" s="93">
        <v>3000</v>
      </c>
      <c r="K249" s="93"/>
    </row>
    <row r="250" spans="2:11" ht="17.25" hidden="1" customHeight="1" x14ac:dyDescent="0.3">
      <c r="B250" s="112"/>
      <c r="C250" s="155"/>
      <c r="D250" s="130"/>
      <c r="E250" s="130"/>
      <c r="F250" s="112">
        <v>4264</v>
      </c>
      <c r="G250" s="157" t="s">
        <v>747</v>
      </c>
      <c r="H250" s="156"/>
      <c r="I250" s="93">
        <f t="shared" si="6"/>
        <v>0</v>
      </c>
      <c r="J250" s="93"/>
      <c r="K250" s="93"/>
    </row>
    <row r="251" spans="2:11" ht="17.25" hidden="1" customHeight="1" x14ac:dyDescent="0.3">
      <c r="B251" s="112"/>
      <c r="C251" s="155"/>
      <c r="D251" s="130"/>
      <c r="E251" s="130"/>
      <c r="F251" s="112">
        <v>4267</v>
      </c>
      <c r="G251" s="159" t="s">
        <v>750</v>
      </c>
      <c r="H251" s="156"/>
      <c r="I251" s="93">
        <f t="shared" si="6"/>
        <v>0</v>
      </c>
      <c r="J251" s="93"/>
      <c r="K251" s="93"/>
    </row>
    <row r="252" spans="2:11" ht="17.25" hidden="1" customHeight="1" x14ac:dyDescent="0.3">
      <c r="B252" s="112"/>
      <c r="C252" s="155"/>
      <c r="D252" s="130"/>
      <c r="E252" s="130"/>
      <c r="F252" s="158">
        <v>4269</v>
      </c>
      <c r="G252" s="157" t="s">
        <v>751</v>
      </c>
      <c r="H252" s="156"/>
      <c r="I252" s="93">
        <f t="shared" si="6"/>
        <v>0</v>
      </c>
      <c r="J252" s="93"/>
      <c r="K252" s="93"/>
    </row>
    <row r="253" spans="2:11" ht="26.25" customHeight="1" x14ac:dyDescent="0.3">
      <c r="B253" s="112"/>
      <c r="C253" s="155"/>
      <c r="D253" s="130"/>
      <c r="E253" s="130"/>
      <c r="F253" s="158">
        <v>4511</v>
      </c>
      <c r="G253" s="157" t="s">
        <v>764</v>
      </c>
      <c r="H253" s="156"/>
      <c r="I253" s="93">
        <f>SUM(J253:K253)</f>
        <v>222356</v>
      </c>
      <c r="J253" s="93">
        <v>222356</v>
      </c>
      <c r="K253" s="93"/>
    </row>
    <row r="254" spans="2:11" ht="40.5" customHeight="1" x14ac:dyDescent="0.3">
      <c r="B254" s="112"/>
      <c r="C254" s="155"/>
      <c r="D254" s="130"/>
      <c r="E254" s="130"/>
      <c r="F254" s="158">
        <v>4637</v>
      </c>
      <c r="G254" s="114" t="s">
        <v>777</v>
      </c>
      <c r="H254" s="156"/>
      <c r="I254" s="93">
        <f>J254</f>
        <v>0</v>
      </c>
      <c r="J254" s="93">
        <v>0</v>
      </c>
      <c r="K254" s="93"/>
    </row>
    <row r="255" spans="2:11" ht="20.25" customHeight="1" x14ac:dyDescent="0.3">
      <c r="B255" s="112"/>
      <c r="C255" s="155"/>
      <c r="D255" s="130"/>
      <c r="E255" s="130"/>
      <c r="F255" s="158">
        <v>4639</v>
      </c>
      <c r="G255" s="114" t="s">
        <v>945</v>
      </c>
      <c r="H255" s="156"/>
      <c r="I255" s="9">
        <f>J255</f>
        <v>8000</v>
      </c>
      <c r="J255" s="9">
        <v>8000</v>
      </c>
      <c r="K255" s="93"/>
    </row>
    <row r="256" spans="2:11" ht="40.5" x14ac:dyDescent="0.3">
      <c r="B256" s="112"/>
      <c r="C256" s="155"/>
      <c r="D256" s="130"/>
      <c r="E256" s="130"/>
      <c r="F256" s="158">
        <v>4655</v>
      </c>
      <c r="G256" s="157" t="s">
        <v>785</v>
      </c>
      <c r="H256" s="156"/>
      <c r="I256" s="93">
        <f>J256</f>
        <v>3000</v>
      </c>
      <c r="J256" s="93">
        <v>3000</v>
      </c>
      <c r="K256" s="93"/>
    </row>
    <row r="257" spans="2:11" x14ac:dyDescent="0.3">
      <c r="B257" s="112"/>
      <c r="C257" s="155"/>
      <c r="D257" s="130"/>
      <c r="E257" s="130"/>
      <c r="F257" s="158">
        <v>5112</v>
      </c>
      <c r="G257" s="157" t="s">
        <v>819</v>
      </c>
      <c r="H257" s="156"/>
      <c r="I257" s="93">
        <f>K257</f>
        <v>0</v>
      </c>
      <c r="J257" s="93">
        <v>0</v>
      </c>
      <c r="K257" s="93">
        <v>0</v>
      </c>
    </row>
    <row r="258" spans="2:11" ht="18" customHeight="1" x14ac:dyDescent="0.3">
      <c r="B258" s="112"/>
      <c r="C258" s="155"/>
      <c r="D258" s="130"/>
      <c r="E258" s="130"/>
      <c r="F258" s="112">
        <v>5221</v>
      </c>
      <c r="G258" s="157" t="s">
        <v>831</v>
      </c>
      <c r="H258" s="156"/>
      <c r="I258" s="9">
        <f>SUM(J258:K258)</f>
        <v>12000</v>
      </c>
      <c r="J258" s="9">
        <v>0</v>
      </c>
      <c r="K258" s="93">
        <v>12000</v>
      </c>
    </row>
    <row r="259" spans="2:11" ht="17.45" customHeight="1" x14ac:dyDescent="0.3">
      <c r="B259" s="112"/>
      <c r="C259" s="155"/>
      <c r="D259" s="130"/>
      <c r="E259" s="130"/>
      <c r="F259" s="112">
        <v>5121</v>
      </c>
      <c r="G259" s="157" t="s">
        <v>931</v>
      </c>
      <c r="H259" s="156"/>
      <c r="I259" s="9">
        <f>K259</f>
        <v>95000</v>
      </c>
      <c r="J259" s="9">
        <v>0</v>
      </c>
      <c r="K259" s="93">
        <v>95000</v>
      </c>
    </row>
    <row r="260" spans="2:11" ht="15.6" customHeight="1" x14ac:dyDescent="0.3">
      <c r="B260" s="112">
        <v>2520</v>
      </c>
      <c r="C260" s="151" t="s">
        <v>154</v>
      </c>
      <c r="D260" s="152">
        <v>2</v>
      </c>
      <c r="E260" s="152">
        <v>0</v>
      </c>
      <c r="F260" s="160"/>
      <c r="G260" s="30" t="s">
        <v>591</v>
      </c>
      <c r="H260" s="154" t="s">
        <v>345</v>
      </c>
      <c r="I260" s="9">
        <f>SUM(J260:K260)</f>
        <v>330700</v>
      </c>
      <c r="J260" s="93">
        <f>SUM(J261)</f>
        <v>700</v>
      </c>
      <c r="K260" s="93">
        <f>SUM(K261)</f>
        <v>330000</v>
      </c>
    </row>
    <row r="261" spans="2:11" ht="15" customHeight="1" x14ac:dyDescent="0.3">
      <c r="B261" s="112">
        <v>2521</v>
      </c>
      <c r="C261" s="155" t="s">
        <v>154</v>
      </c>
      <c r="D261" s="130">
        <v>2</v>
      </c>
      <c r="E261" s="130">
        <v>1</v>
      </c>
      <c r="F261" s="158"/>
      <c r="G261" s="32" t="s">
        <v>592</v>
      </c>
      <c r="H261" s="165" t="s">
        <v>346</v>
      </c>
      <c r="I261" s="9">
        <f>SUM(J261:K261)</f>
        <v>330700</v>
      </c>
      <c r="J261" s="93">
        <f>J263</f>
        <v>700</v>
      </c>
      <c r="K261" s="93">
        <f>K264</f>
        <v>330000</v>
      </c>
    </row>
    <row r="262" spans="2:11" ht="54" x14ac:dyDescent="0.3">
      <c r="B262" s="112"/>
      <c r="C262" s="155"/>
      <c r="D262" s="130"/>
      <c r="E262" s="130"/>
      <c r="F262" s="158"/>
      <c r="G262" s="32" t="s">
        <v>875</v>
      </c>
      <c r="H262" s="156"/>
      <c r="I262" s="9"/>
      <c r="J262" s="93"/>
      <c r="K262" s="93"/>
    </row>
    <row r="263" spans="2:11" x14ac:dyDescent="0.3">
      <c r="B263" s="112"/>
      <c r="C263" s="155"/>
      <c r="D263" s="130"/>
      <c r="E263" s="130"/>
      <c r="F263" s="158">
        <v>4213</v>
      </c>
      <c r="G263" s="157" t="s">
        <v>721</v>
      </c>
      <c r="H263" s="156"/>
      <c r="I263" s="9">
        <f>SUM(J263:K263)</f>
        <v>700</v>
      </c>
      <c r="J263" s="93">
        <v>700</v>
      </c>
      <c r="K263" s="93"/>
    </row>
    <row r="264" spans="2:11" ht="15" customHeight="1" x14ac:dyDescent="0.3">
      <c r="B264" s="112"/>
      <c r="C264" s="155"/>
      <c r="D264" s="130"/>
      <c r="E264" s="130"/>
      <c r="F264" s="158">
        <v>5112</v>
      </c>
      <c r="G264" s="157" t="s">
        <v>819</v>
      </c>
      <c r="H264" s="156"/>
      <c r="I264" s="9">
        <f>SUM(J264:K264)</f>
        <v>330000</v>
      </c>
      <c r="J264" s="93"/>
      <c r="K264" s="93">
        <v>330000</v>
      </c>
    </row>
    <row r="265" spans="2:11" ht="26.25" customHeight="1" x14ac:dyDescent="0.3">
      <c r="B265" s="112"/>
      <c r="C265" s="155"/>
      <c r="D265" s="130"/>
      <c r="E265" s="130"/>
      <c r="F265" s="158">
        <v>4511</v>
      </c>
      <c r="G265" s="157" t="s">
        <v>882</v>
      </c>
      <c r="H265" s="156"/>
      <c r="I265" s="93">
        <f>SUM(J265:K265)</f>
        <v>0</v>
      </c>
      <c r="J265" s="93">
        <v>0</v>
      </c>
      <c r="K265" s="93"/>
    </row>
    <row r="266" spans="2:11" ht="27" hidden="1" x14ac:dyDescent="0.3">
      <c r="B266" s="112">
        <v>2530</v>
      </c>
      <c r="C266" s="151" t="s">
        <v>154</v>
      </c>
      <c r="D266" s="152">
        <v>3</v>
      </c>
      <c r="E266" s="152">
        <v>0</v>
      </c>
      <c r="F266" s="160"/>
      <c r="G266" s="30" t="s">
        <v>593</v>
      </c>
      <c r="H266" s="154" t="s">
        <v>347</v>
      </c>
      <c r="I266" s="9">
        <f t="shared" ref="I266:I271" si="7">SUM(J266:K266)</f>
        <v>0</v>
      </c>
      <c r="J266" s="93">
        <f>SUM(J267)</f>
        <v>0</v>
      </c>
      <c r="K266" s="93">
        <f>SUM(K267)</f>
        <v>0</v>
      </c>
    </row>
    <row r="267" spans="2:11" ht="15" hidden="1" customHeight="1" x14ac:dyDescent="0.3">
      <c r="B267" s="112">
        <v>3531</v>
      </c>
      <c r="C267" s="155" t="s">
        <v>154</v>
      </c>
      <c r="D267" s="130">
        <v>3</v>
      </c>
      <c r="E267" s="130">
        <v>1</v>
      </c>
      <c r="F267" s="158"/>
      <c r="G267" s="32" t="s">
        <v>594</v>
      </c>
      <c r="H267" s="165" t="s">
        <v>348</v>
      </c>
      <c r="I267" s="9">
        <f t="shared" si="7"/>
        <v>0</v>
      </c>
      <c r="J267" s="93"/>
      <c r="K267" s="93">
        <v>0</v>
      </c>
    </row>
    <row r="268" spans="2:11" ht="54" hidden="1" x14ac:dyDescent="0.3">
      <c r="B268" s="112"/>
      <c r="C268" s="155"/>
      <c r="D268" s="130"/>
      <c r="E268" s="130"/>
      <c r="F268" s="158"/>
      <c r="G268" s="32" t="s">
        <v>875</v>
      </c>
      <c r="H268" s="156"/>
      <c r="I268" s="9">
        <f t="shared" si="7"/>
        <v>0</v>
      </c>
      <c r="J268" s="93"/>
      <c r="K268" s="93"/>
    </row>
    <row r="269" spans="2:11" ht="27" hidden="1" x14ac:dyDescent="0.3">
      <c r="B269" s="112">
        <v>2540</v>
      </c>
      <c r="C269" s="151" t="s">
        <v>154</v>
      </c>
      <c r="D269" s="152">
        <v>4</v>
      </c>
      <c r="E269" s="152">
        <v>0</v>
      </c>
      <c r="F269" s="160"/>
      <c r="G269" s="30" t="s">
        <v>595</v>
      </c>
      <c r="H269" s="154" t="s">
        <v>349</v>
      </c>
      <c r="I269" s="9">
        <f t="shared" si="7"/>
        <v>0</v>
      </c>
      <c r="J269" s="93">
        <f>SUM(J270)</f>
        <v>0</v>
      </c>
      <c r="K269" s="93">
        <f>SUM(K270)</f>
        <v>0</v>
      </c>
    </row>
    <row r="270" spans="2:11" ht="25.5" hidden="1" customHeight="1" x14ac:dyDescent="0.3">
      <c r="B270" s="112">
        <v>2541</v>
      </c>
      <c r="C270" s="155" t="s">
        <v>154</v>
      </c>
      <c r="D270" s="130">
        <v>4</v>
      </c>
      <c r="E270" s="130">
        <v>1</v>
      </c>
      <c r="F270" s="158"/>
      <c r="G270" s="32" t="s">
        <v>596</v>
      </c>
      <c r="H270" s="165" t="s">
        <v>350</v>
      </c>
      <c r="I270" s="9">
        <f t="shared" si="7"/>
        <v>0</v>
      </c>
      <c r="J270" s="93">
        <v>0</v>
      </c>
      <c r="K270" s="93">
        <v>0</v>
      </c>
    </row>
    <row r="271" spans="2:11" ht="54" hidden="1" x14ac:dyDescent="0.3">
      <c r="B271" s="112"/>
      <c r="C271" s="155"/>
      <c r="D271" s="130"/>
      <c r="E271" s="130"/>
      <c r="F271" s="158"/>
      <c r="G271" s="32" t="s">
        <v>875</v>
      </c>
      <c r="H271" s="156"/>
      <c r="I271" s="9">
        <f t="shared" si="7"/>
        <v>0</v>
      </c>
      <c r="J271" s="93"/>
      <c r="K271" s="93"/>
    </row>
    <row r="272" spans="2:11" ht="30.75" customHeight="1" x14ac:dyDescent="0.3">
      <c r="B272" s="112">
        <v>2550</v>
      </c>
      <c r="C272" s="151" t="s">
        <v>154</v>
      </c>
      <c r="D272" s="152">
        <v>5</v>
      </c>
      <c r="E272" s="152">
        <v>0</v>
      </c>
      <c r="F272" s="160"/>
      <c r="G272" s="163" t="s">
        <v>597</v>
      </c>
      <c r="H272" s="156"/>
      <c r="I272" s="93">
        <f>K272</f>
        <v>8000</v>
      </c>
      <c r="J272" s="93">
        <v>0</v>
      </c>
      <c r="K272" s="93">
        <f>K273</f>
        <v>8000</v>
      </c>
    </row>
    <row r="273" spans="2:11" ht="46.5" customHeight="1" x14ac:dyDescent="0.3">
      <c r="B273" s="112"/>
      <c r="C273" s="155" t="s">
        <v>154</v>
      </c>
      <c r="D273" s="130">
        <v>5</v>
      </c>
      <c r="E273" s="130">
        <v>1</v>
      </c>
      <c r="F273" s="160"/>
      <c r="G273" s="32" t="s">
        <v>598</v>
      </c>
      <c r="H273" s="156"/>
      <c r="I273" s="9">
        <f>K273</f>
        <v>8000</v>
      </c>
      <c r="J273" s="93">
        <v>0</v>
      </c>
      <c r="K273" s="93">
        <f>K275</f>
        <v>8000</v>
      </c>
    </row>
    <row r="274" spans="2:11" ht="44.25" customHeight="1" x14ac:dyDescent="0.3">
      <c r="B274" s="112"/>
      <c r="C274" s="155"/>
      <c r="D274" s="130"/>
      <c r="E274" s="130"/>
      <c r="F274" s="158"/>
      <c r="G274" s="32" t="s">
        <v>875</v>
      </c>
      <c r="H274" s="156"/>
      <c r="I274" s="9"/>
      <c r="J274" s="93"/>
      <c r="K274" s="93"/>
    </row>
    <row r="275" spans="2:11" ht="15" customHeight="1" x14ac:dyDescent="0.3">
      <c r="B275" s="112"/>
      <c r="C275" s="155"/>
      <c r="D275" s="130"/>
      <c r="E275" s="130"/>
      <c r="F275" s="158">
        <v>5134</v>
      </c>
      <c r="G275" s="157" t="s">
        <v>829</v>
      </c>
      <c r="H275" s="156"/>
      <c r="I275" s="9">
        <f>SUM(J275:K275)</f>
        <v>8000</v>
      </c>
      <c r="J275" s="93"/>
      <c r="K275" s="93">
        <v>8000</v>
      </c>
    </row>
    <row r="276" spans="2:11" ht="29.25" customHeight="1" x14ac:dyDescent="0.3">
      <c r="B276" s="112">
        <v>2560</v>
      </c>
      <c r="C276" s="151" t="s">
        <v>154</v>
      </c>
      <c r="D276" s="152">
        <v>6</v>
      </c>
      <c r="E276" s="152">
        <v>0</v>
      </c>
      <c r="F276" s="160"/>
      <c r="G276" s="30" t="s">
        <v>599</v>
      </c>
      <c r="H276" s="154" t="s">
        <v>351</v>
      </c>
      <c r="I276" s="93">
        <f t="shared" ref="I276:I335" si="8">SUM(J276:K276)</f>
        <v>5925</v>
      </c>
      <c r="J276" s="93">
        <f>SUM(J277)</f>
        <v>5925</v>
      </c>
      <c r="K276" s="93">
        <f>SUM(K277)</f>
        <v>0</v>
      </c>
    </row>
    <row r="277" spans="2:11" ht="27" customHeight="1" x14ac:dyDescent="0.3">
      <c r="B277" s="112">
        <v>2561</v>
      </c>
      <c r="C277" s="155" t="s">
        <v>154</v>
      </c>
      <c r="D277" s="130">
        <v>6</v>
      </c>
      <c r="E277" s="130">
        <v>1</v>
      </c>
      <c r="F277" s="158"/>
      <c r="G277" s="32" t="s">
        <v>600</v>
      </c>
      <c r="H277" s="165" t="s">
        <v>352</v>
      </c>
      <c r="I277" s="93">
        <f t="shared" si="8"/>
        <v>5925</v>
      </c>
      <c r="J277" s="93">
        <f>SUM(J279)</f>
        <v>5925</v>
      </c>
      <c r="K277" s="93">
        <f>SUM(K279)</f>
        <v>0</v>
      </c>
    </row>
    <row r="278" spans="2:11" ht="54" x14ac:dyDescent="0.3">
      <c r="B278" s="112"/>
      <c r="C278" s="155"/>
      <c r="D278" s="130"/>
      <c r="E278" s="130"/>
      <c r="F278" s="158"/>
      <c r="G278" s="32" t="s">
        <v>875</v>
      </c>
      <c r="H278" s="156"/>
      <c r="I278" s="9"/>
      <c r="J278" s="93"/>
      <c r="K278" s="93"/>
    </row>
    <row r="279" spans="2:11" x14ac:dyDescent="0.3">
      <c r="B279" s="112"/>
      <c r="C279" s="155"/>
      <c r="D279" s="130"/>
      <c r="E279" s="130"/>
      <c r="F279" s="158">
        <v>4213</v>
      </c>
      <c r="G279" s="157" t="s">
        <v>721</v>
      </c>
      <c r="H279" s="156"/>
      <c r="I279" s="9">
        <f t="shared" si="8"/>
        <v>5925</v>
      </c>
      <c r="J279" s="93">
        <v>5925</v>
      </c>
      <c r="K279" s="93">
        <v>0</v>
      </c>
    </row>
    <row r="280" spans="2:11" s="29" customFormat="1" ht="66.75" customHeight="1" x14ac:dyDescent="0.2">
      <c r="B280" s="130">
        <v>2600</v>
      </c>
      <c r="C280" s="151" t="s">
        <v>155</v>
      </c>
      <c r="D280" s="152">
        <v>0</v>
      </c>
      <c r="E280" s="152">
        <v>0</v>
      </c>
      <c r="F280" s="160"/>
      <c r="G280" s="33" t="s">
        <v>896</v>
      </c>
      <c r="H280" s="166" t="s">
        <v>353</v>
      </c>
      <c r="I280" s="9">
        <f t="shared" si="8"/>
        <v>627009.80229999986</v>
      </c>
      <c r="J280" s="9">
        <f>SUM(J281+J284+J288+J304+J317+J323)</f>
        <v>70580.94</v>
      </c>
      <c r="K280" s="9">
        <f>SUM(K281+K284+K288+K304+K317+K323)</f>
        <v>556428.86229999992</v>
      </c>
    </row>
    <row r="281" spans="2:11" ht="15" hidden="1" customHeight="1" x14ac:dyDescent="0.3">
      <c r="B281" s="112">
        <v>2610</v>
      </c>
      <c r="C281" s="151" t="s">
        <v>155</v>
      </c>
      <c r="D281" s="152">
        <v>1</v>
      </c>
      <c r="E281" s="152">
        <v>0</v>
      </c>
      <c r="F281" s="160"/>
      <c r="G281" s="30" t="s">
        <v>602</v>
      </c>
      <c r="H281" s="154" t="s">
        <v>354</v>
      </c>
      <c r="I281" s="9">
        <f>SUM(J281:K281)</f>
        <v>0</v>
      </c>
      <c r="J281" s="93">
        <f>SUM(J282)</f>
        <v>0</v>
      </c>
      <c r="K281" s="93">
        <f>SUM(K282)</f>
        <v>0</v>
      </c>
    </row>
    <row r="282" spans="2:11" ht="15" hidden="1" customHeight="1" x14ac:dyDescent="0.3">
      <c r="B282" s="112">
        <v>2611</v>
      </c>
      <c r="C282" s="155" t="s">
        <v>155</v>
      </c>
      <c r="D282" s="130">
        <v>1</v>
      </c>
      <c r="E282" s="130">
        <v>1</v>
      </c>
      <c r="F282" s="158"/>
      <c r="G282" s="32" t="s">
        <v>603</v>
      </c>
      <c r="H282" s="165" t="s">
        <v>355</v>
      </c>
      <c r="I282" s="9">
        <f t="shared" si="8"/>
        <v>0</v>
      </c>
      <c r="J282" s="93"/>
      <c r="K282" s="93"/>
    </row>
    <row r="283" spans="2:11" ht="54" hidden="1" x14ac:dyDescent="0.3">
      <c r="B283" s="112"/>
      <c r="C283" s="155"/>
      <c r="D283" s="130"/>
      <c r="E283" s="130"/>
      <c r="F283" s="158"/>
      <c r="G283" s="32" t="s">
        <v>875</v>
      </c>
      <c r="H283" s="156"/>
      <c r="I283" s="9">
        <f t="shared" si="8"/>
        <v>0</v>
      </c>
      <c r="J283" s="93"/>
      <c r="K283" s="93"/>
    </row>
    <row r="284" spans="2:11" ht="15" hidden="1" customHeight="1" x14ac:dyDescent="0.3">
      <c r="B284" s="112">
        <v>2620</v>
      </c>
      <c r="C284" s="151" t="s">
        <v>155</v>
      </c>
      <c r="D284" s="152">
        <v>2</v>
      </c>
      <c r="E284" s="152">
        <v>0</v>
      </c>
      <c r="F284" s="160"/>
      <c r="G284" s="30" t="s">
        <v>604</v>
      </c>
      <c r="H284" s="154" t="s">
        <v>356</v>
      </c>
      <c r="I284" s="9">
        <f t="shared" si="8"/>
        <v>0</v>
      </c>
      <c r="J284" s="93">
        <f>SUM(J285)</f>
        <v>0</v>
      </c>
      <c r="K284" s="93">
        <f>SUM(K285)</f>
        <v>0</v>
      </c>
    </row>
    <row r="285" spans="2:11" ht="15" hidden="1" customHeight="1" x14ac:dyDescent="0.3">
      <c r="B285" s="112">
        <v>2621</v>
      </c>
      <c r="C285" s="155" t="s">
        <v>155</v>
      </c>
      <c r="D285" s="130">
        <v>2</v>
      </c>
      <c r="E285" s="130">
        <v>1</v>
      </c>
      <c r="F285" s="158"/>
      <c r="G285" s="32" t="s">
        <v>605</v>
      </c>
      <c r="H285" s="165" t="s">
        <v>357</v>
      </c>
      <c r="I285" s="9">
        <f t="shared" si="8"/>
        <v>0</v>
      </c>
      <c r="J285" s="93">
        <v>0</v>
      </c>
      <c r="K285" s="93">
        <f>K287</f>
        <v>0</v>
      </c>
    </row>
    <row r="286" spans="2:11" ht="54" hidden="1" x14ac:dyDescent="0.3">
      <c r="B286" s="112"/>
      <c r="C286" s="155"/>
      <c r="D286" s="130"/>
      <c r="E286" s="130"/>
      <c r="F286" s="158"/>
      <c r="G286" s="32" t="s">
        <v>875</v>
      </c>
      <c r="H286" s="156"/>
      <c r="I286" s="9">
        <f t="shared" si="8"/>
        <v>0</v>
      </c>
      <c r="J286" s="93"/>
      <c r="K286" s="93"/>
    </row>
    <row r="287" spans="2:11" hidden="1" x14ac:dyDescent="0.3">
      <c r="B287" s="112"/>
      <c r="C287" s="155"/>
      <c r="D287" s="130"/>
      <c r="E287" s="130"/>
      <c r="F287" s="158">
        <v>5112</v>
      </c>
      <c r="G287" s="157" t="s">
        <v>819</v>
      </c>
      <c r="H287" s="156"/>
      <c r="I287" s="9">
        <f>SUM(J287:K287)</f>
        <v>0</v>
      </c>
      <c r="J287" s="93"/>
      <c r="K287" s="93">
        <v>0</v>
      </c>
    </row>
    <row r="288" spans="2:11" ht="15" customHeight="1" x14ac:dyDescent="0.3">
      <c r="B288" s="112">
        <v>2630</v>
      </c>
      <c r="C288" s="151" t="s">
        <v>155</v>
      </c>
      <c r="D288" s="152">
        <v>3</v>
      </c>
      <c r="E288" s="152">
        <v>0</v>
      </c>
      <c r="F288" s="160"/>
      <c r="G288" s="30" t="s">
        <v>606</v>
      </c>
      <c r="H288" s="154" t="s">
        <v>358</v>
      </c>
      <c r="I288" s="9">
        <f t="shared" si="8"/>
        <v>443050</v>
      </c>
      <c r="J288" s="93">
        <f>SUM(J289)</f>
        <v>49178.9</v>
      </c>
      <c r="K288" s="93">
        <f>SUM(K289)</f>
        <v>393871.1</v>
      </c>
    </row>
    <row r="289" spans="2:11" ht="15" customHeight="1" x14ac:dyDescent="0.3">
      <c r="B289" s="112">
        <v>2631</v>
      </c>
      <c r="C289" s="155" t="s">
        <v>155</v>
      </c>
      <c r="D289" s="130">
        <v>3</v>
      </c>
      <c r="E289" s="130">
        <v>1</v>
      </c>
      <c r="F289" s="158"/>
      <c r="G289" s="32" t="s">
        <v>607</v>
      </c>
      <c r="H289" s="172" t="s">
        <v>359</v>
      </c>
      <c r="I289" s="9">
        <f t="shared" si="8"/>
        <v>443050</v>
      </c>
      <c r="J289" s="93">
        <f>SUM(J292:J303)</f>
        <v>49178.9</v>
      </c>
      <c r="K289" s="93">
        <f>K298+K302+K301+K300+K303</f>
        <v>393871.1</v>
      </c>
    </row>
    <row r="290" spans="2:11" ht="54" hidden="1" x14ac:dyDescent="0.3">
      <c r="B290" s="112"/>
      <c r="C290" s="155"/>
      <c r="D290" s="130"/>
      <c r="E290" s="130"/>
      <c r="F290" s="158"/>
      <c r="G290" s="32" t="s">
        <v>875</v>
      </c>
      <c r="H290" s="156"/>
      <c r="I290" s="9">
        <f t="shared" si="8"/>
        <v>0</v>
      </c>
      <c r="J290" s="93"/>
      <c r="K290" s="93"/>
    </row>
    <row r="291" spans="2:11" ht="54" x14ac:dyDescent="0.3">
      <c r="B291" s="112"/>
      <c r="C291" s="155"/>
      <c r="D291" s="130"/>
      <c r="E291" s="130"/>
      <c r="F291" s="158"/>
      <c r="G291" s="32" t="s">
        <v>875</v>
      </c>
      <c r="H291" s="156"/>
      <c r="I291" s="9"/>
      <c r="J291" s="93"/>
      <c r="K291" s="93"/>
    </row>
    <row r="292" spans="2:11" ht="15" customHeight="1" x14ac:dyDescent="0.3">
      <c r="B292" s="112"/>
      <c r="C292" s="155"/>
      <c r="D292" s="130"/>
      <c r="E292" s="130"/>
      <c r="F292" s="158">
        <v>4212</v>
      </c>
      <c r="G292" s="173" t="s">
        <v>720</v>
      </c>
      <c r="H292" s="156"/>
      <c r="I292" s="9">
        <f t="shared" si="8"/>
        <v>26028.9</v>
      </c>
      <c r="J292" s="93">
        <v>26028.9</v>
      </c>
      <c r="K292" s="93"/>
    </row>
    <row r="293" spans="2:11" ht="30.75" customHeight="1" x14ac:dyDescent="0.3">
      <c r="B293" s="112"/>
      <c r="C293" s="155"/>
      <c r="D293" s="130"/>
      <c r="E293" s="130"/>
      <c r="F293" s="158">
        <v>4239</v>
      </c>
      <c r="G293" s="163" t="s">
        <v>738</v>
      </c>
      <c r="H293" s="156"/>
      <c r="I293" s="9">
        <f t="shared" si="8"/>
        <v>800</v>
      </c>
      <c r="J293" s="9">
        <v>800</v>
      </c>
      <c r="K293" s="93"/>
    </row>
    <row r="294" spans="2:11" ht="15" customHeight="1" x14ac:dyDescent="0.3">
      <c r="B294" s="112"/>
      <c r="C294" s="155"/>
      <c r="D294" s="130"/>
      <c r="E294" s="130"/>
      <c r="F294" s="158">
        <v>4823</v>
      </c>
      <c r="G294" s="157" t="s">
        <v>806</v>
      </c>
      <c r="H294" s="156"/>
      <c r="I294" s="9">
        <f>J294</f>
        <v>1500</v>
      </c>
      <c r="J294" s="93">
        <v>1500</v>
      </c>
      <c r="K294" s="93"/>
    </row>
    <row r="295" spans="2:11" ht="29.25" customHeight="1" x14ac:dyDescent="0.3">
      <c r="B295" s="112"/>
      <c r="C295" s="155"/>
      <c r="D295" s="130"/>
      <c r="E295" s="130"/>
      <c r="F295" s="158">
        <v>4511</v>
      </c>
      <c r="G295" s="157" t="s">
        <v>764</v>
      </c>
      <c r="H295" s="156"/>
      <c r="I295" s="93">
        <f t="shared" si="8"/>
        <v>12650</v>
      </c>
      <c r="J295" s="93">
        <v>12650</v>
      </c>
      <c r="K295" s="93"/>
    </row>
    <row r="296" spans="2:11" ht="29.25" customHeight="1" x14ac:dyDescent="0.3">
      <c r="B296" s="112"/>
      <c r="C296" s="155"/>
      <c r="D296" s="130"/>
      <c r="E296" s="130"/>
      <c r="F296" s="158">
        <v>4521</v>
      </c>
      <c r="G296" s="157" t="s">
        <v>1029</v>
      </c>
      <c r="H296" s="156"/>
      <c r="I296" s="93">
        <f t="shared" si="8"/>
        <v>2500</v>
      </c>
      <c r="J296" s="93">
        <v>2500</v>
      </c>
      <c r="K296" s="93"/>
    </row>
    <row r="297" spans="2:11" ht="29.25" customHeight="1" x14ac:dyDescent="0.3">
      <c r="B297" s="112"/>
      <c r="C297" s="155"/>
      <c r="D297" s="130"/>
      <c r="E297" s="130"/>
      <c r="F297" s="158">
        <v>4637</v>
      </c>
      <c r="G297" s="114" t="s">
        <v>777</v>
      </c>
      <c r="H297" s="156"/>
      <c r="I297" s="93">
        <f>J297</f>
        <v>0</v>
      </c>
      <c r="J297" s="93">
        <v>0</v>
      </c>
      <c r="K297" s="93"/>
    </row>
    <row r="298" spans="2:11" ht="44.25" customHeight="1" x14ac:dyDescent="0.3">
      <c r="B298" s="112"/>
      <c r="C298" s="155"/>
      <c r="D298" s="130"/>
      <c r="E298" s="130"/>
      <c r="F298" s="158">
        <v>4655</v>
      </c>
      <c r="G298" s="157" t="s">
        <v>785</v>
      </c>
      <c r="H298" s="156"/>
      <c r="I298" s="93">
        <f>J298</f>
        <v>5000</v>
      </c>
      <c r="J298" s="93">
        <v>5000</v>
      </c>
      <c r="K298" s="93"/>
    </row>
    <row r="299" spans="2:11" x14ac:dyDescent="0.3">
      <c r="B299" s="112"/>
      <c r="C299" s="155"/>
      <c r="D299" s="130"/>
      <c r="E299" s="130"/>
      <c r="F299" s="158">
        <v>4657</v>
      </c>
      <c r="G299" s="157" t="s">
        <v>929</v>
      </c>
      <c r="H299" s="156"/>
      <c r="I299" s="93">
        <f>J299</f>
        <v>700</v>
      </c>
      <c r="J299" s="93">
        <v>700</v>
      </c>
      <c r="K299" s="93"/>
    </row>
    <row r="300" spans="2:11" ht="18.75" customHeight="1" x14ac:dyDescent="0.3">
      <c r="B300" s="112"/>
      <c r="C300" s="155"/>
      <c r="D300" s="130"/>
      <c r="E300" s="130"/>
      <c r="F300" s="158">
        <v>5112</v>
      </c>
      <c r="G300" s="157" t="s">
        <v>819</v>
      </c>
      <c r="H300" s="156"/>
      <c r="I300" s="93">
        <f>K300</f>
        <v>284871.09999999998</v>
      </c>
      <c r="J300" s="93">
        <v>0</v>
      </c>
      <c r="K300" s="93">
        <v>284871.09999999998</v>
      </c>
    </row>
    <row r="301" spans="2:11" ht="27.75" customHeight="1" x14ac:dyDescent="0.3">
      <c r="B301" s="112"/>
      <c r="C301" s="155"/>
      <c r="D301" s="130"/>
      <c r="E301" s="130"/>
      <c r="F301" s="158">
        <v>5113</v>
      </c>
      <c r="G301" s="157" t="s">
        <v>820</v>
      </c>
      <c r="H301" s="156"/>
      <c r="I301" s="93">
        <f>K301</f>
        <v>85000</v>
      </c>
      <c r="J301" s="93">
        <v>0</v>
      </c>
      <c r="K301" s="9">
        <v>85000</v>
      </c>
    </row>
    <row r="302" spans="2:11" ht="15.75" customHeight="1" x14ac:dyDescent="0.3">
      <c r="B302" s="112"/>
      <c r="C302" s="155"/>
      <c r="D302" s="130"/>
      <c r="E302" s="130"/>
      <c r="F302" s="158">
        <v>5129</v>
      </c>
      <c r="G302" s="159" t="s">
        <v>824</v>
      </c>
      <c r="H302" s="156"/>
      <c r="I302" s="93">
        <f>J302+K302</f>
        <v>21000</v>
      </c>
      <c r="J302" s="93">
        <v>0</v>
      </c>
      <c r="K302" s="93">
        <v>21000</v>
      </c>
    </row>
    <row r="303" spans="2:11" ht="15.75" customHeight="1" x14ac:dyDescent="0.3">
      <c r="B303" s="112"/>
      <c r="C303" s="155"/>
      <c r="D303" s="130"/>
      <c r="E303" s="130"/>
      <c r="F303" s="112">
        <v>5221</v>
      </c>
      <c r="G303" s="157" t="s">
        <v>831</v>
      </c>
      <c r="H303" s="156"/>
      <c r="I303" s="93">
        <f>J303+K303</f>
        <v>3000</v>
      </c>
      <c r="J303" s="93">
        <v>0</v>
      </c>
      <c r="K303" s="93">
        <v>3000</v>
      </c>
    </row>
    <row r="304" spans="2:11" ht="15" customHeight="1" x14ac:dyDescent="0.3">
      <c r="B304" s="112">
        <v>2640</v>
      </c>
      <c r="C304" s="151" t="s">
        <v>155</v>
      </c>
      <c r="D304" s="152">
        <v>4</v>
      </c>
      <c r="E304" s="152">
        <v>0</v>
      </c>
      <c r="F304" s="160"/>
      <c r="G304" s="30" t="s">
        <v>608</v>
      </c>
      <c r="H304" s="154" t="s">
        <v>360</v>
      </c>
      <c r="I304" s="9">
        <f t="shared" si="8"/>
        <v>164459.80230000001</v>
      </c>
      <c r="J304" s="93">
        <f>SUM(J305)</f>
        <v>21402.04</v>
      </c>
      <c r="K304" s="93">
        <f>SUM(K305)</f>
        <v>143057.7623</v>
      </c>
    </row>
    <row r="305" spans="2:11" ht="15" customHeight="1" x14ac:dyDescent="0.3">
      <c r="B305" s="112">
        <v>2641</v>
      </c>
      <c r="C305" s="155" t="s">
        <v>155</v>
      </c>
      <c r="D305" s="130">
        <v>4</v>
      </c>
      <c r="E305" s="130">
        <v>1</v>
      </c>
      <c r="F305" s="158"/>
      <c r="G305" s="32" t="s">
        <v>609</v>
      </c>
      <c r="H305" s="165" t="s">
        <v>361</v>
      </c>
      <c r="I305" s="93">
        <f>SUM(J305:K305)</f>
        <v>164459.80230000001</v>
      </c>
      <c r="J305" s="93">
        <f>SUM(J307:J312)</f>
        <v>21402.04</v>
      </c>
      <c r="K305" s="93">
        <f>K314+K315+K316</f>
        <v>143057.7623</v>
      </c>
    </row>
    <row r="306" spans="2:11" ht="54" x14ac:dyDescent="0.3">
      <c r="B306" s="112"/>
      <c r="C306" s="155"/>
      <c r="D306" s="130"/>
      <c r="E306" s="130"/>
      <c r="F306" s="158"/>
      <c r="G306" s="32" t="s">
        <v>875</v>
      </c>
      <c r="H306" s="156"/>
      <c r="I306" s="9"/>
      <c r="J306" s="93"/>
      <c r="K306" s="93"/>
    </row>
    <row r="307" spans="2:11" x14ac:dyDescent="0.3">
      <c r="B307" s="112"/>
      <c r="C307" s="155"/>
      <c r="D307" s="130"/>
      <c r="E307" s="130"/>
      <c r="F307" s="158">
        <v>4212</v>
      </c>
      <c r="G307" s="173" t="s">
        <v>720</v>
      </c>
      <c r="H307" s="156"/>
      <c r="I307" s="9">
        <f>SUM(J307:K307)</f>
        <v>15420</v>
      </c>
      <c r="J307" s="93">
        <v>15420</v>
      </c>
      <c r="K307" s="93">
        <v>0</v>
      </c>
    </row>
    <row r="308" spans="2:11" ht="27" hidden="1" x14ac:dyDescent="0.3">
      <c r="B308" s="112"/>
      <c r="C308" s="155"/>
      <c r="D308" s="130"/>
      <c r="E308" s="130"/>
      <c r="F308" s="158">
        <v>4239</v>
      </c>
      <c r="G308" s="157" t="s">
        <v>738</v>
      </c>
      <c r="H308" s="156"/>
      <c r="I308" s="9">
        <f>J308</f>
        <v>0</v>
      </c>
      <c r="J308" s="93">
        <v>0</v>
      </c>
      <c r="K308" s="93"/>
    </row>
    <row r="309" spans="2:11" ht="27" hidden="1" x14ac:dyDescent="0.3">
      <c r="B309" s="112"/>
      <c r="C309" s="155"/>
      <c r="D309" s="130"/>
      <c r="E309" s="130"/>
      <c r="F309" s="158">
        <v>4267</v>
      </c>
      <c r="G309" s="157" t="s">
        <v>750</v>
      </c>
      <c r="H309" s="156"/>
      <c r="I309" s="9">
        <f>J309</f>
        <v>0</v>
      </c>
      <c r="J309" s="93"/>
      <c r="K309" s="93"/>
    </row>
    <row r="310" spans="2:11" ht="26.25" customHeight="1" x14ac:dyDescent="0.3">
      <c r="B310" s="112"/>
      <c r="C310" s="155"/>
      <c r="D310" s="130"/>
      <c r="E310" s="130"/>
      <c r="F310" s="158">
        <v>4511</v>
      </c>
      <c r="G310" s="157" t="s">
        <v>764</v>
      </c>
      <c r="H310" s="156"/>
      <c r="I310" s="93">
        <f t="shared" si="8"/>
        <v>5982.04</v>
      </c>
      <c r="J310" s="93">
        <v>5982.04</v>
      </c>
      <c r="K310" s="93">
        <v>0</v>
      </c>
    </row>
    <row r="311" spans="2:11" hidden="1" x14ac:dyDescent="0.3">
      <c r="B311" s="112"/>
      <c r="C311" s="155"/>
      <c r="D311" s="130"/>
      <c r="E311" s="130"/>
      <c r="F311" s="158">
        <v>5112</v>
      </c>
      <c r="G311" s="157" t="s">
        <v>819</v>
      </c>
      <c r="H311" s="156"/>
      <c r="I311" s="9">
        <f>SUM(J311:K311)</f>
        <v>0</v>
      </c>
      <c r="J311" s="93">
        <v>0</v>
      </c>
      <c r="K311" s="93"/>
    </row>
    <row r="312" spans="2:11" ht="39.75" customHeight="1" x14ac:dyDescent="0.3">
      <c r="B312" s="112"/>
      <c r="C312" s="155"/>
      <c r="D312" s="130"/>
      <c r="E312" s="130"/>
      <c r="F312" s="158">
        <v>4655</v>
      </c>
      <c r="G312" s="157" t="s">
        <v>785</v>
      </c>
      <c r="H312" s="156"/>
      <c r="I312" s="9">
        <f>J312</f>
        <v>0</v>
      </c>
      <c r="J312" s="50">
        <v>0</v>
      </c>
      <c r="K312" s="93"/>
    </row>
    <row r="313" spans="2:11" hidden="1" x14ac:dyDescent="0.3">
      <c r="B313" s="112"/>
      <c r="C313" s="155"/>
      <c r="D313" s="130"/>
      <c r="E313" s="130"/>
      <c r="F313" s="158">
        <v>5112</v>
      </c>
      <c r="G313" s="157" t="s">
        <v>819</v>
      </c>
      <c r="H313" s="156"/>
      <c r="I313" s="9">
        <f>K313</f>
        <v>0</v>
      </c>
      <c r="J313" s="93"/>
      <c r="K313" s="93"/>
    </row>
    <row r="314" spans="2:11" x14ac:dyDescent="0.3">
      <c r="B314" s="112"/>
      <c r="C314" s="155"/>
      <c r="D314" s="130"/>
      <c r="E314" s="130"/>
      <c r="F314" s="158">
        <v>5112</v>
      </c>
      <c r="G314" s="157" t="s">
        <v>819</v>
      </c>
      <c r="H314" s="156"/>
      <c r="I314" s="9">
        <f>K314</f>
        <v>140057.7623</v>
      </c>
      <c r="J314" s="93"/>
      <c r="K314" s="93">
        <v>140057.7623</v>
      </c>
    </row>
    <row r="315" spans="2:11" x14ac:dyDescent="0.3">
      <c r="B315" s="112"/>
      <c r="C315" s="155"/>
      <c r="D315" s="130"/>
      <c r="E315" s="130"/>
      <c r="F315" s="158">
        <v>5221</v>
      </c>
      <c r="G315" s="159" t="s">
        <v>831</v>
      </c>
      <c r="H315" s="156"/>
      <c r="I315" s="9">
        <f>K315</f>
        <v>3000</v>
      </c>
      <c r="J315" s="93"/>
      <c r="K315" s="93">
        <v>3000</v>
      </c>
    </row>
    <row r="316" spans="2:11" x14ac:dyDescent="0.3">
      <c r="B316" s="112"/>
      <c r="C316" s="155"/>
      <c r="D316" s="130"/>
      <c r="E316" s="130"/>
      <c r="F316" s="158">
        <v>5129</v>
      </c>
      <c r="G316" s="157" t="s">
        <v>824</v>
      </c>
      <c r="H316" s="156"/>
      <c r="I316" s="9">
        <f>K316</f>
        <v>0</v>
      </c>
      <c r="J316" s="93"/>
      <c r="K316" s="93">
        <v>0</v>
      </c>
    </row>
    <row r="317" spans="2:11" ht="40.5" customHeight="1" x14ac:dyDescent="0.3">
      <c r="B317" s="112">
        <v>2650</v>
      </c>
      <c r="C317" s="151" t="s">
        <v>155</v>
      </c>
      <c r="D317" s="152">
        <v>5</v>
      </c>
      <c r="E317" s="152">
        <v>0</v>
      </c>
      <c r="F317" s="160"/>
      <c r="G317" s="30" t="s">
        <v>883</v>
      </c>
      <c r="H317" s="154" t="s">
        <v>364</v>
      </c>
      <c r="I317" s="93">
        <f t="shared" si="8"/>
        <v>19500</v>
      </c>
      <c r="J317" s="93">
        <f>SUM(J318)</f>
        <v>0</v>
      </c>
      <c r="K317" s="93">
        <f>SUM(K318)</f>
        <v>19500</v>
      </c>
    </row>
    <row r="318" spans="2:11" ht="54" x14ac:dyDescent="0.3">
      <c r="B318" s="112">
        <v>2651</v>
      </c>
      <c r="C318" s="155" t="s">
        <v>155</v>
      </c>
      <c r="D318" s="130">
        <v>5</v>
      </c>
      <c r="E318" s="130">
        <v>1</v>
      </c>
      <c r="F318" s="158"/>
      <c r="G318" s="32" t="s">
        <v>611</v>
      </c>
      <c r="H318" s="165" t="s">
        <v>365</v>
      </c>
      <c r="I318" s="93">
        <f t="shared" si="8"/>
        <v>19500</v>
      </c>
      <c r="J318" s="93">
        <v>0</v>
      </c>
      <c r="K318" s="93">
        <f>K322</f>
        <v>19500</v>
      </c>
    </row>
    <row r="319" spans="2:11" ht="54" hidden="1" x14ac:dyDescent="0.3">
      <c r="B319" s="112"/>
      <c r="C319" s="155"/>
      <c r="D319" s="130"/>
      <c r="E319" s="130"/>
      <c r="F319" s="158"/>
      <c r="G319" s="32" t="s">
        <v>875</v>
      </c>
      <c r="H319" s="156"/>
      <c r="I319" s="9">
        <f t="shared" si="8"/>
        <v>0</v>
      </c>
      <c r="J319" s="93">
        <v>0</v>
      </c>
      <c r="K319" s="93"/>
    </row>
    <row r="320" spans="2:11" ht="15" hidden="1" customHeight="1" x14ac:dyDescent="0.3">
      <c r="B320" s="112"/>
      <c r="C320" s="155"/>
      <c r="D320" s="130"/>
      <c r="E320" s="130"/>
      <c r="F320" s="158">
        <v>5134</v>
      </c>
      <c r="G320" s="157" t="s">
        <v>829</v>
      </c>
      <c r="H320" s="156"/>
      <c r="I320" s="9">
        <f>SUM(J320:K320)</f>
        <v>0</v>
      </c>
      <c r="J320" s="93">
        <v>0</v>
      </c>
      <c r="K320" s="93">
        <v>0</v>
      </c>
    </row>
    <row r="321" spans="2:11" ht="42.75" customHeight="1" x14ac:dyDescent="0.3">
      <c r="B321" s="112"/>
      <c r="C321" s="155"/>
      <c r="D321" s="130"/>
      <c r="E321" s="130"/>
      <c r="F321" s="158"/>
      <c r="G321" s="32" t="s">
        <v>875</v>
      </c>
      <c r="H321" s="156"/>
      <c r="I321" s="9"/>
      <c r="J321" s="93"/>
      <c r="K321" s="93"/>
    </row>
    <row r="322" spans="2:11" ht="15" customHeight="1" x14ac:dyDescent="0.3">
      <c r="B322" s="112"/>
      <c r="C322" s="155"/>
      <c r="D322" s="130"/>
      <c r="E322" s="130"/>
      <c r="F322" s="158">
        <v>5134</v>
      </c>
      <c r="G322" s="157" t="s">
        <v>829</v>
      </c>
      <c r="H322" s="156"/>
      <c r="I322" s="9">
        <f>K322</f>
        <v>19500</v>
      </c>
      <c r="J322" s="93"/>
      <c r="K322" s="93">
        <v>19500</v>
      </c>
    </row>
    <row r="323" spans="2:11" ht="40.5" hidden="1" x14ac:dyDescent="0.3">
      <c r="B323" s="112">
        <v>2660</v>
      </c>
      <c r="C323" s="151" t="s">
        <v>155</v>
      </c>
      <c r="D323" s="152">
        <v>6</v>
      </c>
      <c r="E323" s="152">
        <v>0</v>
      </c>
      <c r="F323" s="160"/>
      <c r="G323" s="30" t="s">
        <v>612</v>
      </c>
      <c r="H323" s="167" t="s">
        <v>366</v>
      </c>
      <c r="I323" s="93">
        <f>SUM(J323:K323)</f>
        <v>0</v>
      </c>
      <c r="J323" s="93">
        <f>SUM(J324)</f>
        <v>0</v>
      </c>
      <c r="K323" s="93">
        <f>SUM(K324)</f>
        <v>0</v>
      </c>
    </row>
    <row r="324" spans="2:11" ht="27.75" hidden="1" customHeight="1" x14ac:dyDescent="0.3">
      <c r="B324" s="112">
        <v>2661</v>
      </c>
      <c r="C324" s="155" t="s">
        <v>155</v>
      </c>
      <c r="D324" s="130">
        <v>6</v>
      </c>
      <c r="E324" s="130">
        <v>1</v>
      </c>
      <c r="F324" s="158"/>
      <c r="G324" s="32" t="s">
        <v>613</v>
      </c>
      <c r="H324" s="165" t="s">
        <v>367</v>
      </c>
      <c r="I324" s="93">
        <f t="shared" si="8"/>
        <v>0</v>
      </c>
      <c r="J324" s="93">
        <f>SUM(J326)</f>
        <v>0</v>
      </c>
      <c r="K324" s="93">
        <f>K327</f>
        <v>0</v>
      </c>
    </row>
    <row r="325" spans="2:11" ht="54" hidden="1" x14ac:dyDescent="0.3">
      <c r="B325" s="112"/>
      <c r="C325" s="155"/>
      <c r="D325" s="130"/>
      <c r="E325" s="130"/>
      <c r="F325" s="158"/>
      <c r="G325" s="32" t="s">
        <v>875</v>
      </c>
      <c r="H325" s="156"/>
      <c r="I325" s="9">
        <f t="shared" si="8"/>
        <v>0</v>
      </c>
      <c r="J325" s="93"/>
      <c r="K325" s="93"/>
    </row>
    <row r="326" spans="2:11" ht="30" hidden="1" customHeight="1" x14ac:dyDescent="0.3">
      <c r="B326" s="112"/>
      <c r="C326" s="155"/>
      <c r="D326" s="130"/>
      <c r="E326" s="130"/>
      <c r="F326" s="158">
        <v>4251</v>
      </c>
      <c r="G326" s="157" t="s">
        <v>124</v>
      </c>
      <c r="H326" s="156"/>
      <c r="I326" s="93">
        <f>SUM(J326:K326)</f>
        <v>0</v>
      </c>
      <c r="J326" s="93">
        <v>0</v>
      </c>
      <c r="K326" s="93">
        <v>0</v>
      </c>
    </row>
    <row r="327" spans="2:11" ht="17.100000000000001" hidden="1" customHeight="1" x14ac:dyDescent="0.3">
      <c r="B327" s="112"/>
      <c r="C327" s="155"/>
      <c r="D327" s="130"/>
      <c r="E327" s="130"/>
      <c r="F327" s="158">
        <v>5112</v>
      </c>
      <c r="G327" s="157" t="s">
        <v>131</v>
      </c>
      <c r="H327" s="156"/>
      <c r="I327" s="93">
        <f>J327+K327</f>
        <v>0</v>
      </c>
      <c r="J327" s="141"/>
      <c r="K327" s="93">
        <v>0</v>
      </c>
    </row>
    <row r="328" spans="2:11" s="29" customFormat="1" ht="39" customHeight="1" x14ac:dyDescent="0.2">
      <c r="B328" s="130">
        <v>2700</v>
      </c>
      <c r="C328" s="151" t="s">
        <v>156</v>
      </c>
      <c r="D328" s="152">
        <v>0</v>
      </c>
      <c r="E328" s="152">
        <v>0</v>
      </c>
      <c r="F328" s="160"/>
      <c r="G328" s="33" t="s">
        <v>1030</v>
      </c>
      <c r="H328" s="166" t="s">
        <v>368</v>
      </c>
      <c r="I328" s="9">
        <f>SUM(J328:K328)</f>
        <v>500</v>
      </c>
      <c r="J328" s="9">
        <f>SUM(J329+J336+J344+J353+J356+J359)</f>
        <v>500</v>
      </c>
      <c r="K328" s="9">
        <f>K337</f>
        <v>0</v>
      </c>
    </row>
    <row r="329" spans="2:11" ht="29.25" hidden="1" customHeight="1" x14ac:dyDescent="0.3">
      <c r="B329" s="112">
        <v>2710</v>
      </c>
      <c r="C329" s="151" t="s">
        <v>156</v>
      </c>
      <c r="D329" s="152">
        <v>1</v>
      </c>
      <c r="E329" s="152">
        <v>0</v>
      </c>
      <c r="F329" s="160"/>
      <c r="G329" s="30" t="s">
        <v>615</v>
      </c>
      <c r="H329" s="154" t="s">
        <v>369</v>
      </c>
      <c r="I329" s="9">
        <f t="shared" si="8"/>
        <v>0</v>
      </c>
      <c r="J329" s="93">
        <f>SUM(J330+J332+J334)</f>
        <v>0</v>
      </c>
      <c r="K329" s="93">
        <f>SUM(K330+K332+K334)</f>
        <v>0</v>
      </c>
    </row>
    <row r="330" spans="2:11" ht="15" hidden="1" customHeight="1" x14ac:dyDescent="0.3">
      <c r="B330" s="112">
        <v>2711</v>
      </c>
      <c r="C330" s="155" t="s">
        <v>156</v>
      </c>
      <c r="D330" s="130">
        <v>1</v>
      </c>
      <c r="E330" s="130">
        <v>1</v>
      </c>
      <c r="F330" s="158"/>
      <c r="G330" s="32" t="s">
        <v>616</v>
      </c>
      <c r="H330" s="165" t="s">
        <v>370</v>
      </c>
      <c r="I330" s="9">
        <f t="shared" si="8"/>
        <v>0</v>
      </c>
      <c r="J330" s="93">
        <v>0</v>
      </c>
      <c r="K330" s="93">
        <v>0</v>
      </c>
    </row>
    <row r="331" spans="2:11" ht="54" hidden="1" x14ac:dyDescent="0.3">
      <c r="B331" s="112"/>
      <c r="C331" s="155"/>
      <c r="D331" s="130"/>
      <c r="E331" s="130"/>
      <c r="F331" s="158"/>
      <c r="G331" s="32" t="s">
        <v>875</v>
      </c>
      <c r="H331" s="156"/>
      <c r="I331" s="9">
        <f t="shared" si="8"/>
        <v>0</v>
      </c>
      <c r="J331" s="93"/>
      <c r="K331" s="93"/>
    </row>
    <row r="332" spans="2:11" ht="15" hidden="1" customHeight="1" x14ac:dyDescent="0.3">
      <c r="B332" s="112">
        <v>2712</v>
      </c>
      <c r="C332" s="155" t="s">
        <v>156</v>
      </c>
      <c r="D332" s="130">
        <v>1</v>
      </c>
      <c r="E332" s="130">
        <v>2</v>
      </c>
      <c r="F332" s="158"/>
      <c r="G332" s="32" t="s">
        <v>617</v>
      </c>
      <c r="H332" s="165" t="s">
        <v>371</v>
      </c>
      <c r="I332" s="9">
        <f t="shared" si="8"/>
        <v>0</v>
      </c>
      <c r="J332" s="93">
        <v>0</v>
      </c>
      <c r="K332" s="93">
        <v>0</v>
      </c>
    </row>
    <row r="333" spans="2:11" ht="54" hidden="1" x14ac:dyDescent="0.3">
      <c r="B333" s="112"/>
      <c r="C333" s="155"/>
      <c r="D333" s="130"/>
      <c r="E333" s="130"/>
      <c r="F333" s="158"/>
      <c r="G333" s="32" t="s">
        <v>875</v>
      </c>
      <c r="H333" s="156"/>
      <c r="I333" s="9">
        <f t="shared" si="8"/>
        <v>0</v>
      </c>
      <c r="J333" s="93"/>
      <c r="K333" s="93"/>
    </row>
    <row r="334" spans="2:11" ht="15" hidden="1" customHeight="1" x14ac:dyDescent="0.3">
      <c r="B334" s="112">
        <v>2713</v>
      </c>
      <c r="C334" s="155" t="s">
        <v>156</v>
      </c>
      <c r="D334" s="130">
        <v>1</v>
      </c>
      <c r="E334" s="130">
        <v>3</v>
      </c>
      <c r="F334" s="158"/>
      <c r="G334" s="32" t="s">
        <v>618</v>
      </c>
      <c r="H334" s="165" t="s">
        <v>372</v>
      </c>
      <c r="I334" s="9">
        <f t="shared" si="8"/>
        <v>0</v>
      </c>
      <c r="J334" s="93">
        <v>0</v>
      </c>
      <c r="K334" s="93">
        <v>0</v>
      </c>
    </row>
    <row r="335" spans="2:11" ht="54" hidden="1" x14ac:dyDescent="0.3">
      <c r="B335" s="112"/>
      <c r="C335" s="155"/>
      <c r="D335" s="130"/>
      <c r="E335" s="130"/>
      <c r="F335" s="158"/>
      <c r="G335" s="32" t="s">
        <v>875</v>
      </c>
      <c r="H335" s="156"/>
      <c r="I335" s="9">
        <f t="shared" si="8"/>
        <v>0</v>
      </c>
      <c r="J335" s="93"/>
      <c r="K335" s="93"/>
    </row>
    <row r="336" spans="2:11" ht="15" customHeight="1" x14ac:dyDescent="0.3">
      <c r="B336" s="112">
        <v>2720</v>
      </c>
      <c r="C336" s="151" t="s">
        <v>156</v>
      </c>
      <c r="D336" s="152">
        <v>2</v>
      </c>
      <c r="E336" s="152">
        <v>0</v>
      </c>
      <c r="F336" s="160"/>
      <c r="G336" s="30" t="s">
        <v>619</v>
      </c>
      <c r="H336" s="154" t="s">
        <v>373</v>
      </c>
      <c r="I336" s="93">
        <f>I337</f>
        <v>500</v>
      </c>
      <c r="J336" s="93">
        <f>J337</f>
        <v>500</v>
      </c>
      <c r="K336" s="93"/>
    </row>
    <row r="337" spans="2:11" ht="15" customHeight="1" x14ac:dyDescent="0.3">
      <c r="B337" s="112">
        <v>2721</v>
      </c>
      <c r="C337" s="155" t="s">
        <v>156</v>
      </c>
      <c r="D337" s="130">
        <v>2</v>
      </c>
      <c r="E337" s="130">
        <v>1</v>
      </c>
      <c r="F337" s="158"/>
      <c r="G337" s="32" t="s">
        <v>620</v>
      </c>
      <c r="H337" s="165" t="s">
        <v>374</v>
      </c>
      <c r="I337" s="93">
        <f t="shared" ref="I337:I376" si="9">SUM(J337:K337)</f>
        <v>500</v>
      </c>
      <c r="J337" s="93">
        <f>J340+J341</f>
        <v>500</v>
      </c>
      <c r="K337" s="93">
        <f>K342+K343</f>
        <v>0</v>
      </c>
    </row>
    <row r="338" spans="2:11" ht="15" customHeight="1" x14ac:dyDescent="0.3">
      <c r="B338" s="112">
        <v>2724</v>
      </c>
      <c r="C338" s="155" t="s">
        <v>156</v>
      </c>
      <c r="D338" s="130">
        <v>2</v>
      </c>
      <c r="E338" s="130">
        <v>4</v>
      </c>
      <c r="F338" s="158"/>
      <c r="G338" s="32" t="s">
        <v>623</v>
      </c>
      <c r="H338" s="165" t="s">
        <v>375</v>
      </c>
      <c r="I338" s="9">
        <f t="shared" si="9"/>
        <v>0</v>
      </c>
      <c r="J338" s="93">
        <v>0</v>
      </c>
      <c r="K338" s="93">
        <v>0</v>
      </c>
    </row>
    <row r="339" spans="2:11" ht="54" x14ac:dyDescent="0.3">
      <c r="B339" s="112"/>
      <c r="C339" s="155"/>
      <c r="D339" s="130"/>
      <c r="E339" s="130"/>
      <c r="F339" s="158"/>
      <c r="G339" s="32" t="s">
        <v>875</v>
      </c>
      <c r="H339" s="156"/>
      <c r="I339" s="9"/>
      <c r="J339" s="93"/>
      <c r="K339" s="93"/>
    </row>
    <row r="340" spans="2:11" ht="40.5" customHeight="1" x14ac:dyDescent="0.3">
      <c r="B340" s="112"/>
      <c r="C340" s="155"/>
      <c r="D340" s="130"/>
      <c r="E340" s="130"/>
      <c r="F340" s="158">
        <v>4637</v>
      </c>
      <c r="G340" s="170" t="s">
        <v>925</v>
      </c>
      <c r="H340" s="156"/>
      <c r="I340" s="93">
        <f>J340</f>
        <v>500</v>
      </c>
      <c r="J340" s="93">
        <v>500</v>
      </c>
      <c r="K340" s="93"/>
    </row>
    <row r="341" spans="2:11" ht="40.5" hidden="1" customHeight="1" x14ac:dyDescent="0.3">
      <c r="B341" s="112"/>
      <c r="C341" s="155"/>
      <c r="D341" s="130"/>
      <c r="E341" s="130"/>
      <c r="F341" s="158">
        <v>4655</v>
      </c>
      <c r="G341" s="170" t="s">
        <v>785</v>
      </c>
      <c r="H341" s="156"/>
      <c r="I341" s="93">
        <f>J341</f>
        <v>0</v>
      </c>
      <c r="J341" s="93">
        <v>0</v>
      </c>
      <c r="K341" s="93"/>
    </row>
    <row r="342" spans="2:11" ht="28.5" hidden="1" customHeight="1" x14ac:dyDescent="0.3">
      <c r="B342" s="112"/>
      <c r="C342" s="155"/>
      <c r="D342" s="130"/>
      <c r="E342" s="130"/>
      <c r="F342" s="158">
        <v>5113</v>
      </c>
      <c r="G342" s="170" t="s">
        <v>939</v>
      </c>
      <c r="H342" s="156"/>
      <c r="I342" s="93">
        <f>K342</f>
        <v>0</v>
      </c>
      <c r="J342" s="93"/>
      <c r="K342" s="93">
        <v>0</v>
      </c>
    </row>
    <row r="343" spans="2:11" ht="17.25" hidden="1" customHeight="1" x14ac:dyDescent="0.3">
      <c r="B343" s="112"/>
      <c r="C343" s="155"/>
      <c r="D343" s="130"/>
      <c r="E343" s="130"/>
      <c r="F343" s="158">
        <v>5134</v>
      </c>
      <c r="G343" s="170" t="s">
        <v>940</v>
      </c>
      <c r="H343" s="156"/>
      <c r="I343" s="93">
        <f>K343</f>
        <v>0</v>
      </c>
      <c r="J343" s="93"/>
      <c r="K343" s="93">
        <v>0</v>
      </c>
    </row>
    <row r="344" spans="2:11" ht="15" hidden="1" customHeight="1" x14ac:dyDescent="0.3">
      <c r="B344" s="112">
        <v>2730</v>
      </c>
      <c r="C344" s="151" t="s">
        <v>156</v>
      </c>
      <c r="D344" s="152">
        <v>3</v>
      </c>
      <c r="E344" s="152">
        <v>0</v>
      </c>
      <c r="F344" s="160"/>
      <c r="G344" s="30" t="s">
        <v>624</v>
      </c>
      <c r="H344" s="154" t="s">
        <v>376</v>
      </c>
      <c r="I344" s="9">
        <f t="shared" si="9"/>
        <v>0</v>
      </c>
      <c r="J344" s="93">
        <f>SUM(J345,J347,J349,J351)</f>
        <v>0</v>
      </c>
      <c r="K344" s="93">
        <f>SUM(K345,K347,K349,K351)</f>
        <v>0</v>
      </c>
    </row>
    <row r="345" spans="2:11" ht="15" hidden="1" customHeight="1" x14ac:dyDescent="0.3">
      <c r="B345" s="112">
        <v>2731</v>
      </c>
      <c r="C345" s="155" t="s">
        <v>156</v>
      </c>
      <c r="D345" s="130">
        <v>3</v>
      </c>
      <c r="E345" s="130">
        <v>1</v>
      </c>
      <c r="F345" s="158"/>
      <c r="G345" s="32" t="s">
        <v>625</v>
      </c>
      <c r="H345" s="156" t="s">
        <v>377</v>
      </c>
      <c r="I345" s="9">
        <f t="shared" si="9"/>
        <v>0</v>
      </c>
      <c r="J345" s="93">
        <v>0</v>
      </c>
      <c r="K345" s="93">
        <v>0</v>
      </c>
    </row>
    <row r="346" spans="2:11" ht="54" hidden="1" x14ac:dyDescent="0.3">
      <c r="B346" s="112"/>
      <c r="C346" s="155"/>
      <c r="D346" s="130"/>
      <c r="E346" s="130"/>
      <c r="F346" s="158"/>
      <c r="G346" s="32" t="s">
        <v>875</v>
      </c>
      <c r="H346" s="156"/>
      <c r="I346" s="9">
        <f t="shared" si="9"/>
        <v>0</v>
      </c>
      <c r="J346" s="93"/>
      <c r="K346" s="93"/>
    </row>
    <row r="347" spans="2:11" ht="24.75" hidden="1" customHeight="1" x14ac:dyDescent="0.3">
      <c r="B347" s="112">
        <v>2732</v>
      </c>
      <c r="C347" s="155" t="s">
        <v>156</v>
      </c>
      <c r="D347" s="130">
        <v>3</v>
      </c>
      <c r="E347" s="130">
        <v>2</v>
      </c>
      <c r="F347" s="158"/>
      <c r="G347" s="32" t="s">
        <v>626</v>
      </c>
      <c r="H347" s="156" t="s">
        <v>378</v>
      </c>
      <c r="I347" s="9">
        <f t="shared" si="9"/>
        <v>0</v>
      </c>
      <c r="J347" s="93">
        <v>0</v>
      </c>
      <c r="K347" s="93">
        <v>0</v>
      </c>
    </row>
    <row r="348" spans="2:11" ht="54" hidden="1" x14ac:dyDescent="0.3">
      <c r="B348" s="112"/>
      <c r="C348" s="155"/>
      <c r="D348" s="130"/>
      <c r="E348" s="130"/>
      <c r="F348" s="158"/>
      <c r="G348" s="32" t="s">
        <v>875</v>
      </c>
      <c r="H348" s="156"/>
      <c r="I348" s="9">
        <f t="shared" si="9"/>
        <v>0</v>
      </c>
      <c r="J348" s="93"/>
      <c r="K348" s="93"/>
    </row>
    <row r="349" spans="2:11" ht="25.5" hidden="1" customHeight="1" x14ac:dyDescent="0.3">
      <c r="B349" s="112">
        <v>2733</v>
      </c>
      <c r="C349" s="155" t="s">
        <v>156</v>
      </c>
      <c r="D349" s="130">
        <v>3</v>
      </c>
      <c r="E349" s="130">
        <v>3</v>
      </c>
      <c r="F349" s="158"/>
      <c r="G349" s="32" t="s">
        <v>627</v>
      </c>
      <c r="H349" s="156" t="s">
        <v>379</v>
      </c>
      <c r="I349" s="9">
        <f t="shared" si="9"/>
        <v>0</v>
      </c>
      <c r="J349" s="93">
        <v>0</v>
      </c>
      <c r="K349" s="93">
        <v>0</v>
      </c>
    </row>
    <row r="350" spans="2:11" ht="54" hidden="1" x14ac:dyDescent="0.3">
      <c r="B350" s="112"/>
      <c r="C350" s="155"/>
      <c r="D350" s="130"/>
      <c r="E350" s="130"/>
      <c r="F350" s="158"/>
      <c r="G350" s="32" t="s">
        <v>875</v>
      </c>
      <c r="H350" s="156"/>
      <c r="I350" s="9">
        <f t="shared" si="9"/>
        <v>0</v>
      </c>
      <c r="J350" s="93"/>
      <c r="K350" s="93"/>
    </row>
    <row r="351" spans="2:11" ht="40.5" hidden="1" x14ac:dyDescent="0.3">
      <c r="B351" s="112">
        <v>2734</v>
      </c>
      <c r="C351" s="155" t="s">
        <v>156</v>
      </c>
      <c r="D351" s="130">
        <v>3</v>
      </c>
      <c r="E351" s="130">
        <v>4</v>
      </c>
      <c r="F351" s="158"/>
      <c r="G351" s="32" t="s">
        <v>628</v>
      </c>
      <c r="H351" s="156" t="s">
        <v>380</v>
      </c>
      <c r="I351" s="9">
        <f t="shared" si="9"/>
        <v>0</v>
      </c>
      <c r="J351" s="93">
        <v>0</v>
      </c>
      <c r="K351" s="93">
        <v>0</v>
      </c>
    </row>
    <row r="352" spans="2:11" ht="54" hidden="1" x14ac:dyDescent="0.3">
      <c r="B352" s="112"/>
      <c r="C352" s="155"/>
      <c r="D352" s="130"/>
      <c r="E352" s="130"/>
      <c r="F352" s="158"/>
      <c r="G352" s="32" t="s">
        <v>875</v>
      </c>
      <c r="H352" s="156"/>
      <c r="I352" s="9">
        <f t="shared" si="9"/>
        <v>0</v>
      </c>
      <c r="J352" s="93"/>
      <c r="K352" s="93"/>
    </row>
    <row r="353" spans="2:11" ht="27" hidden="1" x14ac:dyDescent="0.3">
      <c r="B353" s="112">
        <v>2740</v>
      </c>
      <c r="C353" s="151" t="s">
        <v>156</v>
      </c>
      <c r="D353" s="152">
        <v>4</v>
      </c>
      <c r="E353" s="152">
        <v>0</v>
      </c>
      <c r="F353" s="160"/>
      <c r="G353" s="30" t="s">
        <v>629</v>
      </c>
      <c r="H353" s="154" t="s">
        <v>0</v>
      </c>
      <c r="I353" s="9">
        <f t="shared" si="9"/>
        <v>0</v>
      </c>
      <c r="J353" s="93">
        <f>SUM(J354)</f>
        <v>0</v>
      </c>
      <c r="K353" s="93">
        <f>SUM(K354)</f>
        <v>0</v>
      </c>
    </row>
    <row r="354" spans="2:11" ht="15" hidden="1" customHeight="1" x14ac:dyDescent="0.3">
      <c r="B354" s="112">
        <v>2741</v>
      </c>
      <c r="C354" s="155" t="s">
        <v>156</v>
      </c>
      <c r="D354" s="130">
        <v>4</v>
      </c>
      <c r="E354" s="130">
        <v>1</v>
      </c>
      <c r="F354" s="158"/>
      <c r="G354" s="32" t="s">
        <v>630</v>
      </c>
      <c r="H354" s="165" t="s">
        <v>1</v>
      </c>
      <c r="I354" s="9">
        <f t="shared" si="9"/>
        <v>0</v>
      </c>
      <c r="J354" s="93">
        <v>0</v>
      </c>
      <c r="K354" s="93">
        <v>0</v>
      </c>
    </row>
    <row r="355" spans="2:11" ht="54" hidden="1" x14ac:dyDescent="0.3">
      <c r="B355" s="112"/>
      <c r="C355" s="155"/>
      <c r="D355" s="130"/>
      <c r="E355" s="130"/>
      <c r="F355" s="158"/>
      <c r="G355" s="32" t="s">
        <v>875</v>
      </c>
      <c r="H355" s="156"/>
      <c r="I355" s="9">
        <f t="shared" si="9"/>
        <v>0</v>
      </c>
      <c r="J355" s="93"/>
      <c r="K355" s="93"/>
    </row>
    <row r="356" spans="2:11" ht="40.5" hidden="1" x14ac:dyDescent="0.3">
      <c r="B356" s="112">
        <v>2750</v>
      </c>
      <c r="C356" s="151" t="s">
        <v>156</v>
      </c>
      <c r="D356" s="152">
        <v>5</v>
      </c>
      <c r="E356" s="152">
        <v>0</v>
      </c>
      <c r="F356" s="160"/>
      <c r="G356" s="30" t="s">
        <v>884</v>
      </c>
      <c r="H356" s="154" t="s">
        <v>2</v>
      </c>
      <c r="I356" s="9">
        <f t="shared" si="9"/>
        <v>0</v>
      </c>
      <c r="J356" s="93">
        <f>SUM(J357)</f>
        <v>0</v>
      </c>
      <c r="K356" s="93">
        <f>SUM(K357)</f>
        <v>0</v>
      </c>
    </row>
    <row r="357" spans="2:11" ht="40.5" hidden="1" x14ac:dyDescent="0.3">
      <c r="B357" s="112">
        <v>2751</v>
      </c>
      <c r="C357" s="155" t="s">
        <v>156</v>
      </c>
      <c r="D357" s="130">
        <v>5</v>
      </c>
      <c r="E357" s="130">
        <v>1</v>
      </c>
      <c r="F357" s="158"/>
      <c r="G357" s="32" t="s">
        <v>632</v>
      </c>
      <c r="H357" s="165" t="s">
        <v>2</v>
      </c>
      <c r="I357" s="9">
        <f t="shared" si="9"/>
        <v>0</v>
      </c>
      <c r="J357" s="93">
        <v>0</v>
      </c>
      <c r="K357" s="93">
        <v>0</v>
      </c>
    </row>
    <row r="358" spans="2:11" ht="54" hidden="1" x14ac:dyDescent="0.3">
      <c r="B358" s="112"/>
      <c r="C358" s="155"/>
      <c r="D358" s="130"/>
      <c r="E358" s="130"/>
      <c r="F358" s="158"/>
      <c r="G358" s="32" t="s">
        <v>875</v>
      </c>
      <c r="H358" s="156"/>
      <c r="I358" s="9">
        <f t="shared" si="9"/>
        <v>0</v>
      </c>
      <c r="J358" s="93"/>
      <c r="K358" s="93"/>
    </row>
    <row r="359" spans="2:11" ht="21" hidden="1" customHeight="1" x14ac:dyDescent="0.3">
      <c r="B359" s="112">
        <v>2760</v>
      </c>
      <c r="C359" s="151" t="s">
        <v>156</v>
      </c>
      <c r="D359" s="152">
        <v>6</v>
      </c>
      <c r="E359" s="152">
        <v>0</v>
      </c>
      <c r="F359" s="160"/>
      <c r="G359" s="30" t="s">
        <v>633</v>
      </c>
      <c r="H359" s="154" t="s">
        <v>3</v>
      </c>
      <c r="I359" s="94">
        <f t="shared" si="9"/>
        <v>0</v>
      </c>
      <c r="J359" s="93">
        <f>SUM(J360+J362)</f>
        <v>0</v>
      </c>
      <c r="K359" s="93">
        <f>SUM(K360+K362)</f>
        <v>0</v>
      </c>
    </row>
    <row r="360" spans="2:11" ht="27" hidden="1" x14ac:dyDescent="0.3">
      <c r="B360" s="112">
        <v>2761</v>
      </c>
      <c r="C360" s="155" t="s">
        <v>156</v>
      </c>
      <c r="D360" s="130">
        <v>6</v>
      </c>
      <c r="E360" s="130">
        <v>1</v>
      </c>
      <c r="F360" s="158"/>
      <c r="G360" s="32" t="s">
        <v>634</v>
      </c>
      <c r="H360" s="154"/>
      <c r="I360" s="9">
        <f t="shared" si="9"/>
        <v>0</v>
      </c>
      <c r="J360" s="93">
        <v>0</v>
      </c>
      <c r="K360" s="93">
        <v>0</v>
      </c>
    </row>
    <row r="361" spans="2:11" ht="54" hidden="1" x14ac:dyDescent="0.3">
      <c r="B361" s="112"/>
      <c r="C361" s="155"/>
      <c r="D361" s="130"/>
      <c r="E361" s="130"/>
      <c r="F361" s="158"/>
      <c r="G361" s="32" t="s">
        <v>875</v>
      </c>
      <c r="H361" s="156"/>
      <c r="I361" s="9"/>
      <c r="J361" s="93"/>
      <c r="K361" s="93"/>
    </row>
    <row r="362" spans="2:11" ht="15" hidden="1" customHeight="1" x14ac:dyDescent="0.3">
      <c r="B362" s="112">
        <v>2762</v>
      </c>
      <c r="C362" s="155" t="s">
        <v>156</v>
      </c>
      <c r="D362" s="130">
        <v>6</v>
      </c>
      <c r="E362" s="130">
        <v>2</v>
      </c>
      <c r="F362" s="158"/>
      <c r="G362" s="32" t="s">
        <v>635</v>
      </c>
      <c r="H362" s="165" t="s">
        <v>4</v>
      </c>
      <c r="I362" s="9">
        <f t="shared" si="9"/>
        <v>0</v>
      </c>
      <c r="J362" s="93">
        <f>J364+J365</f>
        <v>0</v>
      </c>
      <c r="K362" s="93">
        <v>0</v>
      </c>
    </row>
    <row r="363" spans="2:11" ht="54" hidden="1" x14ac:dyDescent="0.3">
      <c r="B363" s="112"/>
      <c r="C363" s="155"/>
      <c r="D363" s="130"/>
      <c r="E363" s="130"/>
      <c r="F363" s="158"/>
      <c r="G363" s="32" t="s">
        <v>875</v>
      </c>
      <c r="H363" s="156"/>
      <c r="I363" s="9"/>
      <c r="J363" s="93"/>
      <c r="K363" s="93"/>
    </row>
    <row r="364" spans="2:11" ht="29.25" hidden="1" customHeight="1" x14ac:dyDescent="0.3">
      <c r="B364" s="112"/>
      <c r="C364" s="155"/>
      <c r="D364" s="130"/>
      <c r="E364" s="130"/>
      <c r="F364" s="158">
        <v>4638</v>
      </c>
      <c r="G364" s="168" t="s">
        <v>778</v>
      </c>
      <c r="H364" s="156"/>
      <c r="I364" s="93">
        <f>J364</f>
        <v>0</v>
      </c>
      <c r="J364" s="93"/>
      <c r="K364" s="93"/>
    </row>
    <row r="365" spans="2:11" ht="31.5" hidden="1" customHeight="1" x14ac:dyDescent="0.3">
      <c r="B365" s="112"/>
      <c r="C365" s="155"/>
      <c r="D365" s="130"/>
      <c r="E365" s="130"/>
      <c r="F365" s="158">
        <v>4655</v>
      </c>
      <c r="G365" s="170" t="s">
        <v>860</v>
      </c>
      <c r="H365" s="156"/>
      <c r="I365" s="93">
        <f>J365</f>
        <v>0</v>
      </c>
      <c r="J365" s="93">
        <v>0</v>
      </c>
      <c r="K365" s="93"/>
    </row>
    <row r="366" spans="2:11" ht="31.5" hidden="1" customHeight="1" x14ac:dyDescent="0.3">
      <c r="B366" s="112"/>
      <c r="C366" s="155"/>
      <c r="D366" s="130"/>
      <c r="E366" s="130"/>
      <c r="F366" s="158">
        <v>4655</v>
      </c>
      <c r="G366" s="170" t="s">
        <v>785</v>
      </c>
      <c r="H366" s="156"/>
      <c r="I366" s="93">
        <f>J366</f>
        <v>0</v>
      </c>
      <c r="J366" s="93">
        <v>0</v>
      </c>
      <c r="K366" s="93"/>
    </row>
    <row r="367" spans="2:11" s="29" customFormat="1" ht="40.5" customHeight="1" x14ac:dyDescent="0.2">
      <c r="B367" s="130">
        <v>2800</v>
      </c>
      <c r="C367" s="151" t="s">
        <v>157</v>
      </c>
      <c r="D367" s="152">
        <v>0</v>
      </c>
      <c r="E367" s="152">
        <v>0</v>
      </c>
      <c r="F367" s="160"/>
      <c r="G367" s="33" t="s">
        <v>1031</v>
      </c>
      <c r="H367" s="166" t="s">
        <v>5</v>
      </c>
      <c r="I367" s="9">
        <f t="shared" si="9"/>
        <v>540067.61770000006</v>
      </c>
      <c r="J367" s="9">
        <f>SUM(J368+J376+J412+J421+J433+J437)</f>
        <v>48825.5</v>
      </c>
      <c r="K367" s="9">
        <f>SUM(K376,K412,K421,K433,)</f>
        <v>491242.1177</v>
      </c>
    </row>
    <row r="368" spans="2:11" ht="15" customHeight="1" x14ac:dyDescent="0.3">
      <c r="B368" s="112">
        <v>2810</v>
      </c>
      <c r="C368" s="155" t="s">
        <v>157</v>
      </c>
      <c r="D368" s="130">
        <v>1</v>
      </c>
      <c r="E368" s="130">
        <v>0</v>
      </c>
      <c r="F368" s="158"/>
      <c r="G368" s="30" t="s">
        <v>637</v>
      </c>
      <c r="H368" s="154" t="s">
        <v>6</v>
      </c>
      <c r="I368" s="9">
        <f t="shared" si="9"/>
        <v>1000</v>
      </c>
      <c r="J368" s="93">
        <f>SUM(J369)</f>
        <v>1000</v>
      </c>
      <c r="K368" s="93">
        <f>SUM(K369)</f>
        <v>0</v>
      </c>
    </row>
    <row r="369" spans="2:11" ht="15" customHeight="1" x14ac:dyDescent="0.3">
      <c r="B369" s="112">
        <v>2811</v>
      </c>
      <c r="C369" s="155" t="s">
        <v>157</v>
      </c>
      <c r="D369" s="130">
        <v>1</v>
      </c>
      <c r="E369" s="130">
        <v>1</v>
      </c>
      <c r="F369" s="158"/>
      <c r="G369" s="32" t="s">
        <v>638</v>
      </c>
      <c r="H369" s="165" t="s">
        <v>7</v>
      </c>
      <c r="I369" s="9">
        <f t="shared" si="9"/>
        <v>1000</v>
      </c>
      <c r="J369" s="93">
        <f>J375+J374</f>
        <v>1000</v>
      </c>
      <c r="K369" s="93">
        <f>SUM(K371:K372)</f>
        <v>0</v>
      </c>
    </row>
    <row r="370" spans="2:11" ht="54" hidden="1" x14ac:dyDescent="0.3">
      <c r="B370" s="112"/>
      <c r="C370" s="155"/>
      <c r="D370" s="130"/>
      <c r="E370" s="130"/>
      <c r="F370" s="158"/>
      <c r="G370" s="32" t="s">
        <v>875</v>
      </c>
      <c r="H370" s="156"/>
      <c r="I370" s="9">
        <f t="shared" si="9"/>
        <v>0</v>
      </c>
      <c r="J370" s="93"/>
      <c r="K370" s="93"/>
    </row>
    <row r="371" spans="2:11" ht="15" hidden="1" customHeight="1" x14ac:dyDescent="0.3">
      <c r="B371" s="112"/>
      <c r="C371" s="155"/>
      <c r="D371" s="130"/>
      <c r="E371" s="130"/>
      <c r="F371" s="158">
        <v>4239</v>
      </c>
      <c r="G371" s="157" t="s">
        <v>738</v>
      </c>
      <c r="H371" s="156"/>
      <c r="I371" s="9">
        <f t="shared" si="9"/>
        <v>0</v>
      </c>
      <c r="J371" s="93"/>
      <c r="K371" s="93">
        <v>0</v>
      </c>
    </row>
    <row r="372" spans="2:11" ht="27" hidden="1" x14ac:dyDescent="0.3">
      <c r="B372" s="112"/>
      <c r="C372" s="155"/>
      <c r="D372" s="130"/>
      <c r="E372" s="130"/>
      <c r="F372" s="158">
        <v>4727</v>
      </c>
      <c r="G372" s="157" t="s">
        <v>795</v>
      </c>
      <c r="H372" s="156"/>
      <c r="I372" s="93">
        <f t="shared" si="9"/>
        <v>0</v>
      </c>
      <c r="J372" s="93"/>
      <c r="K372" s="93">
        <v>0</v>
      </c>
    </row>
    <row r="373" spans="2:11" ht="54" x14ac:dyDescent="0.3">
      <c r="B373" s="112"/>
      <c r="C373" s="155"/>
      <c r="D373" s="130"/>
      <c r="E373" s="130"/>
      <c r="F373" s="158"/>
      <c r="G373" s="32" t="s">
        <v>875</v>
      </c>
      <c r="H373" s="156"/>
      <c r="I373" s="93"/>
      <c r="J373" s="93"/>
      <c r="K373" s="93"/>
    </row>
    <row r="374" spans="2:11" ht="27" x14ac:dyDescent="0.3">
      <c r="B374" s="112"/>
      <c r="C374" s="155"/>
      <c r="D374" s="130"/>
      <c r="E374" s="130"/>
      <c r="F374" s="158">
        <v>4216</v>
      </c>
      <c r="G374" s="157" t="s">
        <v>724</v>
      </c>
      <c r="H374" s="156"/>
      <c r="I374" s="93">
        <f>J374</f>
        <v>500</v>
      </c>
      <c r="J374" s="93">
        <v>500</v>
      </c>
      <c r="K374" s="93"/>
    </row>
    <row r="375" spans="2:11" ht="27" x14ac:dyDescent="0.3">
      <c r="B375" s="112"/>
      <c r="C375" s="155"/>
      <c r="D375" s="130"/>
      <c r="E375" s="130"/>
      <c r="F375" s="158">
        <v>4239</v>
      </c>
      <c r="G375" s="157" t="s">
        <v>738</v>
      </c>
      <c r="H375" s="156"/>
      <c r="I375" s="93">
        <f>J375</f>
        <v>500</v>
      </c>
      <c r="J375" s="93">
        <v>500</v>
      </c>
      <c r="K375" s="93"/>
    </row>
    <row r="376" spans="2:11" ht="15" customHeight="1" x14ac:dyDescent="0.3">
      <c r="B376" s="112">
        <v>2820</v>
      </c>
      <c r="C376" s="151" t="s">
        <v>157</v>
      </c>
      <c r="D376" s="152">
        <v>2</v>
      </c>
      <c r="E376" s="152">
        <v>0</v>
      </c>
      <c r="F376" s="160"/>
      <c r="G376" s="30" t="s">
        <v>639</v>
      </c>
      <c r="H376" s="154" t="s">
        <v>8</v>
      </c>
      <c r="I376" s="9">
        <f t="shared" si="9"/>
        <v>523067.6177</v>
      </c>
      <c r="J376" s="93">
        <f>SUM(J377,J380,J382,J392,J401,J403,J406)</f>
        <v>43325.5</v>
      </c>
      <c r="K376" s="93">
        <f>SUM(K377,K380,K382,K392,K401,K403,K406)</f>
        <v>479742.1177</v>
      </c>
    </row>
    <row r="377" spans="2:11" ht="15" hidden="1" customHeight="1" x14ac:dyDescent="0.3">
      <c r="B377" s="112">
        <v>2821</v>
      </c>
      <c r="C377" s="155" t="s">
        <v>157</v>
      </c>
      <c r="D377" s="130">
        <v>2</v>
      </c>
      <c r="E377" s="130">
        <v>1</v>
      </c>
      <c r="F377" s="158"/>
      <c r="G377" s="32" t="s">
        <v>640</v>
      </c>
      <c r="H377" s="154"/>
      <c r="I377" s="9">
        <f t="shared" ref="I377:I437" si="10">SUM(J377:K377)</f>
        <v>0</v>
      </c>
      <c r="J377" s="93">
        <f>SUM(J379)</f>
        <v>0</v>
      </c>
      <c r="K377" s="93"/>
    </row>
    <row r="378" spans="2:11" ht="54" hidden="1" x14ac:dyDescent="0.3">
      <c r="B378" s="112"/>
      <c r="C378" s="155"/>
      <c r="D378" s="130"/>
      <c r="E378" s="130"/>
      <c r="F378" s="158"/>
      <c r="G378" s="32" t="s">
        <v>875</v>
      </c>
      <c r="H378" s="156"/>
      <c r="I378" s="9">
        <f t="shared" si="10"/>
        <v>0</v>
      </c>
      <c r="J378" s="93"/>
      <c r="K378" s="93"/>
    </row>
    <row r="379" spans="2:11" hidden="1" x14ac:dyDescent="0.3">
      <c r="B379" s="112"/>
      <c r="C379" s="155"/>
      <c r="D379" s="130"/>
      <c r="E379" s="130"/>
      <c r="F379" s="174" t="s">
        <v>238</v>
      </c>
      <c r="G379" s="157" t="s">
        <v>125</v>
      </c>
      <c r="H379" s="156"/>
      <c r="I379" s="9">
        <f>SUM(J379:K379)</f>
        <v>0</v>
      </c>
      <c r="J379" s="9">
        <v>0</v>
      </c>
      <c r="K379" s="93">
        <v>0</v>
      </c>
    </row>
    <row r="380" spans="2:11" ht="15" hidden="1" customHeight="1" x14ac:dyDescent="0.3">
      <c r="B380" s="112">
        <v>2822</v>
      </c>
      <c r="C380" s="155" t="s">
        <v>157</v>
      </c>
      <c r="D380" s="130">
        <v>2</v>
      </c>
      <c r="E380" s="130">
        <v>2</v>
      </c>
      <c r="F380" s="158"/>
      <c r="G380" s="32" t="s">
        <v>641</v>
      </c>
      <c r="H380" s="154"/>
      <c r="I380" s="9">
        <f t="shared" si="10"/>
        <v>0</v>
      </c>
      <c r="J380" s="93">
        <v>0</v>
      </c>
      <c r="K380" s="93">
        <v>0</v>
      </c>
    </row>
    <row r="381" spans="2:11" ht="54" hidden="1" x14ac:dyDescent="0.3">
      <c r="B381" s="112"/>
      <c r="C381" s="155"/>
      <c r="D381" s="130"/>
      <c r="E381" s="130"/>
      <c r="F381" s="158"/>
      <c r="G381" s="32" t="s">
        <v>875</v>
      </c>
      <c r="H381" s="156"/>
      <c r="I381" s="9">
        <f t="shared" si="10"/>
        <v>0</v>
      </c>
      <c r="J381" s="93"/>
      <c r="K381" s="93"/>
    </row>
    <row r="382" spans="2:11" ht="15" customHeight="1" x14ac:dyDescent="0.3">
      <c r="B382" s="112">
        <v>2823</v>
      </c>
      <c r="C382" s="155" t="s">
        <v>157</v>
      </c>
      <c r="D382" s="130">
        <v>2</v>
      </c>
      <c r="E382" s="130">
        <v>3</v>
      </c>
      <c r="F382" s="158"/>
      <c r="G382" s="32" t="s">
        <v>642</v>
      </c>
      <c r="H382" s="165" t="s">
        <v>9</v>
      </c>
      <c r="I382" s="9">
        <f t="shared" si="10"/>
        <v>427544.54070000001</v>
      </c>
      <c r="J382" s="93">
        <f>SUM(J384:J389)</f>
        <v>33675.5</v>
      </c>
      <c r="K382" s="93">
        <f>K391+K390</f>
        <v>393869.04070000001</v>
      </c>
    </row>
    <row r="383" spans="2:11" ht="54" x14ac:dyDescent="0.3">
      <c r="B383" s="112"/>
      <c r="C383" s="155"/>
      <c r="D383" s="130"/>
      <c r="E383" s="130"/>
      <c r="F383" s="158"/>
      <c r="G383" s="32" t="s">
        <v>875</v>
      </c>
      <c r="H383" s="156"/>
      <c r="I383" s="9">
        <f t="shared" si="10"/>
        <v>0</v>
      </c>
      <c r="J383" s="93"/>
      <c r="K383" s="93"/>
    </row>
    <row r="384" spans="2:11" x14ac:dyDescent="0.3">
      <c r="B384" s="112"/>
      <c r="C384" s="155"/>
      <c r="D384" s="130"/>
      <c r="E384" s="130"/>
      <c r="F384" s="158">
        <v>4212</v>
      </c>
      <c r="G384" s="157" t="s">
        <v>720</v>
      </c>
      <c r="H384" s="156"/>
      <c r="I384" s="9">
        <f t="shared" ref="I384:I389" si="11">J384</f>
        <v>1900</v>
      </c>
      <c r="J384" s="93">
        <v>1900</v>
      </c>
      <c r="K384" s="93"/>
    </row>
    <row r="385" spans="2:11" x14ac:dyDescent="0.3">
      <c r="B385" s="112"/>
      <c r="C385" s="155"/>
      <c r="D385" s="130"/>
      <c r="E385" s="130"/>
      <c r="F385" s="158">
        <v>4213</v>
      </c>
      <c r="G385" s="157" t="s">
        <v>721</v>
      </c>
      <c r="H385" s="156"/>
      <c r="I385" s="9">
        <f t="shared" si="11"/>
        <v>700</v>
      </c>
      <c r="J385" s="93">
        <v>700</v>
      </c>
      <c r="K385" s="93"/>
    </row>
    <row r="386" spans="2:11" ht="27" x14ac:dyDescent="0.3">
      <c r="B386" s="112"/>
      <c r="C386" s="155"/>
      <c r="D386" s="130"/>
      <c r="E386" s="130"/>
      <c r="F386" s="158">
        <v>4239</v>
      </c>
      <c r="G386" s="157" t="s">
        <v>738</v>
      </c>
      <c r="H386" s="156"/>
      <c r="I386" s="9">
        <f t="shared" si="11"/>
        <v>900</v>
      </c>
      <c r="J386" s="9">
        <v>900</v>
      </c>
      <c r="K386" s="93"/>
    </row>
    <row r="387" spans="2:11" x14ac:dyDescent="0.3">
      <c r="B387" s="112"/>
      <c r="C387" s="155"/>
      <c r="D387" s="130"/>
      <c r="E387" s="130"/>
      <c r="F387" s="158">
        <v>4241</v>
      </c>
      <c r="G387" s="157" t="s">
        <v>739</v>
      </c>
      <c r="H387" s="156"/>
      <c r="I387" s="9">
        <f t="shared" si="11"/>
        <v>150</v>
      </c>
      <c r="J387" s="9">
        <v>150</v>
      </c>
      <c r="K387" s="93"/>
    </row>
    <row r="388" spans="2:11" x14ac:dyDescent="0.3">
      <c r="B388" s="112"/>
      <c r="C388" s="155"/>
      <c r="D388" s="130"/>
      <c r="E388" s="130"/>
      <c r="F388" s="158">
        <v>4262</v>
      </c>
      <c r="G388" s="157" t="s">
        <v>745</v>
      </c>
      <c r="H388" s="156"/>
      <c r="I388" s="9">
        <f t="shared" si="11"/>
        <v>990</v>
      </c>
      <c r="J388" s="9">
        <v>990</v>
      </c>
      <c r="K388" s="93"/>
    </row>
    <row r="389" spans="2:11" ht="40.5" x14ac:dyDescent="0.3">
      <c r="B389" s="112"/>
      <c r="C389" s="155"/>
      <c r="D389" s="130"/>
      <c r="E389" s="130"/>
      <c r="F389" s="158">
        <v>4511</v>
      </c>
      <c r="G389" s="157" t="s">
        <v>764</v>
      </c>
      <c r="H389" s="156"/>
      <c r="I389" s="9">
        <f t="shared" si="11"/>
        <v>29035.5</v>
      </c>
      <c r="J389" s="9">
        <v>29035.5</v>
      </c>
      <c r="K389" s="93"/>
    </row>
    <row r="390" spans="2:11" x14ac:dyDescent="0.3">
      <c r="B390" s="112"/>
      <c r="C390" s="155"/>
      <c r="D390" s="130"/>
      <c r="E390" s="130"/>
      <c r="F390" s="158">
        <v>5122</v>
      </c>
      <c r="G390" s="157" t="s">
        <v>823</v>
      </c>
      <c r="H390" s="156"/>
      <c r="I390" s="9">
        <f>K390</f>
        <v>55000</v>
      </c>
      <c r="J390" s="93">
        <v>0</v>
      </c>
      <c r="K390" s="93">
        <v>55000</v>
      </c>
    </row>
    <row r="391" spans="2:11" x14ac:dyDescent="0.3">
      <c r="B391" s="112"/>
      <c r="C391" s="155"/>
      <c r="D391" s="130"/>
      <c r="E391" s="130"/>
      <c r="F391" s="158">
        <v>5112</v>
      </c>
      <c r="G391" s="157" t="s">
        <v>819</v>
      </c>
      <c r="H391" s="156"/>
      <c r="I391" s="9">
        <f>K391</f>
        <v>338869.04070000001</v>
      </c>
      <c r="J391" s="93">
        <v>0</v>
      </c>
      <c r="K391" s="93">
        <v>338869.04070000001</v>
      </c>
    </row>
    <row r="392" spans="2:11" ht="15" customHeight="1" x14ac:dyDescent="0.3">
      <c r="B392" s="112">
        <v>2824</v>
      </c>
      <c r="C392" s="155" t="s">
        <v>157</v>
      </c>
      <c r="D392" s="130">
        <v>2</v>
      </c>
      <c r="E392" s="130">
        <v>4</v>
      </c>
      <c r="F392" s="158"/>
      <c r="G392" s="32" t="s">
        <v>643</v>
      </c>
      <c r="H392" s="165"/>
      <c r="I392" s="9">
        <f t="shared" si="10"/>
        <v>9350</v>
      </c>
      <c r="J392" s="93">
        <f>J395+J396+J397+J398+J399+J400+J411</f>
        <v>9350</v>
      </c>
      <c r="K392" s="93">
        <f>K405</f>
        <v>0</v>
      </c>
    </row>
    <row r="393" spans="2:11" ht="54" hidden="1" x14ac:dyDescent="0.3">
      <c r="B393" s="112"/>
      <c r="C393" s="155"/>
      <c r="D393" s="130"/>
      <c r="E393" s="130"/>
      <c r="F393" s="158"/>
      <c r="G393" s="32" t="s">
        <v>875</v>
      </c>
      <c r="H393" s="156"/>
      <c r="I393" s="9">
        <f t="shared" si="10"/>
        <v>0</v>
      </c>
      <c r="J393" s="93"/>
      <c r="K393" s="93"/>
    </row>
    <row r="394" spans="2:11" ht="54" x14ac:dyDescent="0.3">
      <c r="B394" s="112"/>
      <c r="C394" s="155"/>
      <c r="D394" s="130"/>
      <c r="E394" s="130"/>
      <c r="F394" s="158"/>
      <c r="G394" s="32" t="s">
        <v>875</v>
      </c>
      <c r="H394" s="156"/>
      <c r="I394" s="9"/>
      <c r="J394" s="93"/>
      <c r="K394" s="93"/>
    </row>
    <row r="395" spans="2:11" ht="27" x14ac:dyDescent="0.3">
      <c r="B395" s="112"/>
      <c r="C395" s="155"/>
      <c r="D395" s="130"/>
      <c r="E395" s="130"/>
      <c r="F395" s="158">
        <v>4216</v>
      </c>
      <c r="G395" s="157" t="s">
        <v>724</v>
      </c>
      <c r="H395" s="156"/>
      <c r="I395" s="9">
        <f>J395</f>
        <v>750</v>
      </c>
      <c r="J395" s="9">
        <v>750</v>
      </c>
      <c r="K395" s="93"/>
    </row>
    <row r="396" spans="2:11" ht="33" customHeight="1" x14ac:dyDescent="0.3">
      <c r="B396" s="112"/>
      <c r="C396" s="155"/>
      <c r="D396" s="130"/>
      <c r="E396" s="130"/>
      <c r="F396" s="158">
        <v>4239</v>
      </c>
      <c r="G396" s="157" t="s">
        <v>738</v>
      </c>
      <c r="H396" s="156"/>
      <c r="I396" s="9">
        <f t="shared" si="10"/>
        <v>3900</v>
      </c>
      <c r="J396" s="9">
        <v>3900</v>
      </c>
      <c r="K396" s="93">
        <v>0</v>
      </c>
    </row>
    <row r="397" spans="2:11" ht="15" customHeight="1" x14ac:dyDescent="0.3">
      <c r="B397" s="112"/>
      <c r="C397" s="155"/>
      <c r="D397" s="130"/>
      <c r="E397" s="130"/>
      <c r="F397" s="158">
        <v>4267</v>
      </c>
      <c r="G397" s="157" t="s">
        <v>750</v>
      </c>
      <c r="H397" s="156"/>
      <c r="I397" s="9">
        <f>J397</f>
        <v>0</v>
      </c>
      <c r="J397" s="93">
        <v>0</v>
      </c>
      <c r="K397" s="93"/>
    </row>
    <row r="398" spans="2:11" ht="15" customHeight="1" x14ac:dyDescent="0.3">
      <c r="B398" s="112"/>
      <c r="C398" s="155"/>
      <c r="D398" s="130"/>
      <c r="E398" s="130"/>
      <c r="F398" s="158">
        <v>4269</v>
      </c>
      <c r="G398" s="157" t="s">
        <v>885</v>
      </c>
      <c r="H398" s="156"/>
      <c r="I398" s="9">
        <f t="shared" si="10"/>
        <v>3900</v>
      </c>
      <c r="J398" s="93">
        <v>3900</v>
      </c>
      <c r="K398" s="93"/>
    </row>
    <row r="399" spans="2:11" ht="15" customHeight="1" x14ac:dyDescent="0.3">
      <c r="B399" s="112"/>
      <c r="C399" s="155"/>
      <c r="D399" s="130"/>
      <c r="E399" s="130"/>
      <c r="F399" s="158">
        <v>4639</v>
      </c>
      <c r="G399" s="114" t="s">
        <v>886</v>
      </c>
      <c r="H399" s="156"/>
      <c r="I399" s="93">
        <f>J399</f>
        <v>800</v>
      </c>
      <c r="J399" s="93">
        <v>800</v>
      </c>
      <c r="K399" s="93"/>
    </row>
    <row r="400" spans="2:11" ht="30" customHeight="1" x14ac:dyDescent="0.3">
      <c r="B400" s="112"/>
      <c r="C400" s="155"/>
      <c r="D400" s="130"/>
      <c r="E400" s="130"/>
      <c r="F400" s="158">
        <v>4819</v>
      </c>
      <c r="G400" s="157" t="s">
        <v>802</v>
      </c>
      <c r="H400" s="156"/>
      <c r="I400" s="93">
        <f>J400</f>
        <v>0</v>
      </c>
      <c r="J400" s="93">
        <v>0</v>
      </c>
      <c r="K400" s="93"/>
    </row>
    <row r="401" spans="2:11" ht="15" hidden="1" customHeight="1" x14ac:dyDescent="0.3">
      <c r="B401" s="112">
        <v>2825</v>
      </c>
      <c r="C401" s="155" t="s">
        <v>157</v>
      </c>
      <c r="D401" s="130">
        <v>2</v>
      </c>
      <c r="E401" s="130">
        <v>5</v>
      </c>
      <c r="F401" s="158"/>
      <c r="G401" s="32" t="s">
        <v>644</v>
      </c>
      <c r="H401" s="165"/>
      <c r="I401" s="9">
        <f t="shared" si="10"/>
        <v>0</v>
      </c>
      <c r="J401" s="93">
        <v>0</v>
      </c>
      <c r="K401" s="93">
        <v>0</v>
      </c>
    </row>
    <row r="402" spans="2:11" ht="54" hidden="1" x14ac:dyDescent="0.3">
      <c r="B402" s="112"/>
      <c r="C402" s="155"/>
      <c r="D402" s="130"/>
      <c r="E402" s="130"/>
      <c r="F402" s="158"/>
      <c r="G402" s="32" t="s">
        <v>875</v>
      </c>
      <c r="H402" s="156"/>
      <c r="I402" s="9">
        <f t="shared" si="10"/>
        <v>0</v>
      </c>
      <c r="J402" s="93"/>
      <c r="K402" s="93"/>
    </row>
    <row r="403" spans="2:11" ht="15" hidden="1" customHeight="1" x14ac:dyDescent="0.3">
      <c r="B403" s="112">
        <v>2826</v>
      </c>
      <c r="C403" s="155" t="s">
        <v>157</v>
      </c>
      <c r="D403" s="130">
        <v>2</v>
      </c>
      <c r="E403" s="130">
        <v>6</v>
      </c>
      <c r="F403" s="158"/>
      <c r="G403" s="32" t="s">
        <v>645</v>
      </c>
      <c r="H403" s="165"/>
      <c r="I403" s="9">
        <f t="shared" si="10"/>
        <v>0</v>
      </c>
      <c r="J403" s="93">
        <v>0</v>
      </c>
      <c r="K403" s="93">
        <v>0</v>
      </c>
    </row>
    <row r="404" spans="2:11" ht="54" hidden="1" x14ac:dyDescent="0.3">
      <c r="B404" s="112"/>
      <c r="C404" s="155"/>
      <c r="D404" s="130"/>
      <c r="E404" s="130"/>
      <c r="F404" s="158"/>
      <c r="G404" s="32" t="s">
        <v>875</v>
      </c>
      <c r="H404" s="156"/>
      <c r="I404" s="9">
        <f t="shared" si="10"/>
        <v>0</v>
      </c>
      <c r="J404" s="93"/>
      <c r="K404" s="93"/>
    </row>
    <row r="405" spans="2:11" hidden="1" x14ac:dyDescent="0.3">
      <c r="B405" s="112"/>
      <c r="C405" s="155"/>
      <c r="D405" s="130"/>
      <c r="E405" s="130"/>
      <c r="F405" s="158">
        <v>5112</v>
      </c>
      <c r="G405" s="157" t="s">
        <v>819</v>
      </c>
      <c r="H405" s="156"/>
      <c r="I405" s="9">
        <f>K405</f>
        <v>0</v>
      </c>
      <c r="J405" s="93">
        <v>0</v>
      </c>
      <c r="K405" s="93"/>
    </row>
    <row r="406" spans="2:11" ht="40.5" x14ac:dyDescent="0.3">
      <c r="B406" s="112">
        <v>2827</v>
      </c>
      <c r="C406" s="155" t="s">
        <v>157</v>
      </c>
      <c r="D406" s="130">
        <v>2</v>
      </c>
      <c r="E406" s="130">
        <v>7</v>
      </c>
      <c r="F406" s="158"/>
      <c r="G406" s="163" t="s">
        <v>1033</v>
      </c>
      <c r="H406" s="165"/>
      <c r="I406" s="93">
        <f>SUM(J406:K406)</f>
        <v>86173.07699999999</v>
      </c>
      <c r="J406" s="93">
        <f>J408</f>
        <v>300</v>
      </c>
      <c r="K406" s="93">
        <f>K410+K409</f>
        <v>85873.07699999999</v>
      </c>
    </row>
    <row r="407" spans="2:11" ht="54" x14ac:dyDescent="0.3">
      <c r="B407" s="112"/>
      <c r="C407" s="155"/>
      <c r="D407" s="130"/>
      <c r="E407" s="130"/>
      <c r="F407" s="158"/>
      <c r="G407" s="32" t="s">
        <v>875</v>
      </c>
      <c r="H407" s="156"/>
      <c r="I407" s="9"/>
      <c r="J407" s="93"/>
      <c r="K407" s="93"/>
    </row>
    <row r="408" spans="2:11" ht="26.25" customHeight="1" x14ac:dyDescent="0.3">
      <c r="B408" s="112"/>
      <c r="C408" s="155"/>
      <c r="D408" s="130"/>
      <c r="E408" s="130"/>
      <c r="F408" s="158">
        <v>4511</v>
      </c>
      <c r="G408" s="175" t="s">
        <v>764</v>
      </c>
      <c r="H408" s="156"/>
      <c r="I408" s="93">
        <f t="shared" si="10"/>
        <v>300</v>
      </c>
      <c r="J408" s="93">
        <v>300</v>
      </c>
      <c r="K408" s="93">
        <v>0</v>
      </c>
    </row>
    <row r="409" spans="2:11" ht="18" customHeight="1" x14ac:dyDescent="0.3">
      <c r="B409" s="112"/>
      <c r="C409" s="155"/>
      <c r="D409" s="130"/>
      <c r="E409" s="130"/>
      <c r="F409" s="158">
        <v>5112</v>
      </c>
      <c r="G409" s="157" t="s">
        <v>819</v>
      </c>
      <c r="H409" s="156"/>
      <c r="I409" s="93">
        <f>K409</f>
        <v>44873.076999999997</v>
      </c>
      <c r="J409" s="93"/>
      <c r="K409" s="93">
        <v>44873.076999999997</v>
      </c>
    </row>
    <row r="410" spans="2:11" ht="26.25" customHeight="1" x14ac:dyDescent="0.3">
      <c r="B410" s="112"/>
      <c r="C410" s="155"/>
      <c r="D410" s="130"/>
      <c r="E410" s="130"/>
      <c r="F410" s="158">
        <v>5113</v>
      </c>
      <c r="G410" s="157" t="s">
        <v>820</v>
      </c>
      <c r="H410" s="156"/>
      <c r="I410" s="93">
        <f t="shared" si="10"/>
        <v>41000</v>
      </c>
      <c r="J410" s="93"/>
      <c r="K410" s="93">
        <v>41000</v>
      </c>
    </row>
    <row r="411" spans="2:11" ht="19.5" customHeight="1" x14ac:dyDescent="0.3">
      <c r="B411" s="112"/>
      <c r="C411" s="155"/>
      <c r="D411" s="130"/>
      <c r="E411" s="130"/>
      <c r="F411" s="158">
        <v>4657</v>
      </c>
      <c r="G411" s="157" t="s">
        <v>929</v>
      </c>
      <c r="H411" s="156"/>
      <c r="I411" s="93">
        <f>J411</f>
        <v>0</v>
      </c>
      <c r="J411" s="93">
        <v>0</v>
      </c>
      <c r="K411" s="93"/>
    </row>
    <row r="412" spans="2:11" ht="28.5" customHeight="1" x14ac:dyDescent="0.3">
      <c r="B412" s="112">
        <v>2830</v>
      </c>
      <c r="C412" s="151" t="s">
        <v>157</v>
      </c>
      <c r="D412" s="152">
        <v>3</v>
      </c>
      <c r="E412" s="152">
        <v>0</v>
      </c>
      <c r="F412" s="160"/>
      <c r="G412" s="30" t="s">
        <v>647</v>
      </c>
      <c r="H412" s="167" t="s">
        <v>10</v>
      </c>
      <c r="I412" s="93">
        <f t="shared" si="10"/>
        <v>700</v>
      </c>
      <c r="J412" s="93">
        <f>SUM(J413,J415,J417)</f>
        <v>700</v>
      </c>
      <c r="K412" s="93">
        <f>SUM(K413,K415,K417)</f>
        <v>0</v>
      </c>
    </row>
    <row r="413" spans="2:11" ht="15" hidden="1" customHeight="1" x14ac:dyDescent="0.3">
      <c r="B413" s="112">
        <v>2831</v>
      </c>
      <c r="C413" s="155" t="s">
        <v>157</v>
      </c>
      <c r="D413" s="130">
        <v>3</v>
      </c>
      <c r="E413" s="130">
        <v>1</v>
      </c>
      <c r="F413" s="158"/>
      <c r="G413" s="32" t="s">
        <v>648</v>
      </c>
      <c r="H413" s="167"/>
      <c r="I413" s="9">
        <f t="shared" si="10"/>
        <v>0</v>
      </c>
      <c r="J413" s="93">
        <v>0</v>
      </c>
      <c r="K413" s="93">
        <v>0</v>
      </c>
    </row>
    <row r="414" spans="2:11" ht="54" hidden="1" x14ac:dyDescent="0.3">
      <c r="B414" s="112"/>
      <c r="C414" s="155"/>
      <c r="D414" s="130"/>
      <c r="E414" s="130"/>
      <c r="F414" s="158"/>
      <c r="G414" s="32" t="s">
        <v>875</v>
      </c>
      <c r="H414" s="156"/>
      <c r="I414" s="9">
        <f t="shared" si="10"/>
        <v>0</v>
      </c>
      <c r="J414" s="93"/>
      <c r="K414" s="93"/>
    </row>
    <row r="415" spans="2:11" ht="15" hidden="1" customHeight="1" x14ac:dyDescent="0.3">
      <c r="B415" s="112">
        <v>2832</v>
      </c>
      <c r="C415" s="155" t="s">
        <v>157</v>
      </c>
      <c r="D415" s="130">
        <v>3</v>
      </c>
      <c r="E415" s="130">
        <v>2</v>
      </c>
      <c r="F415" s="158"/>
      <c r="G415" s="32" t="s">
        <v>649</v>
      </c>
      <c r="H415" s="167"/>
      <c r="I415" s="9">
        <f t="shared" si="10"/>
        <v>0</v>
      </c>
      <c r="J415" s="93">
        <v>0</v>
      </c>
      <c r="K415" s="93">
        <v>0</v>
      </c>
    </row>
    <row r="416" spans="2:11" ht="54" hidden="1" x14ac:dyDescent="0.3">
      <c r="B416" s="112"/>
      <c r="C416" s="155"/>
      <c r="D416" s="130"/>
      <c r="E416" s="130"/>
      <c r="F416" s="158"/>
      <c r="G416" s="32" t="s">
        <v>875</v>
      </c>
      <c r="H416" s="156"/>
      <c r="I416" s="9">
        <f t="shared" si="10"/>
        <v>0</v>
      </c>
      <c r="J416" s="93"/>
      <c r="K416" s="93"/>
    </row>
    <row r="417" spans="2:11" ht="15" customHeight="1" x14ac:dyDescent="0.3">
      <c r="B417" s="112">
        <v>2833</v>
      </c>
      <c r="C417" s="155" t="s">
        <v>157</v>
      </c>
      <c r="D417" s="130">
        <v>3</v>
      </c>
      <c r="E417" s="130">
        <v>3</v>
      </c>
      <c r="F417" s="158"/>
      <c r="G417" s="32" t="s">
        <v>650</v>
      </c>
      <c r="H417" s="165" t="s">
        <v>11</v>
      </c>
      <c r="I417" s="9">
        <f t="shared" si="10"/>
        <v>700</v>
      </c>
      <c r="J417" s="93">
        <f>J420</f>
        <v>700</v>
      </c>
      <c r="K417" s="93">
        <v>0</v>
      </c>
    </row>
    <row r="418" spans="2:11" ht="54" hidden="1" x14ac:dyDescent="0.3">
      <c r="B418" s="112"/>
      <c r="C418" s="155"/>
      <c r="D418" s="130"/>
      <c r="E418" s="130"/>
      <c r="F418" s="158"/>
      <c r="G418" s="32" t="s">
        <v>875</v>
      </c>
      <c r="H418" s="156"/>
      <c r="I418" s="9">
        <f t="shared" si="10"/>
        <v>0</v>
      </c>
      <c r="J418" s="93"/>
      <c r="K418" s="93"/>
    </row>
    <row r="419" spans="2:11" ht="54" x14ac:dyDescent="0.3">
      <c r="B419" s="112"/>
      <c r="C419" s="155"/>
      <c r="D419" s="130"/>
      <c r="E419" s="130"/>
      <c r="F419" s="158"/>
      <c r="G419" s="32" t="s">
        <v>875</v>
      </c>
      <c r="H419" s="156"/>
      <c r="I419" s="9"/>
      <c r="J419" s="93"/>
      <c r="K419" s="93"/>
    </row>
    <row r="420" spans="2:11" ht="15" customHeight="1" x14ac:dyDescent="0.3">
      <c r="B420" s="112"/>
      <c r="C420" s="155"/>
      <c r="D420" s="130"/>
      <c r="E420" s="130"/>
      <c r="F420" s="158">
        <v>4234</v>
      </c>
      <c r="G420" s="157" t="s">
        <v>1022</v>
      </c>
      <c r="H420" s="156"/>
      <c r="I420" s="9">
        <f>SUM(J420:K420)</f>
        <v>700</v>
      </c>
      <c r="J420" s="9">
        <v>700</v>
      </c>
      <c r="K420" s="93"/>
    </row>
    <row r="421" spans="2:11" ht="30" customHeight="1" x14ac:dyDescent="0.3">
      <c r="B421" s="112">
        <v>2840</v>
      </c>
      <c r="C421" s="151" t="s">
        <v>157</v>
      </c>
      <c r="D421" s="152">
        <v>4</v>
      </c>
      <c r="E421" s="152">
        <v>0</v>
      </c>
      <c r="F421" s="160"/>
      <c r="G421" s="30" t="s">
        <v>651</v>
      </c>
      <c r="H421" s="167" t="s">
        <v>12</v>
      </c>
      <c r="I421" s="93">
        <f t="shared" si="10"/>
        <v>3800</v>
      </c>
      <c r="J421" s="93">
        <f>SUM(J422,J424,J429)</f>
        <v>3800</v>
      </c>
      <c r="K421" s="93">
        <f>SUM(K422,K424,K429)</f>
        <v>0</v>
      </c>
    </row>
    <row r="422" spans="2:11" ht="15" hidden="1" customHeight="1" x14ac:dyDescent="0.3">
      <c r="B422" s="112">
        <v>2841</v>
      </c>
      <c r="C422" s="155" t="s">
        <v>157</v>
      </c>
      <c r="D422" s="130">
        <v>4</v>
      </c>
      <c r="E422" s="130">
        <v>1</v>
      </c>
      <c r="F422" s="158"/>
      <c r="G422" s="32" t="s">
        <v>652</v>
      </c>
      <c r="H422" s="167"/>
      <c r="I422" s="9">
        <f t="shared" si="10"/>
        <v>0</v>
      </c>
      <c r="J422" s="93"/>
      <c r="K422" s="93"/>
    </row>
    <row r="423" spans="2:11" ht="54" hidden="1" x14ac:dyDescent="0.3">
      <c r="B423" s="112"/>
      <c r="C423" s="155"/>
      <c r="D423" s="130"/>
      <c r="E423" s="130"/>
      <c r="F423" s="158"/>
      <c r="G423" s="32" t="s">
        <v>875</v>
      </c>
      <c r="H423" s="156"/>
      <c r="I423" s="9">
        <f t="shared" si="10"/>
        <v>0</v>
      </c>
      <c r="J423" s="93"/>
      <c r="K423" s="93"/>
    </row>
    <row r="424" spans="2:11" ht="29.25" customHeight="1" x14ac:dyDescent="0.3">
      <c r="B424" s="112">
        <v>2842</v>
      </c>
      <c r="C424" s="155" t="s">
        <v>157</v>
      </c>
      <c r="D424" s="130">
        <v>4</v>
      </c>
      <c r="E424" s="130">
        <v>2</v>
      </c>
      <c r="F424" s="158"/>
      <c r="G424" s="32" t="s">
        <v>653</v>
      </c>
      <c r="H424" s="167"/>
      <c r="I424" s="93">
        <f t="shared" si="10"/>
        <v>300</v>
      </c>
      <c r="J424" s="93">
        <f>SUM(J427:J428)</f>
        <v>300</v>
      </c>
      <c r="K424" s="93">
        <f>SUM(K427:K427)</f>
        <v>0</v>
      </c>
    </row>
    <row r="425" spans="2:11" ht="54" hidden="1" x14ac:dyDescent="0.3">
      <c r="B425" s="112"/>
      <c r="C425" s="155"/>
      <c r="D425" s="130"/>
      <c r="E425" s="130"/>
      <c r="F425" s="158"/>
      <c r="G425" s="32" t="s">
        <v>875</v>
      </c>
      <c r="H425" s="156"/>
      <c r="I425" s="9">
        <f t="shared" si="10"/>
        <v>0</v>
      </c>
      <c r="J425" s="93"/>
      <c r="K425" s="93"/>
    </row>
    <row r="426" spans="2:11" ht="54" x14ac:dyDescent="0.3">
      <c r="B426" s="112"/>
      <c r="C426" s="155"/>
      <c r="D426" s="130"/>
      <c r="E426" s="130"/>
      <c r="F426" s="158"/>
      <c r="G426" s="32" t="s">
        <v>875</v>
      </c>
      <c r="H426" s="156"/>
      <c r="I426" s="9"/>
      <c r="J426" s="93"/>
      <c r="K426" s="93"/>
    </row>
    <row r="427" spans="2:11" ht="15" customHeight="1" x14ac:dyDescent="0.3">
      <c r="B427" s="112"/>
      <c r="C427" s="155"/>
      <c r="D427" s="130"/>
      <c r="E427" s="130"/>
      <c r="F427" s="158">
        <v>4639</v>
      </c>
      <c r="G427" s="114" t="s">
        <v>886</v>
      </c>
      <c r="H427" s="156"/>
      <c r="I427" s="9">
        <f t="shared" si="10"/>
        <v>0</v>
      </c>
      <c r="J427" s="93">
        <v>0</v>
      </c>
      <c r="K427" s="93">
        <v>0</v>
      </c>
    </row>
    <row r="428" spans="2:11" ht="25.5" customHeight="1" x14ac:dyDescent="0.3">
      <c r="B428" s="112"/>
      <c r="C428" s="155"/>
      <c r="D428" s="130"/>
      <c r="E428" s="130"/>
      <c r="F428" s="158">
        <v>4819</v>
      </c>
      <c r="G428" s="157" t="s">
        <v>802</v>
      </c>
      <c r="H428" s="156"/>
      <c r="I428" s="93">
        <f>SUM(J428:K428)</f>
        <v>300</v>
      </c>
      <c r="J428" s="93">
        <v>300</v>
      </c>
      <c r="K428" s="93">
        <v>0</v>
      </c>
    </row>
    <row r="429" spans="2:11" ht="15" customHeight="1" x14ac:dyDescent="0.3">
      <c r="B429" s="112">
        <v>2843</v>
      </c>
      <c r="C429" s="155" t="s">
        <v>157</v>
      </c>
      <c r="D429" s="130">
        <v>4</v>
      </c>
      <c r="E429" s="130">
        <v>3</v>
      </c>
      <c r="F429" s="158"/>
      <c r="G429" s="32" t="s">
        <v>654</v>
      </c>
      <c r="H429" s="165" t="s">
        <v>13</v>
      </c>
      <c r="I429" s="9">
        <f t="shared" si="10"/>
        <v>3500</v>
      </c>
      <c r="J429" s="9">
        <f>SUM(J431,J432)</f>
        <v>3500</v>
      </c>
      <c r="K429" s="93">
        <f>SUM(K431)</f>
        <v>0</v>
      </c>
    </row>
    <row r="430" spans="2:11" ht="54" x14ac:dyDescent="0.3">
      <c r="B430" s="112"/>
      <c r="C430" s="155"/>
      <c r="D430" s="130"/>
      <c r="E430" s="130"/>
      <c r="F430" s="158"/>
      <c r="G430" s="32" t="s">
        <v>875</v>
      </c>
      <c r="H430" s="156"/>
      <c r="I430" s="9"/>
      <c r="J430" s="93"/>
      <c r="K430" s="93"/>
    </row>
    <row r="431" spans="2:11" ht="15" customHeight="1" x14ac:dyDescent="0.3">
      <c r="B431" s="112"/>
      <c r="C431" s="155"/>
      <c r="D431" s="130"/>
      <c r="E431" s="130"/>
      <c r="F431" s="158">
        <v>4639</v>
      </c>
      <c r="G431" s="114" t="s">
        <v>886</v>
      </c>
      <c r="H431" s="156"/>
      <c r="I431" s="9">
        <f t="shared" si="10"/>
        <v>3000</v>
      </c>
      <c r="J431" s="93">
        <v>3000</v>
      </c>
      <c r="K431" s="93">
        <v>0</v>
      </c>
    </row>
    <row r="432" spans="2:11" ht="15" customHeight="1" x14ac:dyDescent="0.3">
      <c r="B432" s="112"/>
      <c r="C432" s="155"/>
      <c r="D432" s="130"/>
      <c r="E432" s="130"/>
      <c r="F432" s="158">
        <v>4657</v>
      </c>
      <c r="G432" s="114" t="s">
        <v>930</v>
      </c>
      <c r="H432" s="156"/>
      <c r="I432" s="9">
        <f>J432</f>
        <v>500</v>
      </c>
      <c r="J432" s="93">
        <v>500</v>
      </c>
      <c r="K432" s="93"/>
    </row>
    <row r="433" spans="2:11" ht="38.25" customHeight="1" x14ac:dyDescent="0.3">
      <c r="B433" s="112">
        <v>2850</v>
      </c>
      <c r="C433" s="151" t="s">
        <v>157</v>
      </c>
      <c r="D433" s="152">
        <v>5</v>
      </c>
      <c r="E433" s="152">
        <v>0</v>
      </c>
      <c r="F433" s="160"/>
      <c r="G433" s="35" t="s">
        <v>655</v>
      </c>
      <c r="H433" s="167" t="s">
        <v>14</v>
      </c>
      <c r="I433" s="93">
        <f t="shared" si="10"/>
        <v>11500</v>
      </c>
      <c r="J433" s="93">
        <f>SUM(J434)</f>
        <v>0</v>
      </c>
      <c r="K433" s="93">
        <f>SUM(K434)</f>
        <v>11500</v>
      </c>
    </row>
    <row r="434" spans="2:11" ht="27" customHeight="1" x14ac:dyDescent="0.3">
      <c r="B434" s="112">
        <v>2851</v>
      </c>
      <c r="C434" s="151" t="s">
        <v>157</v>
      </c>
      <c r="D434" s="152">
        <v>5</v>
      </c>
      <c r="E434" s="152">
        <v>1</v>
      </c>
      <c r="F434" s="160"/>
      <c r="G434" s="36" t="s">
        <v>656</v>
      </c>
      <c r="H434" s="165" t="s">
        <v>15</v>
      </c>
      <c r="I434" s="9">
        <f t="shared" si="10"/>
        <v>11500</v>
      </c>
      <c r="J434" s="93">
        <v>0</v>
      </c>
      <c r="K434" s="93">
        <f>K436</f>
        <v>11500</v>
      </c>
    </row>
    <row r="435" spans="2:11" ht="54" x14ac:dyDescent="0.3">
      <c r="B435" s="112"/>
      <c r="C435" s="155"/>
      <c r="D435" s="130"/>
      <c r="E435" s="130"/>
      <c r="F435" s="158"/>
      <c r="G435" s="32" t="s">
        <v>875</v>
      </c>
      <c r="H435" s="156"/>
      <c r="I435" s="93"/>
      <c r="J435" s="93"/>
      <c r="K435" s="93"/>
    </row>
    <row r="436" spans="2:11" x14ac:dyDescent="0.3">
      <c r="B436" s="112"/>
      <c r="C436" s="155"/>
      <c r="D436" s="130"/>
      <c r="E436" s="130"/>
      <c r="F436" s="158">
        <v>5134</v>
      </c>
      <c r="G436" s="163" t="s">
        <v>829</v>
      </c>
      <c r="H436" s="156"/>
      <c r="I436" s="93">
        <f>K436</f>
        <v>11500</v>
      </c>
      <c r="J436" s="93"/>
      <c r="K436" s="93">
        <v>11500</v>
      </c>
    </row>
    <row r="437" spans="2:11" ht="27" hidden="1" customHeight="1" x14ac:dyDescent="0.3">
      <c r="B437" s="112">
        <v>2860</v>
      </c>
      <c r="C437" s="151" t="s">
        <v>157</v>
      </c>
      <c r="D437" s="152">
        <v>6</v>
      </c>
      <c r="E437" s="152">
        <v>0</v>
      </c>
      <c r="F437" s="160"/>
      <c r="G437" s="35" t="s">
        <v>657</v>
      </c>
      <c r="H437" s="167" t="s">
        <v>65</v>
      </c>
      <c r="I437" s="9">
        <f t="shared" si="10"/>
        <v>0</v>
      </c>
      <c r="J437" s="93">
        <f>SUM(J438)</f>
        <v>0</v>
      </c>
      <c r="K437" s="93">
        <f>SUM(K438)</f>
        <v>0</v>
      </c>
    </row>
    <row r="438" spans="2:11" ht="15" hidden="1" customHeight="1" x14ac:dyDescent="0.3">
      <c r="B438" s="112">
        <v>2861</v>
      </c>
      <c r="C438" s="155" t="s">
        <v>157</v>
      </c>
      <c r="D438" s="130">
        <v>6</v>
      </c>
      <c r="E438" s="130">
        <v>1</v>
      </c>
      <c r="F438" s="158"/>
      <c r="G438" s="36" t="s">
        <v>658</v>
      </c>
      <c r="H438" s="165" t="s">
        <v>66</v>
      </c>
      <c r="I438" s="9">
        <f t="shared" ref="I438:I505" si="12">SUM(J438:K438)</f>
        <v>0</v>
      </c>
      <c r="J438" s="93">
        <v>0</v>
      </c>
      <c r="K438" s="93">
        <v>0</v>
      </c>
    </row>
    <row r="439" spans="2:11" ht="54" hidden="1" x14ac:dyDescent="0.3">
      <c r="B439" s="112"/>
      <c r="C439" s="155"/>
      <c r="D439" s="130"/>
      <c r="E439" s="130"/>
      <c r="F439" s="158"/>
      <c r="G439" s="32" t="s">
        <v>875</v>
      </c>
      <c r="H439" s="156"/>
      <c r="I439" s="93">
        <f t="shared" si="12"/>
        <v>0</v>
      </c>
      <c r="J439" s="93"/>
      <c r="K439" s="93"/>
    </row>
    <row r="440" spans="2:11" s="29" customFormat="1" ht="38.25" customHeight="1" x14ac:dyDescent="0.2">
      <c r="B440" s="130">
        <v>2900</v>
      </c>
      <c r="C440" s="151" t="s">
        <v>158</v>
      </c>
      <c r="D440" s="152">
        <v>0</v>
      </c>
      <c r="E440" s="152">
        <v>0</v>
      </c>
      <c r="F440" s="160"/>
      <c r="G440" s="33" t="s">
        <v>897</v>
      </c>
      <c r="H440" s="166" t="s">
        <v>67</v>
      </c>
      <c r="I440" s="9">
        <f t="shared" si="12"/>
        <v>573844.06000000006</v>
      </c>
      <c r="J440" s="9">
        <f>SUM(J441,J461,J488,J497,J505,J509)</f>
        <v>311544.06</v>
      </c>
      <c r="K440" s="9">
        <f>K441+K505+K509+K461+K497</f>
        <v>262300</v>
      </c>
    </row>
    <row r="441" spans="2:11" ht="26.25" customHeight="1" x14ac:dyDescent="0.3">
      <c r="B441" s="112">
        <v>2910</v>
      </c>
      <c r="C441" s="151" t="s">
        <v>158</v>
      </c>
      <c r="D441" s="152">
        <v>1</v>
      </c>
      <c r="E441" s="152">
        <v>0</v>
      </c>
      <c r="F441" s="160"/>
      <c r="G441" s="30" t="s">
        <v>660</v>
      </c>
      <c r="H441" s="154" t="s">
        <v>68</v>
      </c>
      <c r="I441" s="93">
        <f t="shared" si="12"/>
        <v>487318.36</v>
      </c>
      <c r="J441" s="93">
        <f>SUM(J442)</f>
        <v>225018.36</v>
      </c>
      <c r="K441" s="93">
        <f>SUM(K442)</f>
        <v>262300</v>
      </c>
    </row>
    <row r="442" spans="2:11" ht="15" customHeight="1" x14ac:dyDescent="0.3">
      <c r="B442" s="112">
        <v>2911</v>
      </c>
      <c r="C442" s="155" t="s">
        <v>158</v>
      </c>
      <c r="D442" s="130">
        <v>1</v>
      </c>
      <c r="E442" s="130">
        <v>1</v>
      </c>
      <c r="F442" s="158"/>
      <c r="G442" s="32" t="s">
        <v>661</v>
      </c>
      <c r="H442" s="165" t="s">
        <v>69</v>
      </c>
      <c r="I442" s="9">
        <f t="shared" si="12"/>
        <v>487318.36</v>
      </c>
      <c r="J442" s="93">
        <f>J444+J445+J446+J447+J448+J449+J450+J451+J452</f>
        <v>225018.36</v>
      </c>
      <c r="K442" s="93">
        <f>K454+K455+K456+K457+K460</f>
        <v>262300</v>
      </c>
    </row>
    <row r="443" spans="2:11" ht="54" x14ac:dyDescent="0.3">
      <c r="B443" s="112"/>
      <c r="C443" s="155"/>
      <c r="D443" s="130"/>
      <c r="E443" s="130"/>
      <c r="F443" s="158"/>
      <c r="G443" s="32" t="s">
        <v>875</v>
      </c>
      <c r="H443" s="156"/>
      <c r="I443" s="9"/>
      <c r="J443" s="93"/>
      <c r="K443" s="93"/>
    </row>
    <row r="444" spans="2:11" ht="17.25" customHeight="1" x14ac:dyDescent="0.3">
      <c r="B444" s="112"/>
      <c r="C444" s="155"/>
      <c r="D444" s="130"/>
      <c r="E444" s="130"/>
      <c r="F444" s="158">
        <v>4269</v>
      </c>
      <c r="G444" s="157" t="s">
        <v>751</v>
      </c>
      <c r="H444" s="156"/>
      <c r="I444" s="93">
        <f t="shared" ref="I444:I452" si="13">J444</f>
        <v>0</v>
      </c>
      <c r="J444" s="93">
        <v>0</v>
      </c>
      <c r="K444" s="93"/>
    </row>
    <row r="445" spans="2:11" ht="28.5" customHeight="1" x14ac:dyDescent="0.3">
      <c r="B445" s="112"/>
      <c r="C445" s="155"/>
      <c r="D445" s="130"/>
      <c r="E445" s="130"/>
      <c r="F445" s="158">
        <v>4511</v>
      </c>
      <c r="G445" s="157" t="s">
        <v>764</v>
      </c>
      <c r="H445" s="156"/>
      <c r="I445" s="93">
        <f t="shared" si="13"/>
        <v>222318.36</v>
      </c>
      <c r="J445" s="93">
        <v>222318.36</v>
      </c>
      <c r="K445" s="93"/>
    </row>
    <row r="446" spans="2:11" ht="21" hidden="1" customHeight="1" x14ac:dyDescent="0.3">
      <c r="B446" s="112"/>
      <c r="C446" s="155"/>
      <c r="D446" s="130"/>
      <c r="E446" s="130"/>
      <c r="F446" s="158">
        <v>4212</v>
      </c>
      <c r="G446" s="157" t="s">
        <v>720</v>
      </c>
      <c r="H446" s="156"/>
      <c r="I446" s="93">
        <f t="shared" si="13"/>
        <v>0</v>
      </c>
      <c r="J446" s="93">
        <v>0</v>
      </c>
      <c r="K446" s="93">
        <v>0</v>
      </c>
    </row>
    <row r="447" spans="2:11" ht="21" hidden="1" customHeight="1" x14ac:dyDescent="0.3">
      <c r="B447" s="112"/>
      <c r="C447" s="155"/>
      <c r="D447" s="130"/>
      <c r="E447" s="130"/>
      <c r="F447" s="158">
        <v>4213</v>
      </c>
      <c r="G447" s="157" t="s">
        <v>721</v>
      </c>
      <c r="H447" s="156"/>
      <c r="I447" s="93">
        <f t="shared" si="13"/>
        <v>0</v>
      </c>
      <c r="J447" s="93">
        <v>0</v>
      </c>
      <c r="K447" s="93"/>
    </row>
    <row r="448" spans="2:11" ht="20.25" hidden="1" customHeight="1" x14ac:dyDescent="0.3">
      <c r="B448" s="112"/>
      <c r="C448" s="155"/>
      <c r="D448" s="130"/>
      <c r="E448" s="130"/>
      <c r="F448" s="158">
        <v>4214</v>
      </c>
      <c r="G448" s="157" t="s">
        <v>722</v>
      </c>
      <c r="H448" s="156"/>
      <c r="I448" s="93">
        <f t="shared" si="13"/>
        <v>0</v>
      </c>
      <c r="J448" s="93">
        <v>0</v>
      </c>
      <c r="K448" s="93"/>
    </row>
    <row r="449" spans="2:11" ht="20.25" customHeight="1" x14ac:dyDescent="0.3">
      <c r="B449" s="112"/>
      <c r="C449" s="155"/>
      <c r="D449" s="130"/>
      <c r="E449" s="130"/>
      <c r="F449" s="158">
        <v>4241</v>
      </c>
      <c r="G449" s="157" t="s">
        <v>739</v>
      </c>
      <c r="H449" s="156"/>
      <c r="I449" s="93">
        <f t="shared" si="13"/>
        <v>200</v>
      </c>
      <c r="J449" s="93">
        <v>200</v>
      </c>
      <c r="K449" s="93"/>
    </row>
    <row r="450" spans="2:11" ht="20.25" hidden="1" customHeight="1" x14ac:dyDescent="0.3">
      <c r="B450" s="112"/>
      <c r="C450" s="155"/>
      <c r="D450" s="130"/>
      <c r="E450" s="130"/>
      <c r="F450" s="158">
        <v>4262</v>
      </c>
      <c r="G450" s="157" t="s">
        <v>745</v>
      </c>
      <c r="H450" s="156"/>
      <c r="I450" s="93">
        <f t="shared" si="13"/>
        <v>0</v>
      </c>
      <c r="J450" s="93">
        <v>0</v>
      </c>
      <c r="K450" s="93"/>
    </row>
    <row r="451" spans="2:11" ht="21" hidden="1" customHeight="1" x14ac:dyDescent="0.3">
      <c r="B451" s="112"/>
      <c r="C451" s="155"/>
      <c r="D451" s="130"/>
      <c r="E451" s="130"/>
      <c r="F451" s="158">
        <v>4639</v>
      </c>
      <c r="G451" s="157" t="s">
        <v>1023</v>
      </c>
      <c r="H451" s="156"/>
      <c r="I451" s="93">
        <f t="shared" si="13"/>
        <v>0</v>
      </c>
      <c r="J451" s="93">
        <v>0</v>
      </c>
      <c r="K451" s="93"/>
    </row>
    <row r="452" spans="2:11" ht="42" customHeight="1" x14ac:dyDescent="0.3">
      <c r="B452" s="112"/>
      <c r="C452" s="155"/>
      <c r="D452" s="130"/>
      <c r="E452" s="130"/>
      <c r="F452" s="158">
        <v>4655</v>
      </c>
      <c r="G452" s="157" t="s">
        <v>785</v>
      </c>
      <c r="H452" s="156"/>
      <c r="I452" s="93">
        <f t="shared" si="13"/>
        <v>2500</v>
      </c>
      <c r="J452" s="93">
        <v>2500</v>
      </c>
      <c r="K452" s="93"/>
    </row>
    <row r="453" spans="2:11" ht="19.5" hidden="1" customHeight="1" x14ac:dyDescent="0.3">
      <c r="B453" s="112"/>
      <c r="C453" s="155"/>
      <c r="D453" s="130"/>
      <c r="E453" s="130"/>
      <c r="F453" s="158">
        <v>5134</v>
      </c>
      <c r="G453" s="157" t="s">
        <v>829</v>
      </c>
      <c r="H453" s="156"/>
      <c r="I453" s="93">
        <f>K453</f>
        <v>0</v>
      </c>
      <c r="J453" s="93"/>
      <c r="K453" s="93">
        <v>0</v>
      </c>
    </row>
    <row r="454" spans="2:11" ht="17.25" customHeight="1" x14ac:dyDescent="0.3">
      <c r="B454" s="112"/>
      <c r="C454" s="155"/>
      <c r="D454" s="130"/>
      <c r="E454" s="130"/>
      <c r="F454" s="158">
        <v>5112</v>
      </c>
      <c r="G454" s="157" t="s">
        <v>819</v>
      </c>
      <c r="H454" s="156"/>
      <c r="I454" s="9">
        <f>K454</f>
        <v>184500</v>
      </c>
      <c r="J454" s="93">
        <v>0</v>
      </c>
      <c r="K454" s="93">
        <v>184500</v>
      </c>
    </row>
    <row r="455" spans="2:11" ht="17.25" customHeight="1" x14ac:dyDescent="0.3">
      <c r="B455" s="112"/>
      <c r="C455" s="155"/>
      <c r="D455" s="130"/>
      <c r="E455" s="130"/>
      <c r="F455" s="158">
        <v>5134</v>
      </c>
      <c r="G455" s="159" t="s">
        <v>829</v>
      </c>
      <c r="H455" s="156"/>
      <c r="I455" s="9">
        <f>K455</f>
        <v>9500</v>
      </c>
      <c r="J455" s="93">
        <v>0</v>
      </c>
      <c r="K455" s="93">
        <v>9500</v>
      </c>
    </row>
    <row r="456" spans="2:11" ht="30.75" customHeight="1" x14ac:dyDescent="0.3">
      <c r="B456" s="112"/>
      <c r="C456" s="155"/>
      <c r="D456" s="130"/>
      <c r="E456" s="130"/>
      <c r="F456" s="158">
        <v>5113</v>
      </c>
      <c r="G456" s="159" t="s">
        <v>820</v>
      </c>
      <c r="H456" s="156"/>
      <c r="I456" s="9">
        <f>K456</f>
        <v>45500</v>
      </c>
      <c r="J456" s="93">
        <v>0</v>
      </c>
      <c r="K456" s="9">
        <v>45500</v>
      </c>
    </row>
    <row r="457" spans="2:11" x14ac:dyDescent="0.3">
      <c r="B457" s="112"/>
      <c r="C457" s="155"/>
      <c r="D457" s="130"/>
      <c r="E457" s="130"/>
      <c r="F457" s="158">
        <v>5122</v>
      </c>
      <c r="G457" s="157" t="s">
        <v>823</v>
      </c>
      <c r="H457" s="156"/>
      <c r="I457" s="9">
        <f>K457</f>
        <v>17800</v>
      </c>
      <c r="J457" s="93">
        <v>0</v>
      </c>
      <c r="K457" s="93">
        <v>17800</v>
      </c>
    </row>
    <row r="458" spans="2:11" hidden="1" x14ac:dyDescent="0.3">
      <c r="B458" s="112">
        <v>2912</v>
      </c>
      <c r="C458" s="155" t="s">
        <v>158</v>
      </c>
      <c r="D458" s="130">
        <v>1</v>
      </c>
      <c r="E458" s="130">
        <v>2</v>
      </c>
      <c r="F458" s="158"/>
      <c r="G458" s="32" t="s">
        <v>662</v>
      </c>
      <c r="H458" s="165" t="s">
        <v>70</v>
      </c>
      <c r="I458" s="9">
        <f>SUM(J458:K458)</f>
        <v>0</v>
      </c>
      <c r="J458" s="93">
        <v>0</v>
      </c>
      <c r="K458" s="93">
        <v>0</v>
      </c>
    </row>
    <row r="459" spans="2:11" ht="54" hidden="1" x14ac:dyDescent="0.3">
      <c r="B459" s="112"/>
      <c r="C459" s="155"/>
      <c r="D459" s="130"/>
      <c r="E459" s="130"/>
      <c r="F459" s="158"/>
      <c r="G459" s="32" t="s">
        <v>875</v>
      </c>
      <c r="H459" s="156"/>
      <c r="I459" s="9">
        <f>SUM(J459:K459)</f>
        <v>0</v>
      </c>
      <c r="J459" s="93"/>
      <c r="K459" s="93"/>
    </row>
    <row r="460" spans="2:11" x14ac:dyDescent="0.3">
      <c r="B460" s="112"/>
      <c r="C460" s="155"/>
      <c r="D460" s="130"/>
      <c r="E460" s="130"/>
      <c r="F460" s="158">
        <v>5131</v>
      </c>
      <c r="G460" s="163" t="s">
        <v>826</v>
      </c>
      <c r="H460" s="156"/>
      <c r="I460" s="9">
        <f>K460</f>
        <v>5000</v>
      </c>
      <c r="J460" s="93">
        <v>0</v>
      </c>
      <c r="K460" s="93">
        <v>5000</v>
      </c>
    </row>
    <row r="461" spans="2:11" ht="15" customHeight="1" x14ac:dyDescent="0.3">
      <c r="B461" s="112">
        <v>2920</v>
      </c>
      <c r="C461" s="151" t="s">
        <v>158</v>
      </c>
      <c r="D461" s="152">
        <v>2</v>
      </c>
      <c r="E461" s="152">
        <v>0</v>
      </c>
      <c r="F461" s="160"/>
      <c r="G461" s="30" t="s">
        <v>663</v>
      </c>
      <c r="H461" s="154" t="s">
        <v>71</v>
      </c>
      <c r="I461" s="9">
        <f t="shared" si="12"/>
        <v>37500</v>
      </c>
      <c r="J461" s="93">
        <f>SUM(J462)</f>
        <v>37500</v>
      </c>
      <c r="K461" s="93">
        <f>SUM(K462)</f>
        <v>0</v>
      </c>
    </row>
    <row r="462" spans="2:11" ht="15" customHeight="1" x14ac:dyDescent="0.3">
      <c r="B462" s="112">
        <v>2922</v>
      </c>
      <c r="C462" s="155" t="s">
        <v>158</v>
      </c>
      <c r="D462" s="130">
        <v>2</v>
      </c>
      <c r="E462" s="130">
        <v>2</v>
      </c>
      <c r="F462" s="158"/>
      <c r="G462" s="32" t="s">
        <v>1021</v>
      </c>
      <c r="H462" s="165" t="s">
        <v>72</v>
      </c>
      <c r="I462" s="9">
        <f t="shared" si="12"/>
        <v>37500</v>
      </c>
      <c r="J462" s="93">
        <f>SUM(J465:J485)</f>
        <v>37500</v>
      </c>
      <c r="K462" s="93">
        <f>K487</f>
        <v>0</v>
      </c>
    </row>
    <row r="463" spans="2:11" ht="54" hidden="1" x14ac:dyDescent="0.3">
      <c r="B463" s="112"/>
      <c r="C463" s="155"/>
      <c r="D463" s="130"/>
      <c r="E463" s="130"/>
      <c r="F463" s="158"/>
      <c r="G463" s="32" t="s">
        <v>875</v>
      </c>
      <c r="H463" s="156"/>
      <c r="I463" s="9">
        <f t="shared" si="12"/>
        <v>0</v>
      </c>
      <c r="J463" s="93"/>
      <c r="K463" s="93"/>
    </row>
    <row r="464" spans="2:11" ht="54" x14ac:dyDescent="0.3">
      <c r="B464" s="112"/>
      <c r="C464" s="155"/>
      <c r="D464" s="130"/>
      <c r="E464" s="130"/>
      <c r="F464" s="158"/>
      <c r="G464" s="32" t="s">
        <v>875</v>
      </c>
      <c r="H464" s="156"/>
      <c r="I464" s="9"/>
      <c r="J464" s="93"/>
      <c r="K464" s="93"/>
    </row>
    <row r="465" spans="2:11" ht="15" customHeight="1" x14ac:dyDescent="0.3">
      <c r="B465" s="112"/>
      <c r="C465" s="155"/>
      <c r="D465" s="130"/>
      <c r="E465" s="130"/>
      <c r="F465" s="158">
        <v>4261</v>
      </c>
      <c r="G465" s="157" t="s">
        <v>744</v>
      </c>
      <c r="H465" s="156"/>
      <c r="I465" s="9">
        <f t="shared" si="12"/>
        <v>3000</v>
      </c>
      <c r="J465" s="93">
        <v>3000</v>
      </c>
      <c r="K465" s="93">
        <v>0</v>
      </c>
    </row>
    <row r="466" spans="2:11" ht="42" customHeight="1" x14ac:dyDescent="0.3">
      <c r="B466" s="112"/>
      <c r="C466" s="155"/>
      <c r="D466" s="130"/>
      <c r="E466" s="130"/>
      <c r="F466" s="176" t="s">
        <v>943</v>
      </c>
      <c r="G466" s="157" t="s">
        <v>942</v>
      </c>
      <c r="H466" s="156"/>
      <c r="I466" s="9">
        <f>J466</f>
        <v>500</v>
      </c>
      <c r="J466" s="9">
        <v>500</v>
      </c>
      <c r="K466" s="93"/>
    </row>
    <row r="467" spans="2:11" ht="40.5" x14ac:dyDescent="0.3">
      <c r="B467" s="112"/>
      <c r="C467" s="155"/>
      <c r="D467" s="130"/>
      <c r="E467" s="130"/>
      <c r="F467" s="158">
        <v>4655</v>
      </c>
      <c r="G467" s="114" t="s">
        <v>934</v>
      </c>
      <c r="H467" s="156"/>
      <c r="I467" s="9">
        <f t="shared" si="12"/>
        <v>34000</v>
      </c>
      <c r="J467" s="9">
        <v>34000</v>
      </c>
      <c r="K467" s="93">
        <v>0</v>
      </c>
    </row>
    <row r="468" spans="2:11" ht="27" hidden="1" x14ac:dyDescent="0.3">
      <c r="B468" s="112"/>
      <c r="C468" s="155"/>
      <c r="D468" s="130"/>
      <c r="E468" s="130"/>
      <c r="F468" s="158">
        <v>4727</v>
      </c>
      <c r="G468" s="157" t="s">
        <v>795</v>
      </c>
      <c r="H468" s="156"/>
      <c r="I468" s="93">
        <f t="shared" si="12"/>
        <v>0</v>
      </c>
      <c r="J468" s="93">
        <v>0</v>
      </c>
      <c r="K468" s="93">
        <v>0</v>
      </c>
    </row>
    <row r="469" spans="2:11" ht="15" hidden="1" customHeight="1" x14ac:dyDescent="0.3">
      <c r="B469" s="112"/>
      <c r="C469" s="155"/>
      <c r="D469" s="130"/>
      <c r="E469" s="130"/>
      <c r="F469" s="158">
        <v>5134</v>
      </c>
      <c r="G469" s="157" t="s">
        <v>829</v>
      </c>
      <c r="H469" s="156"/>
      <c r="I469" s="93">
        <f t="shared" si="12"/>
        <v>0</v>
      </c>
      <c r="J469" s="93"/>
      <c r="K469" s="93">
        <v>0</v>
      </c>
    </row>
    <row r="470" spans="2:11" ht="15" hidden="1" customHeight="1" x14ac:dyDescent="0.3">
      <c r="B470" s="112"/>
      <c r="C470" s="155"/>
      <c r="D470" s="130"/>
      <c r="E470" s="130"/>
      <c r="F470" s="158">
        <v>4269</v>
      </c>
      <c r="G470" s="157" t="s">
        <v>885</v>
      </c>
      <c r="H470" s="156"/>
      <c r="I470" s="93">
        <f t="shared" si="12"/>
        <v>0</v>
      </c>
      <c r="J470" s="93">
        <v>0</v>
      </c>
      <c r="K470" s="93"/>
    </row>
    <row r="471" spans="2:11" ht="15" hidden="1" customHeight="1" x14ac:dyDescent="0.3">
      <c r="B471" s="112"/>
      <c r="C471" s="155"/>
      <c r="D471" s="130"/>
      <c r="E471" s="130"/>
      <c r="F471" s="158">
        <v>4269</v>
      </c>
      <c r="G471" s="157" t="s">
        <v>751</v>
      </c>
      <c r="H471" s="156"/>
      <c r="I471" s="93">
        <f t="shared" si="12"/>
        <v>0</v>
      </c>
      <c r="J471" s="93"/>
      <c r="K471" s="93"/>
    </row>
    <row r="472" spans="2:11" ht="29.25" hidden="1" customHeight="1" x14ac:dyDescent="0.3">
      <c r="B472" s="112"/>
      <c r="C472" s="155"/>
      <c r="D472" s="130"/>
      <c r="E472" s="130"/>
      <c r="F472" s="158">
        <v>4637</v>
      </c>
      <c r="G472" s="157" t="s">
        <v>925</v>
      </c>
      <c r="H472" s="156"/>
      <c r="I472" s="93">
        <f t="shared" si="12"/>
        <v>0</v>
      </c>
      <c r="J472" s="93">
        <v>0</v>
      </c>
      <c r="K472" s="93"/>
    </row>
    <row r="473" spans="2:11" ht="29.25" hidden="1" customHeight="1" x14ac:dyDescent="0.3">
      <c r="B473" s="112"/>
      <c r="C473" s="155"/>
      <c r="D473" s="130"/>
      <c r="E473" s="130"/>
      <c r="F473" s="158">
        <v>4655</v>
      </c>
      <c r="G473" s="163" t="s">
        <v>785</v>
      </c>
      <c r="H473" s="156"/>
      <c r="I473" s="93">
        <f t="shared" si="12"/>
        <v>0</v>
      </c>
      <c r="J473" s="93">
        <v>0</v>
      </c>
      <c r="K473" s="93"/>
    </row>
    <row r="474" spans="2:11" ht="40.5" hidden="1" x14ac:dyDescent="0.3">
      <c r="B474" s="112">
        <v>2930</v>
      </c>
      <c r="C474" s="151" t="s">
        <v>158</v>
      </c>
      <c r="D474" s="152">
        <v>3</v>
      </c>
      <c r="E474" s="152">
        <v>0</v>
      </c>
      <c r="F474" s="158">
        <v>4645</v>
      </c>
      <c r="G474" s="32" t="s">
        <v>785</v>
      </c>
      <c r="H474" s="154" t="s">
        <v>73</v>
      </c>
      <c r="I474" s="9">
        <f t="shared" si="12"/>
        <v>0</v>
      </c>
      <c r="J474" s="93">
        <v>0</v>
      </c>
      <c r="K474" s="93">
        <f>SUM(K475,K477)</f>
        <v>0</v>
      </c>
    </row>
    <row r="475" spans="2:11" ht="40.5" hidden="1" x14ac:dyDescent="0.3">
      <c r="B475" s="112">
        <v>2931</v>
      </c>
      <c r="C475" s="155" t="s">
        <v>158</v>
      </c>
      <c r="D475" s="130">
        <v>3</v>
      </c>
      <c r="E475" s="130">
        <v>1</v>
      </c>
      <c r="F475" s="158">
        <v>4646</v>
      </c>
      <c r="G475" s="32" t="s">
        <v>785</v>
      </c>
      <c r="H475" s="165" t="s">
        <v>74</v>
      </c>
      <c r="I475" s="9">
        <f t="shared" si="12"/>
        <v>0</v>
      </c>
      <c r="J475" s="93">
        <v>0</v>
      </c>
      <c r="K475" s="93">
        <v>0</v>
      </c>
    </row>
    <row r="476" spans="2:11" ht="40.5" hidden="1" x14ac:dyDescent="0.3">
      <c r="B476" s="112"/>
      <c r="C476" s="155"/>
      <c r="D476" s="130"/>
      <c r="E476" s="130"/>
      <c r="F476" s="158">
        <v>4647</v>
      </c>
      <c r="G476" s="32" t="s">
        <v>785</v>
      </c>
      <c r="H476" s="156"/>
      <c r="I476" s="9">
        <f t="shared" si="12"/>
        <v>0</v>
      </c>
      <c r="J476" s="93">
        <v>0</v>
      </c>
      <c r="K476" s="93"/>
    </row>
    <row r="477" spans="2:11" ht="15" hidden="1" customHeight="1" x14ac:dyDescent="0.3">
      <c r="B477" s="112">
        <v>2932</v>
      </c>
      <c r="C477" s="155" t="s">
        <v>158</v>
      </c>
      <c r="D477" s="130">
        <v>3</v>
      </c>
      <c r="E477" s="130">
        <v>2</v>
      </c>
      <c r="F477" s="158">
        <v>4648</v>
      </c>
      <c r="G477" s="32" t="s">
        <v>785</v>
      </c>
      <c r="H477" s="165"/>
      <c r="I477" s="9">
        <f t="shared" si="12"/>
        <v>0</v>
      </c>
      <c r="J477" s="93">
        <v>0</v>
      </c>
      <c r="K477" s="93">
        <v>0</v>
      </c>
    </row>
    <row r="478" spans="2:11" ht="40.5" hidden="1" x14ac:dyDescent="0.3">
      <c r="B478" s="112"/>
      <c r="C478" s="155"/>
      <c r="D478" s="130"/>
      <c r="E478" s="130"/>
      <c r="F478" s="158">
        <v>4649</v>
      </c>
      <c r="G478" s="32" t="s">
        <v>785</v>
      </c>
      <c r="H478" s="156"/>
      <c r="I478" s="9">
        <f t="shared" si="12"/>
        <v>0</v>
      </c>
      <c r="J478" s="93">
        <v>0</v>
      </c>
      <c r="K478" s="93"/>
    </row>
    <row r="479" spans="2:11" ht="15" hidden="1" customHeight="1" x14ac:dyDescent="0.3">
      <c r="B479" s="112">
        <v>2940</v>
      </c>
      <c r="C479" s="151" t="s">
        <v>158</v>
      </c>
      <c r="D479" s="152">
        <v>4</v>
      </c>
      <c r="E479" s="152">
        <v>0</v>
      </c>
      <c r="F479" s="158">
        <v>4650</v>
      </c>
      <c r="G479" s="32" t="s">
        <v>785</v>
      </c>
      <c r="H479" s="154" t="s">
        <v>75</v>
      </c>
      <c r="I479" s="9">
        <f t="shared" si="12"/>
        <v>0</v>
      </c>
      <c r="J479" s="93">
        <v>0</v>
      </c>
      <c r="K479" s="93">
        <f>SUM(K480,K482)</f>
        <v>0</v>
      </c>
    </row>
    <row r="480" spans="2:11" ht="15" hidden="1" customHeight="1" x14ac:dyDescent="0.3">
      <c r="B480" s="112">
        <v>2941</v>
      </c>
      <c r="C480" s="155" t="s">
        <v>158</v>
      </c>
      <c r="D480" s="130">
        <v>4</v>
      </c>
      <c r="E480" s="130">
        <v>1</v>
      </c>
      <c r="F480" s="158">
        <v>4651</v>
      </c>
      <c r="G480" s="32" t="s">
        <v>785</v>
      </c>
      <c r="H480" s="165" t="s">
        <v>76</v>
      </c>
      <c r="I480" s="9">
        <f t="shared" si="12"/>
        <v>0</v>
      </c>
      <c r="J480" s="93">
        <v>0</v>
      </c>
      <c r="K480" s="93">
        <v>0</v>
      </c>
    </row>
    <row r="481" spans="2:11" ht="40.5" hidden="1" x14ac:dyDescent="0.3">
      <c r="B481" s="112"/>
      <c r="C481" s="155"/>
      <c r="D481" s="130"/>
      <c r="E481" s="130"/>
      <c r="F481" s="158">
        <v>4652</v>
      </c>
      <c r="G481" s="32" t="s">
        <v>785</v>
      </c>
      <c r="H481" s="156"/>
      <c r="I481" s="9">
        <f t="shared" si="12"/>
        <v>0</v>
      </c>
      <c r="J481" s="93">
        <v>0</v>
      </c>
      <c r="K481" s="93"/>
    </row>
    <row r="482" spans="2:11" ht="15" hidden="1" customHeight="1" x14ac:dyDescent="0.3">
      <c r="B482" s="112">
        <v>2942</v>
      </c>
      <c r="C482" s="155" t="s">
        <v>158</v>
      </c>
      <c r="D482" s="130">
        <v>4</v>
      </c>
      <c r="E482" s="130">
        <v>2</v>
      </c>
      <c r="F482" s="158">
        <v>4653</v>
      </c>
      <c r="G482" s="32" t="s">
        <v>785</v>
      </c>
      <c r="H482" s="165" t="s">
        <v>77</v>
      </c>
      <c r="I482" s="9">
        <f t="shared" si="12"/>
        <v>0</v>
      </c>
      <c r="J482" s="93">
        <v>0</v>
      </c>
      <c r="K482" s="93">
        <v>0</v>
      </c>
    </row>
    <row r="483" spans="2:11" ht="40.5" hidden="1" x14ac:dyDescent="0.3">
      <c r="B483" s="112"/>
      <c r="C483" s="155"/>
      <c r="D483" s="130"/>
      <c r="E483" s="130"/>
      <c r="F483" s="158">
        <v>4654</v>
      </c>
      <c r="G483" s="32" t="s">
        <v>785</v>
      </c>
      <c r="H483" s="156"/>
      <c r="I483" s="9">
        <f t="shared" si="12"/>
        <v>0</v>
      </c>
      <c r="J483" s="93">
        <v>0</v>
      </c>
      <c r="K483" s="93"/>
    </row>
    <row r="484" spans="2:11" ht="40.5" hidden="1" x14ac:dyDescent="0.3">
      <c r="B484" s="112"/>
      <c r="C484" s="155"/>
      <c r="D484" s="130"/>
      <c r="E484" s="130"/>
      <c r="F484" s="158">
        <v>4655</v>
      </c>
      <c r="G484" s="32" t="s">
        <v>934</v>
      </c>
      <c r="H484" s="156"/>
      <c r="I484" s="94">
        <f t="shared" si="12"/>
        <v>0</v>
      </c>
      <c r="J484" s="94">
        <v>0</v>
      </c>
      <c r="K484" s="93"/>
    </row>
    <row r="485" spans="2:11" hidden="1" x14ac:dyDescent="0.3">
      <c r="B485" s="112"/>
      <c r="C485" s="155"/>
      <c r="D485" s="130"/>
      <c r="E485" s="130"/>
      <c r="F485" s="158">
        <v>5112</v>
      </c>
      <c r="G485" s="157" t="s">
        <v>819</v>
      </c>
      <c r="H485" s="156"/>
      <c r="I485" s="94">
        <f t="shared" si="12"/>
        <v>0</v>
      </c>
      <c r="J485" s="94">
        <v>0</v>
      </c>
      <c r="K485" s="93"/>
    </row>
    <row r="486" spans="2:11" hidden="1" x14ac:dyDescent="0.3">
      <c r="B486" s="112"/>
      <c r="C486" s="155"/>
      <c r="D486" s="130"/>
      <c r="E486" s="130"/>
      <c r="F486" s="158"/>
      <c r="G486" s="157"/>
      <c r="H486" s="156"/>
      <c r="I486" s="94"/>
      <c r="J486" s="94"/>
      <c r="K486" s="93"/>
    </row>
    <row r="487" spans="2:11" hidden="1" x14ac:dyDescent="0.3">
      <c r="B487" s="112"/>
      <c r="C487" s="155"/>
      <c r="D487" s="130"/>
      <c r="E487" s="130"/>
      <c r="F487" s="158">
        <v>5112</v>
      </c>
      <c r="G487" s="157" t="s">
        <v>819</v>
      </c>
      <c r="H487" s="156"/>
      <c r="I487" s="94">
        <f>K487</f>
        <v>0</v>
      </c>
      <c r="J487" s="94">
        <v>0</v>
      </c>
      <c r="K487" s="93"/>
    </row>
    <row r="488" spans="2:11" ht="27" x14ac:dyDescent="0.3">
      <c r="B488" s="112">
        <v>2950</v>
      </c>
      <c r="C488" s="151" t="s">
        <v>158</v>
      </c>
      <c r="D488" s="152">
        <v>5</v>
      </c>
      <c r="E488" s="152">
        <v>0</v>
      </c>
      <c r="F488" s="160"/>
      <c r="G488" s="30" t="s">
        <v>887</v>
      </c>
      <c r="H488" s="154" t="s">
        <v>78</v>
      </c>
      <c r="I488" s="93">
        <f t="shared" si="12"/>
        <v>42025.7</v>
      </c>
      <c r="J488" s="93">
        <f>J489+J494</f>
        <v>42025.7</v>
      </c>
      <c r="K488" s="93">
        <f>SUM(K489,K494)</f>
        <v>0</v>
      </c>
    </row>
    <row r="489" spans="2:11" ht="15" customHeight="1" x14ac:dyDescent="0.3">
      <c r="B489" s="112">
        <v>2951</v>
      </c>
      <c r="C489" s="155" t="s">
        <v>158</v>
      </c>
      <c r="D489" s="130">
        <v>5</v>
      </c>
      <c r="E489" s="130">
        <v>1</v>
      </c>
      <c r="F489" s="158"/>
      <c r="G489" s="32" t="s">
        <v>673</v>
      </c>
      <c r="H489" s="154"/>
      <c r="I489" s="9">
        <f t="shared" si="12"/>
        <v>40225.699999999997</v>
      </c>
      <c r="J489" s="93">
        <f>J491+J492+J493</f>
        <v>40225.699999999997</v>
      </c>
      <c r="K489" s="93">
        <f>SUM(K491)</f>
        <v>0</v>
      </c>
    </row>
    <row r="490" spans="2:11" ht="54" x14ac:dyDescent="0.3">
      <c r="B490" s="112"/>
      <c r="C490" s="155"/>
      <c r="D490" s="130"/>
      <c r="E490" s="130"/>
      <c r="F490" s="158"/>
      <c r="G490" s="32" t="s">
        <v>875</v>
      </c>
      <c r="H490" s="156"/>
      <c r="I490" s="9"/>
      <c r="J490" s="93"/>
      <c r="K490" s="93"/>
    </row>
    <row r="491" spans="2:11" ht="46.5" customHeight="1" x14ac:dyDescent="0.3">
      <c r="B491" s="112"/>
      <c r="C491" s="155"/>
      <c r="D491" s="130"/>
      <c r="E491" s="130"/>
      <c r="F491" s="158">
        <v>4511</v>
      </c>
      <c r="G491" s="157" t="s">
        <v>764</v>
      </c>
      <c r="H491" s="156"/>
      <c r="I491" s="93">
        <f t="shared" si="12"/>
        <v>40225.699999999997</v>
      </c>
      <c r="J491" s="93">
        <v>40225.699999999997</v>
      </c>
      <c r="K491" s="93">
        <v>0</v>
      </c>
    </row>
    <row r="492" spans="2:11" ht="42" hidden="1" customHeight="1" x14ac:dyDescent="0.3">
      <c r="B492" s="112"/>
      <c r="C492" s="155"/>
      <c r="D492" s="130"/>
      <c r="E492" s="130"/>
      <c r="F492" s="176" t="s">
        <v>943</v>
      </c>
      <c r="G492" s="157" t="s">
        <v>942</v>
      </c>
      <c r="H492" s="156"/>
      <c r="I492" s="93">
        <f>J492</f>
        <v>0</v>
      </c>
      <c r="J492" s="93">
        <v>0</v>
      </c>
      <c r="K492" s="93"/>
    </row>
    <row r="493" spans="2:11" ht="44.25" hidden="1" customHeight="1" x14ac:dyDescent="0.3">
      <c r="B493" s="112"/>
      <c r="C493" s="155"/>
      <c r="D493" s="130"/>
      <c r="E493" s="130"/>
      <c r="F493" s="102">
        <v>4655</v>
      </c>
      <c r="G493" s="177" t="s">
        <v>785</v>
      </c>
      <c r="H493" s="156"/>
      <c r="I493" s="93"/>
      <c r="J493" s="93">
        <v>0</v>
      </c>
      <c r="K493" s="93"/>
    </row>
    <row r="494" spans="2:11" ht="15" customHeight="1" x14ac:dyDescent="0.3">
      <c r="B494" s="112">
        <v>2952</v>
      </c>
      <c r="C494" s="155" t="s">
        <v>158</v>
      </c>
      <c r="D494" s="130">
        <v>5</v>
      </c>
      <c r="E494" s="130">
        <v>2</v>
      </c>
      <c r="F494" s="158"/>
      <c r="G494" s="32" t="s">
        <v>674</v>
      </c>
      <c r="H494" s="165" t="s">
        <v>79</v>
      </c>
      <c r="I494" s="9">
        <f t="shared" si="12"/>
        <v>1800</v>
      </c>
      <c r="J494" s="93">
        <f>J496</f>
        <v>1800</v>
      </c>
      <c r="K494" s="93">
        <v>0</v>
      </c>
    </row>
    <row r="495" spans="2:11" ht="54" x14ac:dyDescent="0.3">
      <c r="B495" s="112"/>
      <c r="C495" s="155"/>
      <c r="D495" s="130"/>
      <c r="E495" s="130"/>
      <c r="F495" s="158"/>
      <c r="G495" s="32" t="s">
        <v>875</v>
      </c>
      <c r="H495" s="156"/>
      <c r="I495" s="9">
        <f t="shared" si="12"/>
        <v>0</v>
      </c>
      <c r="J495" s="93"/>
      <c r="K495" s="93"/>
    </row>
    <row r="496" spans="2:11" x14ac:dyDescent="0.3">
      <c r="B496" s="112"/>
      <c r="C496" s="155"/>
      <c r="D496" s="130"/>
      <c r="E496" s="130"/>
      <c r="F496" s="158">
        <v>4639</v>
      </c>
      <c r="G496" s="32" t="s">
        <v>886</v>
      </c>
      <c r="H496" s="156"/>
      <c r="I496" s="9">
        <f>J496</f>
        <v>1800</v>
      </c>
      <c r="J496" s="93">
        <v>1800</v>
      </c>
      <c r="K496" s="93"/>
    </row>
    <row r="497" spans="2:11" ht="27" x14ac:dyDescent="0.3">
      <c r="B497" s="112">
        <v>2960</v>
      </c>
      <c r="C497" s="151" t="s">
        <v>158</v>
      </c>
      <c r="D497" s="152">
        <v>6</v>
      </c>
      <c r="E497" s="152">
        <v>0</v>
      </c>
      <c r="F497" s="160"/>
      <c r="G497" s="30" t="s">
        <v>675</v>
      </c>
      <c r="H497" s="154" t="s">
        <v>80</v>
      </c>
      <c r="I497" s="9">
        <f t="shared" si="12"/>
        <v>7000</v>
      </c>
      <c r="J497" s="93">
        <f>SUM(J498)</f>
        <v>7000</v>
      </c>
      <c r="K497" s="93">
        <f>SUM(K498)</f>
        <v>0</v>
      </c>
    </row>
    <row r="498" spans="2:11" ht="25.5" customHeight="1" x14ac:dyDescent="0.3">
      <c r="B498" s="112">
        <v>2961</v>
      </c>
      <c r="C498" s="155" t="s">
        <v>158</v>
      </c>
      <c r="D498" s="130">
        <v>6</v>
      </c>
      <c r="E498" s="130">
        <v>1</v>
      </c>
      <c r="F498" s="158"/>
      <c r="G498" s="32" t="s">
        <v>676</v>
      </c>
      <c r="H498" s="165" t="s">
        <v>81</v>
      </c>
      <c r="I498" s="9">
        <f>SUM(J498:K498)</f>
        <v>7000</v>
      </c>
      <c r="J498" s="93">
        <f>J503+J501+J504+J500+J502</f>
        <v>7000</v>
      </c>
      <c r="K498" s="93">
        <f>K504</f>
        <v>0</v>
      </c>
    </row>
    <row r="499" spans="2:11" ht="54" x14ac:dyDescent="0.3">
      <c r="B499" s="112"/>
      <c r="C499" s="155"/>
      <c r="D499" s="130"/>
      <c r="E499" s="130"/>
      <c r="F499" s="158"/>
      <c r="G499" s="32" t="s">
        <v>875</v>
      </c>
      <c r="H499" s="156"/>
      <c r="I499" s="9">
        <f>SUM(J499:K499)</f>
        <v>0</v>
      </c>
      <c r="J499" s="93"/>
      <c r="K499" s="93"/>
    </row>
    <row r="500" spans="2:11" ht="27" hidden="1" x14ac:dyDescent="0.3">
      <c r="B500" s="112"/>
      <c r="C500" s="155"/>
      <c r="D500" s="130"/>
      <c r="E500" s="130"/>
      <c r="F500" s="160">
        <v>4216</v>
      </c>
      <c r="G500" s="163" t="s">
        <v>724</v>
      </c>
      <c r="H500" s="156"/>
      <c r="I500" s="9">
        <f>SUM(J500:K500)</f>
        <v>0</v>
      </c>
      <c r="J500" s="93">
        <v>0</v>
      </c>
      <c r="K500" s="93"/>
    </row>
    <row r="501" spans="2:11" ht="27" hidden="1" x14ac:dyDescent="0.3">
      <c r="B501" s="112"/>
      <c r="C501" s="155"/>
      <c r="D501" s="130"/>
      <c r="E501" s="130"/>
      <c r="F501" s="160">
        <v>4236</v>
      </c>
      <c r="G501" s="163" t="s">
        <v>736</v>
      </c>
      <c r="H501" s="156"/>
      <c r="I501" s="9">
        <f>SUM(J501:K501)</f>
        <v>0</v>
      </c>
      <c r="J501" s="9">
        <v>0</v>
      </c>
      <c r="K501" s="93"/>
    </row>
    <row r="502" spans="2:11" ht="27" hidden="1" x14ac:dyDescent="0.3">
      <c r="B502" s="112"/>
      <c r="C502" s="155"/>
      <c r="D502" s="130"/>
      <c r="E502" s="130"/>
      <c r="F502" s="160">
        <v>4239</v>
      </c>
      <c r="G502" s="163" t="s">
        <v>738</v>
      </c>
      <c r="H502" s="156"/>
      <c r="I502" s="9">
        <f>SUM(J502:K502)</f>
        <v>0</v>
      </c>
      <c r="J502" s="9">
        <v>0</v>
      </c>
      <c r="K502" s="93"/>
    </row>
    <row r="503" spans="2:11" x14ac:dyDescent="0.3">
      <c r="B503" s="112"/>
      <c r="C503" s="155"/>
      <c r="D503" s="130"/>
      <c r="E503" s="130"/>
      <c r="F503" s="158">
        <v>4639</v>
      </c>
      <c r="G503" s="163" t="s">
        <v>886</v>
      </c>
      <c r="H503" s="156"/>
      <c r="I503" s="9">
        <f>J503</f>
        <v>7000</v>
      </c>
      <c r="J503" s="93">
        <v>7000</v>
      </c>
      <c r="K503" s="93"/>
    </row>
    <row r="504" spans="2:11" x14ac:dyDescent="0.3">
      <c r="B504" s="112"/>
      <c r="C504" s="155"/>
      <c r="D504" s="130"/>
      <c r="E504" s="130"/>
      <c r="F504" s="158">
        <v>5122</v>
      </c>
      <c r="G504" s="157" t="s">
        <v>823</v>
      </c>
      <c r="H504" s="156"/>
      <c r="I504" s="9">
        <f>K504</f>
        <v>0</v>
      </c>
      <c r="J504" s="93"/>
      <c r="K504" s="93">
        <v>0</v>
      </c>
    </row>
    <row r="505" spans="2:11" ht="27" hidden="1" x14ac:dyDescent="0.3">
      <c r="B505" s="112">
        <v>2970</v>
      </c>
      <c r="C505" s="151" t="s">
        <v>158</v>
      </c>
      <c r="D505" s="152">
        <v>7</v>
      </c>
      <c r="E505" s="152">
        <v>0</v>
      </c>
      <c r="F505" s="160"/>
      <c r="G505" s="30" t="s">
        <v>677</v>
      </c>
      <c r="H505" s="154" t="s">
        <v>82</v>
      </c>
      <c r="I505" s="9">
        <f t="shared" si="12"/>
        <v>0</v>
      </c>
      <c r="J505" s="93">
        <f>SUM(J506)</f>
        <v>0</v>
      </c>
      <c r="K505" s="93">
        <f>SUM(K506)</f>
        <v>0</v>
      </c>
    </row>
    <row r="506" spans="2:11" ht="27" hidden="1" x14ac:dyDescent="0.3">
      <c r="B506" s="112">
        <v>2971</v>
      </c>
      <c r="C506" s="155" t="s">
        <v>158</v>
      </c>
      <c r="D506" s="130">
        <v>7</v>
      </c>
      <c r="E506" s="130">
        <v>1</v>
      </c>
      <c r="F506" s="158"/>
      <c r="G506" s="32" t="s">
        <v>678</v>
      </c>
      <c r="H506" s="165" t="s">
        <v>82</v>
      </c>
      <c r="I506" s="9">
        <f t="shared" ref="I506:I544" si="14">SUM(J506:K506)</f>
        <v>0</v>
      </c>
      <c r="J506" s="93">
        <v>0</v>
      </c>
      <c r="K506" s="93">
        <f>K508</f>
        <v>0</v>
      </c>
    </row>
    <row r="507" spans="2:11" ht="54" hidden="1" x14ac:dyDescent="0.3">
      <c r="B507" s="112"/>
      <c r="C507" s="155"/>
      <c r="D507" s="130"/>
      <c r="E507" s="130"/>
      <c r="F507" s="158"/>
      <c r="G507" s="32" t="s">
        <v>875</v>
      </c>
      <c r="H507" s="156"/>
      <c r="I507" s="9"/>
      <c r="J507" s="93"/>
      <c r="K507" s="93"/>
    </row>
    <row r="508" spans="2:11" hidden="1" x14ac:dyDescent="0.3">
      <c r="B508" s="112"/>
      <c r="C508" s="155"/>
      <c r="D508" s="130"/>
      <c r="E508" s="130"/>
      <c r="F508" s="158">
        <v>5134</v>
      </c>
      <c r="G508" s="157" t="s">
        <v>829</v>
      </c>
      <c r="H508" s="156"/>
      <c r="I508" s="9">
        <f>K508</f>
        <v>0</v>
      </c>
      <c r="J508" s="93"/>
      <c r="K508" s="93"/>
    </row>
    <row r="509" spans="2:11" ht="15" hidden="1" customHeight="1" x14ac:dyDescent="0.3">
      <c r="B509" s="112">
        <v>2980</v>
      </c>
      <c r="C509" s="151" t="s">
        <v>158</v>
      </c>
      <c r="D509" s="152">
        <v>8</v>
      </c>
      <c r="E509" s="152">
        <v>0</v>
      </c>
      <c r="F509" s="160"/>
      <c r="G509" s="30" t="s">
        <v>679</v>
      </c>
      <c r="H509" s="154" t="s">
        <v>83</v>
      </c>
      <c r="I509" s="9">
        <f t="shared" si="14"/>
        <v>0</v>
      </c>
      <c r="J509" s="93">
        <f>SUM(J510)</f>
        <v>0</v>
      </c>
      <c r="K509" s="93">
        <f>SUM(K510)</f>
        <v>0</v>
      </c>
    </row>
    <row r="510" spans="2:11" hidden="1" x14ac:dyDescent="0.3">
      <c r="B510" s="112">
        <v>2981</v>
      </c>
      <c r="C510" s="155" t="s">
        <v>158</v>
      </c>
      <c r="D510" s="130">
        <v>8</v>
      </c>
      <c r="E510" s="130">
        <v>1</v>
      </c>
      <c r="F510" s="158"/>
      <c r="G510" s="32" t="s">
        <v>680</v>
      </c>
      <c r="H510" s="165" t="s">
        <v>84</v>
      </c>
      <c r="I510" s="9">
        <f t="shared" si="14"/>
        <v>0</v>
      </c>
      <c r="J510" s="93">
        <v>0</v>
      </c>
      <c r="K510" s="93">
        <f>K512</f>
        <v>0</v>
      </c>
    </row>
    <row r="511" spans="2:11" ht="42.75" hidden="1" customHeight="1" x14ac:dyDescent="0.3">
      <c r="B511" s="112"/>
      <c r="C511" s="155"/>
      <c r="D511" s="130"/>
      <c r="E511" s="130"/>
      <c r="F511" s="158"/>
      <c r="G511" s="32" t="s">
        <v>875</v>
      </c>
      <c r="H511" s="165"/>
      <c r="I511" s="9"/>
      <c r="J511" s="93"/>
      <c r="K511" s="93"/>
    </row>
    <row r="512" spans="2:11" ht="18.75" hidden="1" customHeight="1" x14ac:dyDescent="0.3">
      <c r="B512" s="112"/>
      <c r="C512" s="155"/>
      <c r="D512" s="130"/>
      <c r="E512" s="130"/>
      <c r="F512" s="158">
        <v>5112</v>
      </c>
      <c r="G512" s="163" t="s">
        <v>819</v>
      </c>
      <c r="H512" s="165"/>
      <c r="I512" s="9">
        <f>K512</f>
        <v>0</v>
      </c>
      <c r="J512" s="93"/>
      <c r="K512" s="93">
        <v>0</v>
      </c>
    </row>
    <row r="513" spans="2:11" s="29" customFormat="1" ht="69" customHeight="1" x14ac:dyDescent="0.2">
      <c r="B513" s="130">
        <v>3000</v>
      </c>
      <c r="C513" s="151" t="s">
        <v>159</v>
      </c>
      <c r="D513" s="152">
        <v>0</v>
      </c>
      <c r="E513" s="152">
        <v>0</v>
      </c>
      <c r="F513" s="160"/>
      <c r="G513" s="33" t="s">
        <v>1032</v>
      </c>
      <c r="H513" s="166" t="s">
        <v>85</v>
      </c>
      <c r="I513" s="9">
        <f t="shared" si="14"/>
        <v>13320</v>
      </c>
      <c r="J513" s="9">
        <f>SUM(J514,J519,J522,J526,J530,J533,J536,J540,J542)</f>
        <v>13320</v>
      </c>
      <c r="K513" s="9">
        <f>SUM(K514,K519,K522,K526,K530,K533,K536,K540,K542)</f>
        <v>0</v>
      </c>
    </row>
    <row r="514" spans="2:11" ht="27" hidden="1" x14ac:dyDescent="0.3">
      <c r="B514" s="112">
        <v>3010</v>
      </c>
      <c r="C514" s="151" t="s">
        <v>159</v>
      </c>
      <c r="D514" s="152">
        <v>1</v>
      </c>
      <c r="E514" s="152">
        <v>0</v>
      </c>
      <c r="F514" s="160"/>
      <c r="G514" s="30" t="s">
        <v>682</v>
      </c>
      <c r="H514" s="154" t="s">
        <v>86</v>
      </c>
      <c r="I514" s="9">
        <f t="shared" si="14"/>
        <v>0</v>
      </c>
      <c r="J514" s="93">
        <f>SUM(J515,J517)</f>
        <v>0</v>
      </c>
      <c r="K514" s="93">
        <f>SUM(K515,K517)</f>
        <v>0</v>
      </c>
    </row>
    <row r="515" spans="2:11" ht="15" hidden="1" customHeight="1" x14ac:dyDescent="0.3">
      <c r="B515" s="112">
        <v>3011</v>
      </c>
      <c r="C515" s="155" t="s">
        <v>159</v>
      </c>
      <c r="D515" s="130">
        <v>1</v>
      </c>
      <c r="E515" s="130">
        <v>1</v>
      </c>
      <c r="F515" s="158"/>
      <c r="G515" s="32" t="s">
        <v>683</v>
      </c>
      <c r="H515" s="165" t="s">
        <v>87</v>
      </c>
      <c r="I515" s="9">
        <f t="shared" si="14"/>
        <v>0</v>
      </c>
      <c r="J515" s="93">
        <v>0</v>
      </c>
      <c r="K515" s="93">
        <v>0</v>
      </c>
    </row>
    <row r="516" spans="2:11" ht="54" hidden="1" x14ac:dyDescent="0.3">
      <c r="B516" s="112"/>
      <c r="C516" s="155"/>
      <c r="D516" s="130"/>
      <c r="E516" s="130"/>
      <c r="F516" s="158"/>
      <c r="G516" s="32" t="s">
        <v>875</v>
      </c>
      <c r="H516" s="156"/>
      <c r="I516" s="9">
        <f t="shared" si="14"/>
        <v>0</v>
      </c>
      <c r="J516" s="93"/>
      <c r="K516" s="93"/>
    </row>
    <row r="517" spans="2:11" ht="15" hidden="1" customHeight="1" x14ac:dyDescent="0.3">
      <c r="B517" s="112">
        <v>3012</v>
      </c>
      <c r="C517" s="155" t="s">
        <v>159</v>
      </c>
      <c r="D517" s="130">
        <v>1</v>
      </c>
      <c r="E517" s="130">
        <v>2</v>
      </c>
      <c r="F517" s="158"/>
      <c r="G517" s="32" t="s">
        <v>684</v>
      </c>
      <c r="H517" s="165" t="s">
        <v>88</v>
      </c>
      <c r="I517" s="9">
        <f t="shared" si="14"/>
        <v>0</v>
      </c>
      <c r="J517" s="93">
        <v>0</v>
      </c>
      <c r="K517" s="93">
        <v>0</v>
      </c>
    </row>
    <row r="518" spans="2:11" ht="54" hidden="1" x14ac:dyDescent="0.3">
      <c r="B518" s="112"/>
      <c r="C518" s="155"/>
      <c r="D518" s="130"/>
      <c r="E518" s="130"/>
      <c r="F518" s="158"/>
      <c r="G518" s="32" t="s">
        <v>875</v>
      </c>
      <c r="H518" s="156"/>
      <c r="I518" s="9">
        <f t="shared" si="14"/>
        <v>0</v>
      </c>
      <c r="J518" s="93"/>
      <c r="K518" s="93"/>
    </row>
    <row r="519" spans="2:11" ht="15" hidden="1" customHeight="1" x14ac:dyDescent="0.3">
      <c r="B519" s="112">
        <v>3020</v>
      </c>
      <c r="C519" s="151" t="s">
        <v>159</v>
      </c>
      <c r="D519" s="152">
        <v>2</v>
      </c>
      <c r="E519" s="152">
        <v>0</v>
      </c>
      <c r="F519" s="160"/>
      <c r="G519" s="30" t="s">
        <v>685</v>
      </c>
      <c r="H519" s="154" t="s">
        <v>89</v>
      </c>
      <c r="I519" s="9">
        <f t="shared" si="14"/>
        <v>0</v>
      </c>
      <c r="J519" s="93">
        <f>SUM(J520)</f>
        <v>0</v>
      </c>
      <c r="K519" s="93">
        <f>SUM(K520)</f>
        <v>0</v>
      </c>
    </row>
    <row r="520" spans="2:11" ht="15" hidden="1" customHeight="1" x14ac:dyDescent="0.3">
      <c r="B520" s="112">
        <v>3021</v>
      </c>
      <c r="C520" s="155" t="s">
        <v>159</v>
      </c>
      <c r="D520" s="130">
        <v>2</v>
      </c>
      <c r="E520" s="130">
        <v>1</v>
      </c>
      <c r="F520" s="158"/>
      <c r="G520" s="32" t="s">
        <v>686</v>
      </c>
      <c r="H520" s="165" t="s">
        <v>90</v>
      </c>
      <c r="I520" s="9">
        <f t="shared" si="14"/>
        <v>0</v>
      </c>
      <c r="J520" s="93">
        <v>0</v>
      </c>
      <c r="K520" s="93">
        <v>0</v>
      </c>
    </row>
    <row r="521" spans="2:11" ht="54" hidden="1" x14ac:dyDescent="0.3">
      <c r="B521" s="112"/>
      <c r="C521" s="155"/>
      <c r="D521" s="130"/>
      <c r="E521" s="130"/>
      <c r="F521" s="158"/>
      <c r="G521" s="32" t="s">
        <v>875</v>
      </c>
      <c r="H521" s="156"/>
      <c r="I521" s="9">
        <f t="shared" si="14"/>
        <v>0</v>
      </c>
      <c r="J521" s="93"/>
      <c r="K521" s="93"/>
    </row>
    <row r="522" spans="2:11" ht="15" customHeight="1" x14ac:dyDescent="0.3">
      <c r="B522" s="112">
        <v>3030</v>
      </c>
      <c r="C522" s="151" t="s">
        <v>159</v>
      </c>
      <c r="D522" s="152">
        <v>3</v>
      </c>
      <c r="E522" s="152">
        <v>0</v>
      </c>
      <c r="F522" s="160"/>
      <c r="G522" s="30" t="s">
        <v>687</v>
      </c>
      <c r="H522" s="154" t="s">
        <v>91</v>
      </c>
      <c r="I522" s="9">
        <f t="shared" si="14"/>
        <v>240</v>
      </c>
      <c r="J522" s="93">
        <f>SUM(J523)</f>
        <v>240</v>
      </c>
      <c r="K522" s="93">
        <f>SUM(K523)</f>
        <v>0</v>
      </c>
    </row>
    <row r="523" spans="2:11" s="31" customFormat="1" ht="15" customHeight="1" x14ac:dyDescent="0.3">
      <c r="B523" s="112">
        <v>3031</v>
      </c>
      <c r="C523" s="155" t="s">
        <v>159</v>
      </c>
      <c r="D523" s="130">
        <v>3</v>
      </c>
      <c r="E523" s="130">
        <v>1</v>
      </c>
      <c r="F523" s="158"/>
      <c r="G523" s="32" t="s">
        <v>688</v>
      </c>
      <c r="H523" s="154"/>
      <c r="I523" s="9">
        <f t="shared" si="14"/>
        <v>240</v>
      </c>
      <c r="J523" s="93">
        <f>J525</f>
        <v>240</v>
      </c>
      <c r="K523" s="93">
        <v>0</v>
      </c>
    </row>
    <row r="524" spans="2:11" s="31" customFormat="1" ht="42" customHeight="1" x14ac:dyDescent="0.3">
      <c r="B524" s="112"/>
      <c r="C524" s="155"/>
      <c r="D524" s="130"/>
      <c r="E524" s="130"/>
      <c r="F524" s="158"/>
      <c r="G524" s="32" t="s">
        <v>875</v>
      </c>
      <c r="H524" s="154"/>
      <c r="I524" s="9"/>
      <c r="J524" s="93"/>
      <c r="K524" s="93"/>
    </row>
    <row r="525" spans="2:11" s="31" customFormat="1" ht="15" customHeight="1" x14ac:dyDescent="0.3">
      <c r="B525" s="112"/>
      <c r="C525" s="155"/>
      <c r="D525" s="130"/>
      <c r="E525" s="130"/>
      <c r="F525" s="158">
        <v>4726</v>
      </c>
      <c r="G525" s="157" t="s">
        <v>794</v>
      </c>
      <c r="H525" s="154"/>
      <c r="I525" s="9">
        <f>SUM(J525:K525)</f>
        <v>240</v>
      </c>
      <c r="J525" s="93">
        <v>240</v>
      </c>
      <c r="K525" s="93">
        <v>0</v>
      </c>
    </row>
    <row r="526" spans="2:11" ht="15" customHeight="1" x14ac:dyDescent="0.3">
      <c r="B526" s="112">
        <v>3040</v>
      </c>
      <c r="C526" s="151" t="s">
        <v>159</v>
      </c>
      <c r="D526" s="152">
        <v>4</v>
      </c>
      <c r="E526" s="152">
        <v>0</v>
      </c>
      <c r="F526" s="160"/>
      <c r="G526" s="30" t="s">
        <v>689</v>
      </c>
      <c r="H526" s="154" t="s">
        <v>92</v>
      </c>
      <c r="I526" s="9">
        <f t="shared" si="14"/>
        <v>3000</v>
      </c>
      <c r="J526" s="93">
        <f>SUM(J527)</f>
        <v>3000</v>
      </c>
      <c r="K526" s="93">
        <f>SUM(K527)</f>
        <v>0</v>
      </c>
    </row>
    <row r="527" spans="2:11" ht="15" customHeight="1" x14ac:dyDescent="0.3">
      <c r="B527" s="112">
        <v>3041</v>
      </c>
      <c r="C527" s="155" t="s">
        <v>159</v>
      </c>
      <c r="D527" s="130">
        <v>4</v>
      </c>
      <c r="E527" s="130">
        <v>1</v>
      </c>
      <c r="F527" s="158"/>
      <c r="G527" s="32" t="s">
        <v>690</v>
      </c>
      <c r="H527" s="165" t="s">
        <v>93</v>
      </c>
      <c r="I527" s="9">
        <f t="shared" si="14"/>
        <v>3000</v>
      </c>
      <c r="J527" s="93">
        <f>J529</f>
        <v>3000</v>
      </c>
      <c r="K527" s="93">
        <f>SUM(K529)</f>
        <v>0</v>
      </c>
    </row>
    <row r="528" spans="2:11" ht="54" x14ac:dyDescent="0.3">
      <c r="B528" s="112"/>
      <c r="C528" s="155"/>
      <c r="D528" s="130"/>
      <c r="E528" s="130"/>
      <c r="F528" s="158"/>
      <c r="G528" s="32" t="s">
        <v>875</v>
      </c>
      <c r="H528" s="156"/>
      <c r="I528" s="9"/>
      <c r="J528" s="93"/>
      <c r="K528" s="93"/>
    </row>
    <row r="529" spans="2:11" ht="15" customHeight="1" x14ac:dyDescent="0.3">
      <c r="B529" s="112"/>
      <c r="C529" s="155"/>
      <c r="D529" s="130"/>
      <c r="E529" s="130"/>
      <c r="F529" s="158">
        <v>4729</v>
      </c>
      <c r="G529" s="157" t="s">
        <v>797</v>
      </c>
      <c r="H529" s="156"/>
      <c r="I529" s="9">
        <f t="shared" si="14"/>
        <v>3000</v>
      </c>
      <c r="J529" s="93">
        <v>3000</v>
      </c>
      <c r="K529" s="93">
        <v>0</v>
      </c>
    </row>
    <row r="530" spans="2:11" ht="15" hidden="1" customHeight="1" x14ac:dyDescent="0.3">
      <c r="B530" s="112">
        <v>3050</v>
      </c>
      <c r="C530" s="151" t="s">
        <v>159</v>
      </c>
      <c r="D530" s="152">
        <v>5</v>
      </c>
      <c r="E530" s="152">
        <v>0</v>
      </c>
      <c r="F530" s="160"/>
      <c r="G530" s="30" t="s">
        <v>691</v>
      </c>
      <c r="H530" s="154" t="s">
        <v>94</v>
      </c>
      <c r="I530" s="9">
        <f t="shared" si="14"/>
        <v>0</v>
      </c>
      <c r="J530" s="93">
        <f>SUM(J531)</f>
        <v>0</v>
      </c>
      <c r="K530" s="93">
        <f>SUM(K531)</f>
        <v>0</v>
      </c>
    </row>
    <row r="531" spans="2:11" ht="15" hidden="1" customHeight="1" x14ac:dyDescent="0.3">
      <c r="B531" s="112">
        <v>3051</v>
      </c>
      <c r="C531" s="155" t="s">
        <v>159</v>
      </c>
      <c r="D531" s="130">
        <v>5</v>
      </c>
      <c r="E531" s="130">
        <v>1</v>
      </c>
      <c r="F531" s="158"/>
      <c r="G531" s="32" t="s">
        <v>692</v>
      </c>
      <c r="H531" s="165" t="s">
        <v>94</v>
      </c>
      <c r="I531" s="9">
        <f t="shared" si="14"/>
        <v>0</v>
      </c>
      <c r="J531" s="93">
        <v>0</v>
      </c>
      <c r="K531" s="93">
        <v>0</v>
      </c>
    </row>
    <row r="532" spans="2:11" ht="54" hidden="1" x14ac:dyDescent="0.3">
      <c r="B532" s="112"/>
      <c r="C532" s="155"/>
      <c r="D532" s="130"/>
      <c r="E532" s="130"/>
      <c r="F532" s="158"/>
      <c r="G532" s="32" t="s">
        <v>875</v>
      </c>
      <c r="H532" s="156"/>
      <c r="I532" s="9">
        <f t="shared" si="14"/>
        <v>0</v>
      </c>
      <c r="J532" s="93"/>
      <c r="K532" s="93"/>
    </row>
    <row r="533" spans="2:11" ht="15" hidden="1" customHeight="1" x14ac:dyDescent="0.3">
      <c r="B533" s="112">
        <v>3060</v>
      </c>
      <c r="C533" s="151" t="s">
        <v>159</v>
      </c>
      <c r="D533" s="152">
        <v>6</v>
      </c>
      <c r="E533" s="152">
        <v>0</v>
      </c>
      <c r="F533" s="160"/>
      <c r="G533" s="30" t="s">
        <v>693</v>
      </c>
      <c r="H533" s="154" t="s">
        <v>95</v>
      </c>
      <c r="I533" s="9">
        <f t="shared" si="14"/>
        <v>0</v>
      </c>
      <c r="J533" s="93">
        <f>SUM(J534)</f>
        <v>0</v>
      </c>
      <c r="K533" s="93">
        <f>SUM(K534)</f>
        <v>0</v>
      </c>
    </row>
    <row r="534" spans="2:11" ht="15" hidden="1" customHeight="1" x14ac:dyDescent="0.3">
      <c r="B534" s="112">
        <v>3061</v>
      </c>
      <c r="C534" s="155" t="s">
        <v>159</v>
      </c>
      <c r="D534" s="130">
        <v>6</v>
      </c>
      <c r="E534" s="130">
        <v>1</v>
      </c>
      <c r="F534" s="158"/>
      <c r="G534" s="32" t="s">
        <v>694</v>
      </c>
      <c r="H534" s="165" t="s">
        <v>95</v>
      </c>
      <c r="I534" s="9">
        <f t="shared" si="14"/>
        <v>0</v>
      </c>
      <c r="J534" s="93">
        <v>0</v>
      </c>
      <c r="K534" s="93">
        <v>0</v>
      </c>
    </row>
    <row r="535" spans="2:11" ht="54" hidden="1" x14ac:dyDescent="0.3">
      <c r="B535" s="112"/>
      <c r="C535" s="155"/>
      <c r="D535" s="130"/>
      <c r="E535" s="130"/>
      <c r="F535" s="158"/>
      <c r="G535" s="32" t="s">
        <v>875</v>
      </c>
      <c r="H535" s="156"/>
      <c r="I535" s="9"/>
      <c r="J535" s="93"/>
      <c r="K535" s="93"/>
    </row>
    <row r="536" spans="2:11" ht="25.5" customHeight="1" x14ac:dyDescent="0.3">
      <c r="B536" s="112">
        <v>3070</v>
      </c>
      <c r="C536" s="151" t="s">
        <v>159</v>
      </c>
      <c r="D536" s="152">
        <v>7</v>
      </c>
      <c r="E536" s="152">
        <v>0</v>
      </c>
      <c r="F536" s="160"/>
      <c r="G536" s="30" t="s">
        <v>695</v>
      </c>
      <c r="H536" s="154" t="s">
        <v>96</v>
      </c>
      <c r="I536" s="93">
        <f t="shared" si="14"/>
        <v>10080</v>
      </c>
      <c r="J536" s="93">
        <f>SUM(J537)</f>
        <v>10080</v>
      </c>
      <c r="K536" s="93">
        <f>SUM(K537)</f>
        <v>0</v>
      </c>
    </row>
    <row r="537" spans="2:11" ht="27" x14ac:dyDescent="0.3">
      <c r="B537" s="112">
        <v>3071</v>
      </c>
      <c r="C537" s="155" t="s">
        <v>159</v>
      </c>
      <c r="D537" s="130">
        <v>7</v>
      </c>
      <c r="E537" s="130">
        <v>1</v>
      </c>
      <c r="F537" s="158"/>
      <c r="G537" s="32" t="s">
        <v>696</v>
      </c>
      <c r="H537" s="165" t="s">
        <v>97</v>
      </c>
      <c r="I537" s="93">
        <f t="shared" si="14"/>
        <v>10080</v>
      </c>
      <c r="J537" s="93">
        <f>SUM(J539)</f>
        <v>10080</v>
      </c>
      <c r="K537" s="93">
        <f>SUM(K539)</f>
        <v>0</v>
      </c>
    </row>
    <row r="538" spans="2:11" ht="54" x14ac:dyDescent="0.3">
      <c r="B538" s="112"/>
      <c r="C538" s="155"/>
      <c r="D538" s="130"/>
      <c r="E538" s="130"/>
      <c r="F538" s="158"/>
      <c r="G538" s="32" t="s">
        <v>875</v>
      </c>
      <c r="H538" s="156"/>
      <c r="I538" s="9"/>
      <c r="J538" s="93"/>
      <c r="K538" s="93"/>
    </row>
    <row r="539" spans="2:11" ht="15" customHeight="1" x14ac:dyDescent="0.3">
      <c r="B539" s="112"/>
      <c r="C539" s="155"/>
      <c r="D539" s="130"/>
      <c r="E539" s="130"/>
      <c r="F539" s="158">
        <v>4729</v>
      </c>
      <c r="G539" s="157" t="s">
        <v>797</v>
      </c>
      <c r="H539" s="156"/>
      <c r="I539" s="9">
        <f t="shared" si="14"/>
        <v>10080</v>
      </c>
      <c r="J539" s="93">
        <v>10080</v>
      </c>
      <c r="K539" s="93">
        <v>0</v>
      </c>
    </row>
    <row r="540" spans="2:11" ht="40.5" hidden="1" x14ac:dyDescent="0.3">
      <c r="B540" s="112">
        <v>3080</v>
      </c>
      <c r="C540" s="151" t="s">
        <v>159</v>
      </c>
      <c r="D540" s="152">
        <v>8</v>
      </c>
      <c r="E540" s="152">
        <v>0</v>
      </c>
      <c r="F540" s="160"/>
      <c r="G540" s="30" t="s">
        <v>888</v>
      </c>
      <c r="H540" s="154" t="s">
        <v>98</v>
      </c>
      <c r="I540" s="9">
        <f t="shared" si="14"/>
        <v>0</v>
      </c>
      <c r="J540" s="93">
        <f>SUM(J541)</f>
        <v>0</v>
      </c>
      <c r="K540" s="93">
        <f>SUM(K541)</f>
        <v>0</v>
      </c>
    </row>
    <row r="541" spans="2:11" ht="39.75" hidden="1" customHeight="1" x14ac:dyDescent="0.3">
      <c r="B541" s="112">
        <v>3081</v>
      </c>
      <c r="C541" s="155" t="s">
        <v>159</v>
      </c>
      <c r="D541" s="130">
        <v>8</v>
      </c>
      <c r="E541" s="130">
        <v>1</v>
      </c>
      <c r="F541" s="158"/>
      <c r="G541" s="32" t="s">
        <v>888</v>
      </c>
      <c r="H541" s="165" t="s">
        <v>99</v>
      </c>
      <c r="I541" s="9">
        <f t="shared" si="14"/>
        <v>0</v>
      </c>
      <c r="J541" s="93">
        <f>SUM(J542)</f>
        <v>0</v>
      </c>
      <c r="K541" s="93">
        <f>SUM(K542)</f>
        <v>0</v>
      </c>
    </row>
    <row r="542" spans="2:11" ht="26.25" hidden="1" customHeight="1" x14ac:dyDescent="0.3">
      <c r="B542" s="112">
        <v>3090</v>
      </c>
      <c r="C542" s="151" t="s">
        <v>159</v>
      </c>
      <c r="D542" s="152">
        <v>9</v>
      </c>
      <c r="E542" s="152">
        <v>0</v>
      </c>
      <c r="F542" s="160"/>
      <c r="G542" s="30" t="s">
        <v>699</v>
      </c>
      <c r="H542" s="154" t="s">
        <v>100</v>
      </c>
      <c r="I542" s="9">
        <f t="shared" si="14"/>
        <v>0</v>
      </c>
      <c r="J542" s="93">
        <f>SUM(J543+J545)</f>
        <v>0</v>
      </c>
      <c r="K542" s="93">
        <f>SUM(K543+K545)</f>
        <v>0</v>
      </c>
    </row>
    <row r="543" spans="2:11" ht="26.25" hidden="1" customHeight="1" x14ac:dyDescent="0.3">
      <c r="B543" s="112">
        <v>3091</v>
      </c>
      <c r="C543" s="155" t="s">
        <v>159</v>
      </c>
      <c r="D543" s="130">
        <v>9</v>
      </c>
      <c r="E543" s="130">
        <v>1</v>
      </c>
      <c r="F543" s="158"/>
      <c r="G543" s="32" t="s">
        <v>700</v>
      </c>
      <c r="H543" s="165" t="s">
        <v>101</v>
      </c>
      <c r="I543" s="9">
        <f t="shared" si="14"/>
        <v>0</v>
      </c>
      <c r="J543" s="93">
        <v>0</v>
      </c>
      <c r="K543" s="93">
        <v>0</v>
      </c>
    </row>
    <row r="544" spans="2:11" ht="54" hidden="1" x14ac:dyDescent="0.3">
      <c r="B544" s="112"/>
      <c r="C544" s="155"/>
      <c r="D544" s="130"/>
      <c r="E544" s="130"/>
      <c r="F544" s="158"/>
      <c r="G544" s="32" t="s">
        <v>875</v>
      </c>
      <c r="H544" s="156"/>
      <c r="I544" s="9">
        <f t="shared" si="14"/>
        <v>0</v>
      </c>
      <c r="J544" s="93"/>
      <c r="K544" s="93"/>
    </row>
    <row r="545" spans="2:12" ht="39.75" hidden="1" customHeight="1" x14ac:dyDescent="0.3">
      <c r="B545" s="112">
        <v>3092</v>
      </c>
      <c r="C545" s="155" t="s">
        <v>159</v>
      </c>
      <c r="D545" s="130">
        <v>9</v>
      </c>
      <c r="E545" s="130">
        <v>2</v>
      </c>
      <c r="F545" s="158"/>
      <c r="G545" s="32" t="s">
        <v>926</v>
      </c>
      <c r="H545" s="165"/>
      <c r="I545" s="9">
        <f>SUM(J545:K545)</f>
        <v>0</v>
      </c>
      <c r="J545" s="93">
        <v>0</v>
      </c>
      <c r="K545" s="93">
        <v>0</v>
      </c>
    </row>
    <row r="546" spans="2:12" ht="54" hidden="1" x14ac:dyDescent="0.3">
      <c r="B546" s="112"/>
      <c r="C546" s="155"/>
      <c r="D546" s="130"/>
      <c r="E546" s="130"/>
      <c r="F546" s="158"/>
      <c r="G546" s="32" t="s">
        <v>875</v>
      </c>
      <c r="H546" s="156"/>
      <c r="I546" s="9">
        <f>SUM(J546:K546)</f>
        <v>0</v>
      </c>
      <c r="J546" s="93"/>
      <c r="K546" s="93"/>
    </row>
    <row r="547" spans="2:12" s="29" customFormat="1" ht="28.5" customHeight="1" x14ac:dyDescent="0.2">
      <c r="B547" s="130">
        <v>3100</v>
      </c>
      <c r="C547" s="151" t="s">
        <v>160</v>
      </c>
      <c r="D547" s="178">
        <v>0</v>
      </c>
      <c r="E547" s="178">
        <v>0</v>
      </c>
      <c r="F547" s="179"/>
      <c r="G547" s="3" t="s">
        <v>893</v>
      </c>
      <c r="H547" s="180"/>
      <c r="I547" s="9">
        <f>SUM(I548)</f>
        <v>68750</v>
      </c>
      <c r="J547" s="9">
        <f>SUM(J548)</f>
        <v>68750</v>
      </c>
      <c r="K547" s="9">
        <f>K548</f>
        <v>0</v>
      </c>
    </row>
    <row r="548" spans="2:12" ht="27" x14ac:dyDescent="0.3">
      <c r="B548" s="112">
        <v>3110</v>
      </c>
      <c r="C548" s="181" t="s">
        <v>160</v>
      </c>
      <c r="D548" s="182">
        <v>1</v>
      </c>
      <c r="E548" s="182">
        <v>0</v>
      </c>
      <c r="F548" s="183"/>
      <c r="G548" s="35" t="s">
        <v>703</v>
      </c>
      <c r="H548" s="165"/>
      <c r="I548" s="9">
        <f>SUM(I549)</f>
        <v>68750</v>
      </c>
      <c r="J548" s="93">
        <f>SUM(J549)</f>
        <v>68750</v>
      </c>
      <c r="K548" s="93">
        <f>K549</f>
        <v>0</v>
      </c>
    </row>
    <row r="549" spans="2:12" ht="15" customHeight="1" x14ac:dyDescent="0.3">
      <c r="B549" s="112">
        <v>3112</v>
      </c>
      <c r="C549" s="181" t="s">
        <v>160</v>
      </c>
      <c r="D549" s="182">
        <v>1</v>
      </c>
      <c r="E549" s="182">
        <v>2</v>
      </c>
      <c r="F549" s="183"/>
      <c r="G549" s="36" t="s">
        <v>704</v>
      </c>
      <c r="H549" s="165"/>
      <c r="I549" s="9">
        <f>SUM(I551)</f>
        <v>68750</v>
      </c>
      <c r="J549" s="93">
        <f>SUM(J551)</f>
        <v>68750</v>
      </c>
      <c r="K549" s="93">
        <f>K551</f>
        <v>0</v>
      </c>
    </row>
    <row r="550" spans="2:12" ht="54" x14ac:dyDescent="0.3">
      <c r="B550" s="112"/>
      <c r="C550" s="155"/>
      <c r="D550" s="130"/>
      <c r="E550" s="130"/>
      <c r="F550" s="158"/>
      <c r="G550" s="32" t="s">
        <v>875</v>
      </c>
      <c r="H550" s="156"/>
      <c r="I550" s="9"/>
      <c r="J550" s="93"/>
      <c r="K550" s="93"/>
    </row>
    <row r="551" spans="2:12" ht="15" customHeight="1" x14ac:dyDescent="0.3">
      <c r="B551" s="112"/>
      <c r="C551" s="155"/>
      <c r="D551" s="130"/>
      <c r="E551" s="130"/>
      <c r="F551" s="158">
        <v>4891</v>
      </c>
      <c r="G551" s="157" t="s">
        <v>889</v>
      </c>
      <c r="H551" s="156"/>
      <c r="I551" s="9">
        <f>SUM(J551,-J552,K551)</f>
        <v>68750</v>
      </c>
      <c r="J551" s="93">
        <v>68750</v>
      </c>
      <c r="K551" s="93"/>
      <c r="L551" s="184" t="s">
        <v>1035</v>
      </c>
    </row>
    <row r="552" spans="2:12" ht="30.75" hidden="1" customHeight="1" x14ac:dyDescent="0.3">
      <c r="B552" s="112"/>
      <c r="C552" s="155"/>
      <c r="D552" s="130"/>
      <c r="E552" s="130"/>
      <c r="F552" s="158"/>
      <c r="G552" s="175" t="s">
        <v>890</v>
      </c>
      <c r="H552" s="156"/>
      <c r="I552" s="9"/>
      <c r="J552" s="140">
        <v>0</v>
      </c>
      <c r="K552" s="140">
        <v>0</v>
      </c>
    </row>
    <row r="553" spans="2:12" x14ac:dyDescent="0.3">
      <c r="C553" s="37"/>
      <c r="D553" s="38"/>
      <c r="E553" s="39"/>
      <c r="F553" s="39"/>
      <c r="I553" s="141"/>
    </row>
    <row r="554" spans="2:12" x14ac:dyDescent="0.3">
      <c r="C554" s="41"/>
      <c r="D554" s="38"/>
      <c r="E554" s="39"/>
      <c r="F554" s="39"/>
    </row>
    <row r="555" spans="2:12" x14ac:dyDescent="0.3">
      <c r="C555" s="41"/>
      <c r="D555" s="38"/>
      <c r="E555" s="39"/>
      <c r="F555" s="39"/>
      <c r="G555" s="10"/>
    </row>
    <row r="556" spans="2:12" x14ac:dyDescent="0.3">
      <c r="C556" s="41"/>
      <c r="D556" s="42"/>
      <c r="E556" s="43"/>
      <c r="F556" s="185"/>
      <c r="I556" s="2"/>
      <c r="K556" s="142"/>
    </row>
    <row r="557" spans="2:12" x14ac:dyDescent="0.3">
      <c r="F557" s="185"/>
      <c r="I557" s="2"/>
    </row>
    <row r="558" spans="2:12" x14ac:dyDescent="0.3">
      <c r="F558" s="185"/>
      <c r="I558" s="2"/>
    </row>
    <row r="559" spans="2:12" x14ac:dyDescent="0.3">
      <c r="D559" s="46"/>
      <c r="F559" s="43"/>
      <c r="I559" s="2"/>
      <c r="K559" s="142"/>
    </row>
    <row r="560" spans="2:12" x14ac:dyDescent="0.3">
      <c r="F560" s="186"/>
      <c r="I560" s="2"/>
    </row>
    <row r="562" spans="9:11" x14ac:dyDescent="0.3">
      <c r="I562" s="2"/>
      <c r="K562" s="142"/>
    </row>
    <row r="563" spans="9:11" x14ac:dyDescent="0.3">
      <c r="I563" s="2"/>
    </row>
    <row r="564" spans="9:11" x14ac:dyDescent="0.3">
      <c r="I564" s="2"/>
      <c r="K564" s="142"/>
    </row>
    <row r="565" spans="9:11" x14ac:dyDescent="0.3">
      <c r="I565" s="2"/>
    </row>
    <row r="566" spans="9:11" x14ac:dyDescent="0.3">
      <c r="I566" s="143"/>
    </row>
    <row r="570" spans="9:11" x14ac:dyDescent="0.3">
      <c r="I570" s="2"/>
    </row>
    <row r="571" spans="9:11" x14ac:dyDescent="0.3">
      <c r="I571" s="2"/>
    </row>
    <row r="572" spans="9:11" x14ac:dyDescent="0.3">
      <c r="I572" s="2"/>
    </row>
  </sheetData>
  <mergeCells count="15">
    <mergeCell ref="J2:K2"/>
    <mergeCell ref="I4:K4"/>
    <mergeCell ref="B6:K6"/>
    <mergeCell ref="J8:K8"/>
    <mergeCell ref="B9:B10"/>
    <mergeCell ref="G9:G10"/>
    <mergeCell ref="H9:H10"/>
    <mergeCell ref="I5:K5"/>
    <mergeCell ref="I9:I10"/>
    <mergeCell ref="C9:C10"/>
    <mergeCell ref="D9:D10"/>
    <mergeCell ref="E9:E10"/>
    <mergeCell ref="J9:K9"/>
    <mergeCell ref="F9:F10"/>
    <mergeCell ref="I3:K3"/>
  </mergeCells>
  <phoneticPr fontId="2" type="noConversion"/>
  <pageMargins left="0.149291339" right="0.18" top="0.39370078740157499" bottom="0.761811024" header="0.15748031496063" footer="0.23622047244094499"/>
  <pageSetup paperSize="9" scale="95" orientation="portrait" useFirstPageNumber="1" verticalDpi="300" r:id="rId1"/>
  <headerFooter alignWithMargins="0">
    <oddFooter xml:space="preserve">&amp;C&amp;P&amp;RԲյուջե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Հատված 1</vt:lpstr>
      <vt:lpstr>Հատված 2</vt:lpstr>
      <vt:lpstr>Հատված 3</vt:lpstr>
      <vt:lpstr>Հատված 4-5</vt:lpstr>
      <vt:lpstr>Հատված 6</vt:lpstr>
      <vt:lpstr>'Հատված 1'!Print_Area</vt:lpstr>
      <vt:lpstr>'Հատված 2'!Print_Area</vt:lpstr>
      <vt:lpstr>'Հատված 3'!Print_Area</vt:lpstr>
      <vt:lpstr>'Հատված 4-5'!Print_Area</vt:lpstr>
      <vt:lpstr>'Հատված 6'!Print_Area</vt:lpstr>
      <vt:lpstr>'Հատված 1'!Print_Titles</vt:lpstr>
      <vt:lpstr>'Հատված 2'!Print_Titles</vt:lpstr>
      <vt:lpstr>'Հատված 3'!Print_Titles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Tigran Ghandiljyan</cp:lastModifiedBy>
  <cp:lastPrinted>2026-02-10T05:57:29Z</cp:lastPrinted>
  <dcterms:created xsi:type="dcterms:W3CDTF">1996-10-14T23:33:28Z</dcterms:created>
  <dcterms:modified xsi:type="dcterms:W3CDTF">2026-02-16T05:39:05Z</dcterms:modified>
</cp:coreProperties>
</file>