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040" yWindow="210" windowWidth="15675" windowHeight="13290"/>
  </bookViews>
  <sheets>
    <sheet name="2026 Բյուջե" sheetId="1" r:id="rId1"/>
    <sheet name="Հատված1" sheetId="2" r:id="rId2"/>
    <sheet name="Հատված 2" sheetId="3" r:id="rId3"/>
    <sheet name="Հատված 3" sheetId="4" r:id="rId4"/>
    <sheet name="Հատված 4" sheetId="5" r:id="rId5"/>
    <sheet name="Հատված 5" sheetId="6" r:id="rId6"/>
    <sheet name="Հատված 6" sheetId="7" r:id="rId7"/>
  </sheets>
  <externalReferences>
    <externalReference r:id="rId8"/>
  </externalReferences>
  <definedNames>
    <definedName name="_xlnm.Print_Area" localSheetId="4">'Հատված 4'!$A$1:$E$22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4" i="7" l="1"/>
  <c r="G423" i="7"/>
  <c r="H422" i="7"/>
  <c r="G422" i="7"/>
  <c r="G421" i="7"/>
  <c r="H420" i="7"/>
  <c r="G420" i="7" s="1"/>
  <c r="G419" i="7"/>
  <c r="G418" i="7"/>
  <c r="G417" i="7"/>
  <c r="G416" i="7"/>
  <c r="G415" i="7"/>
  <c r="G414" i="7"/>
  <c r="G413" i="7"/>
  <c r="G412" i="7"/>
  <c r="H411" i="7"/>
  <c r="G411" i="7" s="1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4" i="7"/>
  <c r="H393" i="7"/>
  <c r="G393" i="7" s="1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H371" i="7"/>
  <c r="H370" i="7" s="1"/>
  <c r="G370" i="7" s="1"/>
  <c r="G371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H356" i="7"/>
  <c r="G356" i="7" s="1"/>
  <c r="G354" i="7"/>
  <c r="G353" i="7"/>
  <c r="G352" i="7"/>
  <c r="G351" i="7"/>
  <c r="G350" i="7"/>
  <c r="G349" i="7"/>
  <c r="G348" i="7"/>
  <c r="G347" i="7"/>
  <c r="G346" i="7"/>
  <c r="G345" i="7"/>
  <c r="I344" i="7"/>
  <c r="H344" i="7"/>
  <c r="G344" i="7"/>
  <c r="I343" i="7"/>
  <c r="I342" i="7" s="1"/>
  <c r="H343" i="7"/>
  <c r="G343" i="7" s="1"/>
  <c r="G341" i="7"/>
  <c r="G340" i="7"/>
  <c r="G339" i="7"/>
  <c r="G338" i="7"/>
  <c r="G337" i="7"/>
  <c r="G336" i="7"/>
  <c r="G335" i="7"/>
  <c r="G334" i="7"/>
  <c r="I333" i="7"/>
  <c r="H333" i="7"/>
  <c r="G333" i="7" s="1"/>
  <c r="H332" i="7"/>
  <c r="G332" i="7" s="1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H295" i="7"/>
  <c r="G295" i="7" s="1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0" i="7"/>
  <c r="G279" i="7"/>
  <c r="G278" i="7"/>
  <c r="G277" i="7"/>
  <c r="G276" i="7"/>
  <c r="G275" i="7"/>
  <c r="G274" i="7"/>
  <c r="I273" i="7"/>
  <c r="G273" i="7" s="1"/>
  <c r="H273" i="7"/>
  <c r="H272" i="7"/>
  <c r="G270" i="7"/>
  <c r="G269" i="7"/>
  <c r="G268" i="7"/>
  <c r="I267" i="7"/>
  <c r="I248" i="7" s="1"/>
  <c r="G248" i="7" s="1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7" i="7"/>
  <c r="H246" i="7"/>
  <c r="G246" i="7"/>
  <c r="H245" i="7"/>
  <c r="G245" i="7"/>
  <c r="G244" i="7"/>
  <c r="G243" i="7"/>
  <c r="G242" i="7"/>
  <c r="G241" i="7"/>
  <c r="G240" i="7"/>
  <c r="G239" i="7"/>
  <c r="G238" i="7"/>
  <c r="G237" i="7"/>
  <c r="H236" i="7"/>
  <c r="G236" i="7"/>
  <c r="H235" i="7"/>
  <c r="G235" i="7"/>
  <c r="G234" i="7"/>
  <c r="G233" i="7"/>
  <c r="H232" i="7"/>
  <c r="H231" i="7" s="1"/>
  <c r="G232" i="7"/>
  <c r="I231" i="7"/>
  <c r="G230" i="7"/>
  <c r="H229" i="7"/>
  <c r="G229" i="7"/>
  <c r="H228" i="7"/>
  <c r="G228" i="7"/>
  <c r="G227" i="7"/>
  <c r="I226" i="7"/>
  <c r="G226" i="7" s="1"/>
  <c r="I225" i="7"/>
  <c r="G225" i="7" s="1"/>
  <c r="G223" i="7"/>
  <c r="G222" i="7"/>
  <c r="G221" i="7"/>
  <c r="H220" i="7"/>
  <c r="G220" i="7" s="1"/>
  <c r="H219" i="7"/>
  <c r="G219" i="7" s="1"/>
  <c r="G218" i="7"/>
  <c r="G217" i="7"/>
  <c r="G216" i="7"/>
  <c r="H215" i="7"/>
  <c r="H214" i="7" s="1"/>
  <c r="G214" i="7" s="1"/>
  <c r="G215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I201" i="7"/>
  <c r="H201" i="7"/>
  <c r="G201" i="7" s="1"/>
  <c r="I200" i="7"/>
  <c r="I199" i="7" s="1"/>
  <c r="H200" i="7"/>
  <c r="H199" i="7" s="1"/>
  <c r="G199" i="7" s="1"/>
  <c r="G200" i="7"/>
  <c r="G198" i="7"/>
  <c r="G197" i="7"/>
  <c r="I196" i="7"/>
  <c r="G196" i="7" s="1"/>
  <c r="G194" i="7"/>
  <c r="G193" i="7"/>
  <c r="G192" i="7"/>
  <c r="G191" i="7"/>
  <c r="G190" i="7"/>
  <c r="G189" i="7"/>
  <c r="G188" i="7"/>
  <c r="G187" i="7"/>
  <c r="G186" i="7"/>
  <c r="G185" i="7"/>
  <c r="H184" i="7"/>
  <c r="G184" i="7"/>
  <c r="G183" i="7"/>
  <c r="G182" i="7"/>
  <c r="H181" i="7"/>
  <c r="G181" i="7" s="1"/>
  <c r="G180" i="7"/>
  <c r="G179" i="7"/>
  <c r="G178" i="7"/>
  <c r="H177" i="7"/>
  <c r="G177" i="7"/>
  <c r="G176" i="7"/>
  <c r="G175" i="7"/>
  <c r="G174" i="7"/>
  <c r="G173" i="7"/>
  <c r="G172" i="7"/>
  <c r="G171" i="7"/>
  <c r="G170" i="7"/>
  <c r="G169" i="7"/>
  <c r="I168" i="7"/>
  <c r="I167" i="7" s="1"/>
  <c r="G168" i="7"/>
  <c r="H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H148" i="7"/>
  <c r="G148" i="7" s="1"/>
  <c r="G147" i="7"/>
  <c r="G146" i="7"/>
  <c r="G145" i="7"/>
  <c r="G144" i="7"/>
  <c r="G143" i="7"/>
  <c r="G142" i="7"/>
  <c r="I141" i="7"/>
  <c r="I140" i="7" s="1"/>
  <c r="H141" i="7"/>
  <c r="H140" i="7" s="1"/>
  <c r="G141" i="7"/>
  <c r="G139" i="7"/>
  <c r="G138" i="7"/>
  <c r="G137" i="7"/>
  <c r="G135" i="7"/>
  <c r="G134" i="7"/>
  <c r="G133" i="7"/>
  <c r="G132" i="7"/>
  <c r="G131" i="7"/>
  <c r="G130" i="7"/>
  <c r="G129" i="7"/>
  <c r="G128" i="7"/>
  <c r="G127" i="7"/>
  <c r="G126" i="7"/>
  <c r="G125" i="7"/>
  <c r="I124" i="7"/>
  <c r="I115" i="7" s="1"/>
  <c r="G124" i="7"/>
  <c r="I123" i="7"/>
  <c r="I114" i="7" s="1"/>
  <c r="I105" i="7" s="1"/>
  <c r="G105" i="7" s="1"/>
  <c r="G123" i="7"/>
  <c r="I122" i="7"/>
  <c r="G122" i="7"/>
  <c r="I121" i="7"/>
  <c r="G121" i="7"/>
  <c r="I120" i="7"/>
  <c r="H120" i="7"/>
  <c r="G120" i="7" s="1"/>
  <c r="I119" i="7"/>
  <c r="I110" i="7" s="1"/>
  <c r="I101" i="7" s="1"/>
  <c r="I118" i="7"/>
  <c r="G118" i="7"/>
  <c r="I117" i="7"/>
  <c r="G117" i="7"/>
  <c r="I116" i="7"/>
  <c r="G116" i="7"/>
  <c r="I113" i="7"/>
  <c r="I104" i="7" s="1"/>
  <c r="G104" i="7" s="1"/>
  <c r="I112" i="7"/>
  <c r="G112" i="7" s="1"/>
  <c r="I111" i="7"/>
  <c r="H111" i="7"/>
  <c r="G111" i="7"/>
  <c r="H110" i="7"/>
  <c r="H101" i="7" s="1"/>
  <c r="G101" i="7" s="1"/>
  <c r="I109" i="7"/>
  <c r="G109" i="7"/>
  <c r="I108" i="7"/>
  <c r="G108" i="7" s="1"/>
  <c r="I107" i="7"/>
  <c r="G107" i="7" s="1"/>
  <c r="I102" i="7"/>
  <c r="G102" i="7" s="1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I70" i="7"/>
  <c r="H70" i="7"/>
  <c r="H69" i="7" s="1"/>
  <c r="G69" i="7" s="1"/>
  <c r="I69" i="7"/>
  <c r="G68" i="7"/>
  <c r="G67" i="7"/>
  <c r="G66" i="7"/>
  <c r="G65" i="7"/>
  <c r="G64" i="7"/>
  <c r="G63" i="7"/>
  <c r="H62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H49" i="7"/>
  <c r="H48" i="7" s="1"/>
  <c r="G48" i="7" s="1"/>
  <c r="G49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I14" i="7"/>
  <c r="I13" i="7" s="1"/>
  <c r="I12" i="7" s="1"/>
  <c r="H14" i="7"/>
  <c r="G14" i="7" s="1"/>
  <c r="H13" i="7"/>
  <c r="D91" i="6"/>
  <c r="D90" i="6"/>
  <c r="D88" i="6" s="1"/>
  <c r="D82" i="6" s="1"/>
  <c r="F88" i="6"/>
  <c r="E88" i="6"/>
  <c r="E82" i="6" s="1"/>
  <c r="E76" i="6" s="1"/>
  <c r="E74" i="6" s="1"/>
  <c r="D87" i="6"/>
  <c r="D86" i="6"/>
  <c r="F84" i="6"/>
  <c r="F82" i="6" s="1"/>
  <c r="F76" i="6" s="1"/>
  <c r="F74" i="6" s="1"/>
  <c r="D84" i="6"/>
  <c r="D81" i="6"/>
  <c r="D80" i="6"/>
  <c r="D78" i="6" s="1"/>
  <c r="D76" i="6" s="1"/>
  <c r="D74" i="6" s="1"/>
  <c r="F78" i="6"/>
  <c r="D73" i="6"/>
  <c r="D72" i="6"/>
  <c r="D71" i="6"/>
  <c r="D69" i="6"/>
  <c r="D68" i="6"/>
  <c r="D67" i="6"/>
  <c r="D65" i="6" s="1"/>
  <c r="D63" i="6" s="1"/>
  <c r="F65" i="6"/>
  <c r="F63" i="6" s="1"/>
  <c r="F55" i="6" s="1"/>
  <c r="F44" i="6" s="1"/>
  <c r="E63" i="6"/>
  <c r="D62" i="6"/>
  <c r="D61" i="6"/>
  <c r="D60" i="6"/>
  <c r="D59" i="6"/>
  <c r="E57" i="6"/>
  <c r="D57" i="6"/>
  <c r="D55" i="6" s="1"/>
  <c r="E55" i="6"/>
  <c r="D54" i="6"/>
  <c r="D53" i="6"/>
  <c r="D51" i="6" s="1"/>
  <c r="F51" i="6"/>
  <c r="E51" i="6"/>
  <c r="E44" i="6" s="1"/>
  <c r="D50" i="6"/>
  <c r="D46" i="6" s="1"/>
  <c r="D49" i="6"/>
  <c r="D48" i="6"/>
  <c r="F46" i="6"/>
  <c r="D43" i="6"/>
  <c r="D42" i="6"/>
  <c r="F40" i="6"/>
  <c r="E40" i="6"/>
  <c r="D40" i="6"/>
  <c r="D39" i="6"/>
  <c r="D38" i="6"/>
  <c r="F36" i="6"/>
  <c r="F34" i="6" s="1"/>
  <c r="E36" i="6"/>
  <c r="E34" i="6" s="1"/>
  <c r="E22" i="6" s="1"/>
  <c r="E16" i="6" s="1"/>
  <c r="E14" i="6" s="1"/>
  <c r="E12" i="6" s="1"/>
  <c r="D36" i="6"/>
  <c r="D34" i="6" s="1"/>
  <c r="D33" i="6"/>
  <c r="D32" i="6"/>
  <c r="F30" i="6"/>
  <c r="D30" i="6"/>
  <c r="D29" i="6"/>
  <c r="D28" i="6"/>
  <c r="F26" i="6"/>
  <c r="D26" i="6"/>
  <c r="D24" i="6" s="1"/>
  <c r="F24" i="6"/>
  <c r="D21" i="6"/>
  <c r="D20" i="6"/>
  <c r="D18" i="6" s="1"/>
  <c r="F18" i="6"/>
  <c r="E19" i="5"/>
  <c r="D19" i="5"/>
  <c r="C19" i="5"/>
  <c r="E18" i="5"/>
  <c r="D18" i="5"/>
  <c r="C18" i="5"/>
  <c r="D17" i="5"/>
  <c r="E14" i="5"/>
  <c r="E17" i="5" s="1"/>
  <c r="D228" i="4"/>
  <c r="D227" i="4"/>
  <c r="D226" i="4"/>
  <c r="F225" i="4"/>
  <c r="F223" i="4" s="1"/>
  <c r="D225" i="4"/>
  <c r="D223" i="4" s="1"/>
  <c r="D222" i="4"/>
  <c r="F220" i="4"/>
  <c r="D220" i="4"/>
  <c r="D219" i="4"/>
  <c r="D218" i="4"/>
  <c r="D215" i="4" s="1"/>
  <c r="D217" i="4"/>
  <c r="F215" i="4"/>
  <c r="D214" i="4"/>
  <c r="F212" i="4"/>
  <c r="F211" i="4"/>
  <c r="D211" i="4"/>
  <c r="D207" i="4" s="1"/>
  <c r="D210" i="4"/>
  <c r="D209" i="4"/>
  <c r="F207" i="4"/>
  <c r="D204" i="4"/>
  <c r="D202" i="4" s="1"/>
  <c r="F202" i="4"/>
  <c r="D201" i="4"/>
  <c r="D200" i="4"/>
  <c r="D199" i="4"/>
  <c r="D198" i="4"/>
  <c r="D196" i="4" s="1"/>
  <c r="F196" i="4"/>
  <c r="D195" i="4"/>
  <c r="D193" i="4" s="1"/>
  <c r="F193" i="4"/>
  <c r="D192" i="4"/>
  <c r="D191" i="4"/>
  <c r="D190" i="4"/>
  <c r="D187" i="4" s="1"/>
  <c r="D189" i="4"/>
  <c r="F187" i="4"/>
  <c r="F186" i="4"/>
  <c r="D186" i="4" s="1"/>
  <c r="F185" i="4"/>
  <c r="D185" i="4"/>
  <c r="D184" i="4"/>
  <c r="D183" i="4"/>
  <c r="D180" i="4"/>
  <c r="F179" i="4"/>
  <c r="D179" i="4" s="1"/>
  <c r="D178" i="4"/>
  <c r="F175" i="4"/>
  <c r="D175" i="4" s="1"/>
  <c r="F174" i="4"/>
  <c r="D174" i="4" s="1"/>
  <c r="D173" i="4"/>
  <c r="D166" i="4"/>
  <c r="F165" i="4"/>
  <c r="F163" i="4" s="1"/>
  <c r="E165" i="4"/>
  <c r="D165" i="4" s="1"/>
  <c r="D164" i="4"/>
  <c r="E163" i="4"/>
  <c r="E162" i="4"/>
  <c r="E160" i="4" s="1"/>
  <c r="D160" i="4" s="1"/>
  <c r="D161" i="4"/>
  <c r="D159" i="4"/>
  <c r="D158" i="4"/>
  <c r="E157" i="4"/>
  <c r="D157" i="4"/>
  <c r="D156" i="4"/>
  <c r="D155" i="4"/>
  <c r="D154" i="4"/>
  <c r="E153" i="4"/>
  <c r="D153" i="4"/>
  <c r="D152" i="4"/>
  <c r="D151" i="4"/>
  <c r="E150" i="4"/>
  <c r="D150" i="4"/>
  <c r="D149" i="4"/>
  <c r="E148" i="4"/>
  <c r="D148" i="4"/>
  <c r="E147" i="4"/>
  <c r="E144" i="4" s="1"/>
  <c r="D147" i="4"/>
  <c r="D146" i="4"/>
  <c r="E143" i="4"/>
  <c r="E140" i="4" s="1"/>
  <c r="D143" i="4"/>
  <c r="D140" i="4" s="1"/>
  <c r="D142" i="4"/>
  <c r="D137" i="4"/>
  <c r="D135" i="4" s="1"/>
  <c r="E135" i="4"/>
  <c r="E134" i="4"/>
  <c r="D134" i="4" s="1"/>
  <c r="D133" i="4"/>
  <c r="E132" i="4"/>
  <c r="D131" i="4"/>
  <c r="D128" i="4"/>
  <c r="D127" i="4"/>
  <c r="D125" i="4" s="1"/>
  <c r="E125" i="4"/>
  <c r="D122" i="4"/>
  <c r="D121" i="4"/>
  <c r="D119" i="4" s="1"/>
  <c r="D120" i="4"/>
  <c r="E119" i="4"/>
  <c r="E115" i="4" s="1"/>
  <c r="D118" i="4"/>
  <c r="D117" i="4"/>
  <c r="E114" i="4"/>
  <c r="D114" i="4" s="1"/>
  <c r="D113" i="4"/>
  <c r="D112" i="4"/>
  <c r="E111" i="4"/>
  <c r="D110" i="4"/>
  <c r="E109" i="4"/>
  <c r="D109" i="4" s="1"/>
  <c r="D106" i="4"/>
  <c r="D103" i="4" s="1"/>
  <c r="D105" i="4"/>
  <c r="E103" i="4"/>
  <c r="D102" i="4"/>
  <c r="D101" i="4"/>
  <c r="E99" i="4"/>
  <c r="D99" i="4"/>
  <c r="D96" i="4"/>
  <c r="D95" i="4"/>
  <c r="D93" i="4" s="1"/>
  <c r="E93" i="4"/>
  <c r="D92" i="4"/>
  <c r="E91" i="4"/>
  <c r="D91" i="4" s="1"/>
  <c r="D89" i="4" s="1"/>
  <c r="D87" i="4" s="1"/>
  <c r="D86" i="4"/>
  <c r="D85" i="4"/>
  <c r="D84" i="4"/>
  <c r="D82" i="4" s="1"/>
  <c r="E82" i="4"/>
  <c r="D81" i="4"/>
  <c r="D80" i="4"/>
  <c r="E78" i="4"/>
  <c r="D78" i="4"/>
  <c r="D77" i="4"/>
  <c r="D76" i="4"/>
  <c r="D74" i="4" s="1"/>
  <c r="E74" i="4"/>
  <c r="E72" i="4"/>
  <c r="E71" i="4"/>
  <c r="D71" i="4" s="1"/>
  <c r="E70" i="4"/>
  <c r="D70" i="4" s="1"/>
  <c r="D69" i="4"/>
  <c r="D68" i="4"/>
  <c r="E67" i="4"/>
  <c r="D67" i="4"/>
  <c r="D66" i="4"/>
  <c r="D65" i="4"/>
  <c r="E64" i="4"/>
  <c r="D64" i="4" s="1"/>
  <c r="E61" i="4"/>
  <c r="D61" i="4" s="1"/>
  <c r="E60" i="4"/>
  <c r="D60" i="4" s="1"/>
  <c r="D58" i="4" s="1"/>
  <c r="E57" i="4"/>
  <c r="D57" i="4" s="1"/>
  <c r="D55" i="4" s="1"/>
  <c r="E54" i="4"/>
  <c r="D54" i="4" s="1"/>
  <c r="E53" i="4"/>
  <c r="D53" i="4"/>
  <c r="E52" i="4"/>
  <c r="D52" i="4" s="1"/>
  <c r="D51" i="4"/>
  <c r="E50" i="4"/>
  <c r="D50" i="4" s="1"/>
  <c r="E49" i="4"/>
  <c r="D49" i="4" s="1"/>
  <c r="E48" i="4"/>
  <c r="D48" i="4"/>
  <c r="D47" i="4"/>
  <c r="D44" i="4"/>
  <c r="E43" i="4"/>
  <c r="D43" i="4" s="1"/>
  <c r="E42" i="4"/>
  <c r="D42" i="4" s="1"/>
  <c r="D39" i="4"/>
  <c r="D38" i="4"/>
  <c r="E37" i="4"/>
  <c r="D37" i="4" s="1"/>
  <c r="E36" i="4"/>
  <c r="D36" i="4" s="1"/>
  <c r="E35" i="4"/>
  <c r="D35" i="4" s="1"/>
  <c r="E34" i="4"/>
  <c r="D34" i="4" s="1"/>
  <c r="D33" i="4"/>
  <c r="D28" i="4"/>
  <c r="E26" i="4"/>
  <c r="D26" i="4"/>
  <c r="D25" i="4"/>
  <c r="E23" i="4"/>
  <c r="D23" i="4"/>
  <c r="D22" i="4"/>
  <c r="E21" i="4"/>
  <c r="E18" i="4" s="1"/>
  <c r="E16" i="4" s="1"/>
  <c r="E20" i="4"/>
  <c r="D20" i="4" s="1"/>
  <c r="F14" i="4"/>
  <c r="H311" i="3"/>
  <c r="H309" i="3" s="1"/>
  <c r="H310" i="3"/>
  <c r="F310" i="3"/>
  <c r="G309" i="3"/>
  <c r="G307" i="3" s="1"/>
  <c r="F308" i="3"/>
  <c r="F306" i="3"/>
  <c r="F305" i="3"/>
  <c r="F304" i="3"/>
  <c r="H303" i="3"/>
  <c r="G303" i="3"/>
  <c r="F303" i="3" s="1"/>
  <c r="F302" i="3"/>
  <c r="F301" i="3"/>
  <c r="F300" i="3"/>
  <c r="H299" i="3"/>
  <c r="F299" i="3" s="1"/>
  <c r="G299" i="3"/>
  <c r="G298" i="3"/>
  <c r="F298" i="3" s="1"/>
  <c r="F297" i="3"/>
  <c r="H296" i="3"/>
  <c r="F295" i="3"/>
  <c r="F294" i="3"/>
  <c r="H293" i="3"/>
  <c r="G293" i="3"/>
  <c r="F293" i="3" s="1"/>
  <c r="F292" i="3"/>
  <c r="F291" i="3"/>
  <c r="H290" i="3"/>
  <c r="G290" i="3"/>
  <c r="F290" i="3" s="1"/>
  <c r="F289" i="3"/>
  <c r="F288" i="3"/>
  <c r="H287" i="3"/>
  <c r="G287" i="3"/>
  <c r="F287" i="3" s="1"/>
  <c r="F286" i="3"/>
  <c r="F285" i="3"/>
  <c r="H284" i="3"/>
  <c r="G284" i="3"/>
  <c r="F284" i="3" s="1"/>
  <c r="F283" i="3"/>
  <c r="F282" i="3"/>
  <c r="H281" i="3"/>
  <c r="G281" i="3"/>
  <c r="F281" i="3" s="1"/>
  <c r="F280" i="3"/>
  <c r="F279" i="3"/>
  <c r="F278" i="3"/>
  <c r="H277" i="3"/>
  <c r="G277" i="3"/>
  <c r="F277" i="3"/>
  <c r="F276" i="3"/>
  <c r="H275" i="3"/>
  <c r="F274" i="3"/>
  <c r="F273" i="3"/>
  <c r="H272" i="3"/>
  <c r="G272" i="3"/>
  <c r="F272" i="3"/>
  <c r="F271" i="3"/>
  <c r="F270" i="3"/>
  <c r="H269" i="3"/>
  <c r="F269" i="3" s="1"/>
  <c r="G269" i="3"/>
  <c r="F268" i="3"/>
  <c r="F267" i="3"/>
  <c r="H266" i="3"/>
  <c r="G266" i="3"/>
  <c r="F266" i="3"/>
  <c r="F265" i="3"/>
  <c r="G264" i="3"/>
  <c r="G262" i="3" s="1"/>
  <c r="F262" i="3" s="1"/>
  <c r="F263" i="3"/>
  <c r="H262" i="3"/>
  <c r="F261" i="3"/>
  <c r="F260" i="3"/>
  <c r="F259" i="3"/>
  <c r="H258" i="3"/>
  <c r="G258" i="3"/>
  <c r="F258" i="3" s="1"/>
  <c r="F257" i="3"/>
  <c r="F256" i="3"/>
  <c r="F255" i="3"/>
  <c r="H254" i="3"/>
  <c r="F254" i="3" s="1"/>
  <c r="G254" i="3"/>
  <c r="F253" i="3"/>
  <c r="F252" i="3"/>
  <c r="H250" i="3"/>
  <c r="G250" i="3"/>
  <c r="F250" i="3"/>
  <c r="F249" i="3"/>
  <c r="G248" i="3"/>
  <c r="F248" i="3" s="1"/>
  <c r="H246" i="3"/>
  <c r="F245" i="3"/>
  <c r="F243" i="3"/>
  <c r="F242" i="3"/>
  <c r="H241" i="3"/>
  <c r="G241" i="3"/>
  <c r="F241" i="3" s="1"/>
  <c r="F240" i="3"/>
  <c r="F239" i="3"/>
  <c r="H238" i="3"/>
  <c r="G238" i="3"/>
  <c r="F238" i="3" s="1"/>
  <c r="F237" i="3"/>
  <c r="F236" i="3"/>
  <c r="F235" i="3"/>
  <c r="F234" i="3"/>
  <c r="H233" i="3"/>
  <c r="G233" i="3"/>
  <c r="F233" i="3" s="1"/>
  <c r="F232" i="3"/>
  <c r="F231" i="3"/>
  <c r="F230" i="3"/>
  <c r="F229" i="3"/>
  <c r="H228" i="3"/>
  <c r="G228" i="3"/>
  <c r="F228" i="3" s="1"/>
  <c r="F227" i="3"/>
  <c r="F226" i="3"/>
  <c r="F225" i="3"/>
  <c r="F224" i="3"/>
  <c r="G223" i="3"/>
  <c r="G219" i="3" s="1"/>
  <c r="F219" i="3" s="1"/>
  <c r="F222" i="3"/>
  <c r="F221" i="3"/>
  <c r="F220" i="3"/>
  <c r="H219" i="3"/>
  <c r="F218" i="3"/>
  <c r="F217" i="3"/>
  <c r="H216" i="3"/>
  <c r="G216" i="3"/>
  <c r="G214" i="3" s="1"/>
  <c r="F214" i="3" s="1"/>
  <c r="F215" i="3"/>
  <c r="H214" i="3"/>
  <c r="F213" i="3"/>
  <c r="F212" i="3"/>
  <c r="F211" i="3"/>
  <c r="H210" i="3"/>
  <c r="G210" i="3"/>
  <c r="F210" i="3" s="1"/>
  <c r="F209" i="3"/>
  <c r="F208" i="3"/>
  <c r="H207" i="3"/>
  <c r="G207" i="3"/>
  <c r="F207" i="3" s="1"/>
  <c r="F206" i="3"/>
  <c r="F205" i="3"/>
  <c r="H204" i="3"/>
  <c r="G204" i="3"/>
  <c r="F204" i="3" s="1"/>
  <c r="F203" i="3"/>
  <c r="F202" i="3"/>
  <c r="F201" i="3"/>
  <c r="F200" i="3"/>
  <c r="F199" i="3"/>
  <c r="H198" i="3"/>
  <c r="F198" i="3" s="1"/>
  <c r="G198" i="3"/>
  <c r="F197" i="3"/>
  <c r="F196" i="3"/>
  <c r="F195" i="3"/>
  <c r="F194" i="3"/>
  <c r="F193" i="3"/>
  <c r="H192" i="3"/>
  <c r="G192" i="3"/>
  <c r="F192" i="3" s="1"/>
  <c r="F191" i="3"/>
  <c r="F190" i="3"/>
  <c r="F189" i="3"/>
  <c r="F188" i="3"/>
  <c r="H187" i="3"/>
  <c r="H185" i="3" s="1"/>
  <c r="G187" i="3"/>
  <c r="F187" i="3" s="1"/>
  <c r="F186" i="3"/>
  <c r="G184" i="3"/>
  <c r="G182" i="3" s="1"/>
  <c r="F182" i="3" s="1"/>
  <c r="H182" i="3"/>
  <c r="F181" i="3"/>
  <c r="F180" i="3"/>
  <c r="H179" i="3"/>
  <c r="G179" i="3"/>
  <c r="F179" i="3"/>
  <c r="G178" i="3"/>
  <c r="G176" i="3" s="1"/>
  <c r="F176" i="3" s="1"/>
  <c r="F177" i="3"/>
  <c r="H176" i="3"/>
  <c r="F175" i="3"/>
  <c r="F174" i="3"/>
  <c r="H173" i="3"/>
  <c r="G173" i="3"/>
  <c r="F173" i="3" s="1"/>
  <c r="G172" i="3"/>
  <c r="G170" i="3" s="1"/>
  <c r="F171" i="3"/>
  <c r="H170" i="3"/>
  <c r="H165" i="3" s="1"/>
  <c r="F169" i="3"/>
  <c r="F168" i="3"/>
  <c r="H167" i="3"/>
  <c r="G167" i="3"/>
  <c r="F167" i="3" s="1"/>
  <c r="F166" i="3"/>
  <c r="G164" i="3"/>
  <c r="G162" i="3" s="1"/>
  <c r="F162" i="3" s="1"/>
  <c r="H162" i="3"/>
  <c r="F161" i="3"/>
  <c r="F160" i="3"/>
  <c r="H159" i="3"/>
  <c r="G159" i="3"/>
  <c r="F159" i="3"/>
  <c r="F158" i="3"/>
  <c r="F157" i="3"/>
  <c r="H156" i="3"/>
  <c r="G156" i="3"/>
  <c r="F156" i="3"/>
  <c r="F155" i="3"/>
  <c r="F154" i="3"/>
  <c r="H153" i="3"/>
  <c r="G153" i="3"/>
  <c r="F153" i="3" s="1"/>
  <c r="F152" i="3"/>
  <c r="F151" i="3"/>
  <c r="H150" i="3"/>
  <c r="G150" i="3"/>
  <c r="G149" i="3"/>
  <c r="F149" i="3" s="1"/>
  <c r="F148" i="3"/>
  <c r="H147" i="3"/>
  <c r="H145" i="3" s="1"/>
  <c r="F146" i="3"/>
  <c r="F144" i="3"/>
  <c r="H142" i="3"/>
  <c r="G142" i="3"/>
  <c r="F142" i="3"/>
  <c r="F141" i="3"/>
  <c r="F140" i="3"/>
  <c r="F139" i="3"/>
  <c r="F138" i="3"/>
  <c r="F137" i="3"/>
  <c r="F136" i="3"/>
  <c r="F135" i="3"/>
  <c r="F134" i="3"/>
  <c r="H133" i="3"/>
  <c r="G133" i="3"/>
  <c r="F133" i="3" s="1"/>
  <c r="F132" i="3"/>
  <c r="F131" i="3"/>
  <c r="F130" i="3"/>
  <c r="F129" i="3"/>
  <c r="F128" i="3"/>
  <c r="H127" i="3"/>
  <c r="G127" i="3"/>
  <c r="F127" i="3"/>
  <c r="F126" i="3"/>
  <c r="F125" i="3"/>
  <c r="H124" i="3"/>
  <c r="G124" i="3"/>
  <c r="F124" i="3"/>
  <c r="F123" i="3"/>
  <c r="F122" i="3"/>
  <c r="F121" i="3"/>
  <c r="F120" i="3"/>
  <c r="G119" i="3"/>
  <c r="F119" i="3" s="1"/>
  <c r="F118" i="3"/>
  <c r="H117" i="3"/>
  <c r="G117" i="3"/>
  <c r="F117" i="3" s="1"/>
  <c r="F116" i="3"/>
  <c r="F115" i="3"/>
  <c r="F114" i="3"/>
  <c r="F113" i="3"/>
  <c r="H112" i="3"/>
  <c r="F112" i="3" s="1"/>
  <c r="G112" i="3"/>
  <c r="F111" i="3"/>
  <c r="F110" i="3"/>
  <c r="F109" i="3"/>
  <c r="F108" i="3"/>
  <c r="F107" i="3"/>
  <c r="F106" i="3"/>
  <c r="F105" i="3"/>
  <c r="H104" i="3"/>
  <c r="G104" i="3"/>
  <c r="F104" i="3" s="1"/>
  <c r="F103" i="3"/>
  <c r="F102" i="3"/>
  <c r="F101" i="3"/>
  <c r="F100" i="3"/>
  <c r="F99" i="3"/>
  <c r="H98" i="3"/>
  <c r="H92" i="3" s="1"/>
  <c r="G98" i="3"/>
  <c r="F98" i="3" s="1"/>
  <c r="F97" i="3"/>
  <c r="F96" i="3"/>
  <c r="F95" i="3"/>
  <c r="H94" i="3"/>
  <c r="F94" i="3" s="1"/>
  <c r="G94" i="3"/>
  <c r="F93" i="3"/>
  <c r="F91" i="3"/>
  <c r="F90" i="3"/>
  <c r="H89" i="3"/>
  <c r="F89" i="3" s="1"/>
  <c r="G89" i="3"/>
  <c r="F88" i="3"/>
  <c r="F87" i="3"/>
  <c r="H86" i="3"/>
  <c r="G86" i="3"/>
  <c r="F86" i="3"/>
  <c r="F85" i="3"/>
  <c r="F84" i="3"/>
  <c r="H83" i="3"/>
  <c r="G83" i="3"/>
  <c r="F83" i="3"/>
  <c r="F82" i="3"/>
  <c r="F81" i="3"/>
  <c r="H80" i="3"/>
  <c r="F80" i="3" s="1"/>
  <c r="G80" i="3"/>
  <c r="F79" i="3"/>
  <c r="F78" i="3"/>
  <c r="H77" i="3"/>
  <c r="G77" i="3"/>
  <c r="G63" i="3" s="1"/>
  <c r="F63" i="3" s="1"/>
  <c r="F76" i="3"/>
  <c r="F75" i="3"/>
  <c r="F74" i="3"/>
  <c r="H73" i="3"/>
  <c r="G73" i="3"/>
  <c r="F73" i="3" s="1"/>
  <c r="F72" i="3"/>
  <c r="F71" i="3"/>
  <c r="H70" i="3"/>
  <c r="G70" i="3"/>
  <c r="F70" i="3"/>
  <c r="F69" i="3"/>
  <c r="F68" i="3"/>
  <c r="F67" i="3"/>
  <c r="F66" i="3"/>
  <c r="H65" i="3"/>
  <c r="H63" i="3" s="1"/>
  <c r="G65" i="3"/>
  <c r="F65" i="3" s="1"/>
  <c r="F64" i="3"/>
  <c r="F62" i="3"/>
  <c r="F61" i="3"/>
  <c r="H60" i="3"/>
  <c r="G60" i="3"/>
  <c r="F60" i="3" s="1"/>
  <c r="F59" i="3"/>
  <c r="F58" i="3"/>
  <c r="H57" i="3"/>
  <c r="G57" i="3"/>
  <c r="F57" i="3"/>
  <c r="F56" i="3"/>
  <c r="F55" i="3"/>
  <c r="H54" i="3"/>
  <c r="G54" i="3"/>
  <c r="F54" i="3" s="1"/>
  <c r="F53" i="3"/>
  <c r="F52" i="3"/>
  <c r="H51" i="3"/>
  <c r="G51" i="3"/>
  <c r="F51" i="3" s="1"/>
  <c r="F50" i="3"/>
  <c r="F49" i="3"/>
  <c r="H48" i="3"/>
  <c r="H46" i="3" s="1"/>
  <c r="G48" i="3"/>
  <c r="F48" i="3"/>
  <c r="F47" i="3"/>
  <c r="G46" i="3"/>
  <c r="F45" i="3"/>
  <c r="F44" i="3"/>
  <c r="F43" i="3"/>
  <c r="H42" i="3"/>
  <c r="G42" i="3"/>
  <c r="F42" i="3"/>
  <c r="F41" i="3"/>
  <c r="H40" i="3"/>
  <c r="G40" i="3"/>
  <c r="F40" i="3" s="1"/>
  <c r="F39" i="3"/>
  <c r="F38" i="3"/>
  <c r="H37" i="3"/>
  <c r="G37" i="3"/>
  <c r="F37" i="3" s="1"/>
  <c r="F36" i="3"/>
  <c r="F35" i="3"/>
  <c r="H34" i="3"/>
  <c r="G34" i="3"/>
  <c r="F34" i="3"/>
  <c r="F33" i="3"/>
  <c r="F32" i="3"/>
  <c r="H31" i="3"/>
  <c r="F31" i="3" s="1"/>
  <c r="G31" i="3"/>
  <c r="F30" i="3"/>
  <c r="F29" i="3"/>
  <c r="H28" i="3"/>
  <c r="G28" i="3"/>
  <c r="F28" i="3"/>
  <c r="F27" i="3"/>
  <c r="F26" i="3"/>
  <c r="F25" i="3"/>
  <c r="F24" i="3"/>
  <c r="H23" i="3"/>
  <c r="F23" i="3" s="1"/>
  <c r="G23" i="3"/>
  <c r="F22" i="3"/>
  <c r="F21" i="3"/>
  <c r="F20" i="3"/>
  <c r="H19" i="3"/>
  <c r="G19" i="3"/>
  <c r="F19" i="3" s="1"/>
  <c r="F18" i="3"/>
  <c r="F17" i="3"/>
  <c r="F16" i="3"/>
  <c r="F15" i="3"/>
  <c r="H14" i="3"/>
  <c r="G14" i="3"/>
  <c r="F14" i="3" s="1"/>
  <c r="F13" i="3"/>
  <c r="D118" i="2"/>
  <c r="D117" i="2"/>
  <c r="D116" i="2"/>
  <c r="D115" i="2" s="1"/>
  <c r="F115" i="2"/>
  <c r="F68" i="2" s="1"/>
  <c r="E115" i="2"/>
  <c r="D114" i="2"/>
  <c r="D112" i="2" s="1"/>
  <c r="D113" i="2"/>
  <c r="F112" i="2"/>
  <c r="D111" i="2"/>
  <c r="D110" i="2"/>
  <c r="E109" i="2"/>
  <c r="D109" i="2"/>
  <c r="D108" i="2"/>
  <c r="D107" i="2"/>
  <c r="D106" i="2" s="1"/>
  <c r="E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 s="1"/>
  <c r="D82" i="2" s="1"/>
  <c r="E83" i="2"/>
  <c r="E82" i="2"/>
  <c r="D81" i="2"/>
  <c r="D80" i="2"/>
  <c r="D79" i="2"/>
  <c r="E78" i="2"/>
  <c r="D78" i="2"/>
  <c r="D77" i="2"/>
  <c r="D76" i="2"/>
  <c r="D75" i="2"/>
  <c r="D74" i="2"/>
  <c r="E73" i="2"/>
  <c r="D72" i="2"/>
  <c r="D71" i="2" s="1"/>
  <c r="E71" i="2"/>
  <c r="D70" i="2"/>
  <c r="F69" i="2"/>
  <c r="D69" i="2"/>
  <c r="D67" i="2"/>
  <c r="D66" i="2"/>
  <c r="F65" i="2"/>
  <c r="D65" i="2"/>
  <c r="D64" i="2"/>
  <c r="D63" i="2"/>
  <c r="D62" i="2"/>
  <c r="D61" i="2"/>
  <c r="E60" i="2"/>
  <c r="E58" i="2" s="1"/>
  <c r="E49" i="2" s="1"/>
  <c r="D60" i="2"/>
  <c r="D59" i="2"/>
  <c r="D57" i="2"/>
  <c r="F56" i="2"/>
  <c r="D56" i="2"/>
  <c r="D55" i="2"/>
  <c r="D54" i="2" s="1"/>
  <c r="E54" i="2"/>
  <c r="D53" i="2"/>
  <c r="F52" i="2"/>
  <c r="F49" i="2" s="1"/>
  <c r="F12" i="2" s="1"/>
  <c r="D52" i="2"/>
  <c r="D51" i="2"/>
  <c r="E50" i="2"/>
  <c r="D50" i="2"/>
  <c r="D48" i="2"/>
  <c r="D47" i="2"/>
  <c r="D46" i="2"/>
  <c r="D45" i="2"/>
  <c r="E44" i="2"/>
  <c r="E43" i="2" s="1"/>
  <c r="E13" i="2" s="1"/>
  <c r="D44" i="2"/>
  <c r="D43" i="2" s="1"/>
  <c r="D42" i="2"/>
  <c r="D41" i="2"/>
  <c r="E40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0" i="2" s="1"/>
  <c r="D21" i="2"/>
  <c r="E20" i="2"/>
  <c r="D19" i="2"/>
  <c r="E18" i="2"/>
  <c r="D18" i="2"/>
  <c r="D17" i="2"/>
  <c r="D16" i="2"/>
  <c r="D15" i="2"/>
  <c r="E14" i="2"/>
  <c r="D14" i="2"/>
  <c r="F311" i="3" l="1"/>
  <c r="D73" i="2"/>
  <c r="D68" i="2" s="1"/>
  <c r="E68" i="2"/>
  <c r="E12" i="2" s="1"/>
  <c r="D58" i="2"/>
  <c r="D49" i="2" s="1"/>
  <c r="D176" i="4"/>
  <c r="F178" i="3"/>
  <c r="E62" i="4"/>
  <c r="E89" i="4"/>
  <c r="E87" i="4" s="1"/>
  <c r="D162" i="4"/>
  <c r="F172" i="3"/>
  <c r="E107" i="4"/>
  <c r="E97" i="4" s="1"/>
  <c r="F181" i="4"/>
  <c r="D144" i="4"/>
  <c r="D181" i="4"/>
  <c r="F205" i="4"/>
  <c r="E55" i="4"/>
  <c r="E129" i="4"/>
  <c r="G147" i="3"/>
  <c r="F147" i="3" s="1"/>
  <c r="G246" i="3"/>
  <c r="F246" i="3" s="1"/>
  <c r="E45" i="4"/>
  <c r="E58" i="4"/>
  <c r="D21" i="4"/>
  <c r="D18" i="4" s="1"/>
  <c r="D16" i="4" s="1"/>
  <c r="I106" i="7"/>
  <c r="G106" i="7" s="1"/>
  <c r="G115" i="7"/>
  <c r="H271" i="7"/>
  <c r="G271" i="7" s="1"/>
  <c r="G13" i="7"/>
  <c r="G140" i="7"/>
  <c r="H136" i="7"/>
  <c r="G231" i="7"/>
  <c r="H224" i="7"/>
  <c r="G167" i="7"/>
  <c r="G70" i="7"/>
  <c r="G113" i="7"/>
  <c r="G272" i="7"/>
  <c r="H119" i="7"/>
  <c r="I272" i="7"/>
  <c r="I271" i="7" s="1"/>
  <c r="H281" i="7"/>
  <c r="G281" i="7" s="1"/>
  <c r="I103" i="7"/>
  <c r="G103" i="7" s="1"/>
  <c r="I195" i="7"/>
  <c r="G195" i="7" s="1"/>
  <c r="H355" i="7"/>
  <c r="G355" i="7" s="1"/>
  <c r="H12" i="7"/>
  <c r="G110" i="7"/>
  <c r="G267" i="7"/>
  <c r="H410" i="7"/>
  <c r="H392" i="7"/>
  <c r="G392" i="7" s="1"/>
  <c r="I224" i="7"/>
  <c r="F16" i="6"/>
  <c r="F14" i="6" s="1"/>
  <c r="F12" i="6" s="1"/>
  <c r="D16" i="6"/>
  <c r="D14" i="6" s="1"/>
  <c r="D12" i="6" s="1"/>
  <c r="D44" i="6"/>
  <c r="F22" i="6"/>
  <c r="D22" i="6"/>
  <c r="C14" i="5"/>
  <c r="C17" i="5" s="1"/>
  <c r="E138" i="4"/>
  <c r="D62" i="4"/>
  <c r="D72" i="4"/>
  <c r="E123" i="4"/>
  <c r="D205" i="4"/>
  <c r="D40" i="4"/>
  <c r="D163" i="4"/>
  <c r="D111" i="4"/>
  <c r="D107" i="4" s="1"/>
  <c r="D97" i="4" s="1"/>
  <c r="D129" i="4"/>
  <c r="D123" i="4" s="1"/>
  <c r="D45" i="4"/>
  <c r="D31" i="4"/>
  <c r="D115" i="4"/>
  <c r="D171" i="4"/>
  <c r="D212" i="4"/>
  <c r="D132" i="4"/>
  <c r="F176" i="4"/>
  <c r="F171" i="4"/>
  <c r="E31" i="4"/>
  <c r="E40" i="4"/>
  <c r="F46" i="3"/>
  <c r="G145" i="3"/>
  <c r="F145" i="3" s="1"/>
  <c r="F170" i="3"/>
  <c r="G165" i="3"/>
  <c r="F165" i="3" s="1"/>
  <c r="F309" i="3"/>
  <c r="H307" i="3"/>
  <c r="F307" i="3" s="1"/>
  <c r="F164" i="3"/>
  <c r="F184" i="3"/>
  <c r="F223" i="3"/>
  <c r="F77" i="3"/>
  <c r="F150" i="3"/>
  <c r="F216" i="3"/>
  <c r="F264" i="3"/>
  <c r="G92" i="3"/>
  <c r="F92" i="3" s="1"/>
  <c r="G185" i="3"/>
  <c r="F185" i="3" s="1"/>
  <c r="G12" i="3"/>
  <c r="H12" i="3"/>
  <c r="G244" i="3"/>
  <c r="G296" i="3"/>
  <c r="F296" i="3" s="1"/>
  <c r="H244" i="3"/>
  <c r="G275" i="3"/>
  <c r="F275" i="3" s="1"/>
  <c r="D13" i="2"/>
  <c r="F169" i="4" l="1"/>
  <c r="F167" i="4" s="1"/>
  <c r="F12" i="4" s="1"/>
  <c r="D138" i="4"/>
  <c r="D169" i="4"/>
  <c r="D167" i="4" s="1"/>
  <c r="G410" i="7"/>
  <c r="H395" i="7"/>
  <c r="G395" i="7" s="1"/>
  <c r="H114" i="7"/>
  <c r="G114" i="7" s="1"/>
  <c r="G119" i="7"/>
  <c r="I136" i="7"/>
  <c r="I11" i="7" s="1"/>
  <c r="G12" i="7"/>
  <c r="G136" i="7"/>
  <c r="H342" i="7"/>
  <c r="G342" i="7" s="1"/>
  <c r="G224" i="7"/>
  <c r="E29" i="4"/>
  <c r="E14" i="4" s="1"/>
  <c r="D29" i="4"/>
  <c r="H11" i="3"/>
  <c r="F244" i="3"/>
  <c r="F12" i="3"/>
  <c r="G11" i="3"/>
  <c r="D12" i="2"/>
  <c r="H11" i="7" l="1"/>
  <c r="G11" i="7" s="1"/>
  <c r="D14" i="4"/>
  <c r="D12" i="4" s="1"/>
  <c r="E12" i="4"/>
  <c r="F11" i="3"/>
</calcChain>
</file>

<file path=xl/sharedStrings.xml><?xml version="1.0" encoding="utf-8"?>
<sst xmlns="http://schemas.openxmlformats.org/spreadsheetml/2006/main" count="3413" uniqueCount="1148">
  <si>
    <t>ՀՀ ՍՅՈՒՆԻՔԻ ՄԱՐԶԻ ՄԵՂՐԻ   ՀԱՄԱՅՆՔԻ</t>
  </si>
  <si>
    <t>2026 ԹՎԱԿԱՆԻ  ԲՅՈՒՋԵ</t>
  </si>
  <si>
    <t xml:space="preserve">Հաստատված է  
</t>
  </si>
  <si>
    <t>Մեղրի համայնքի ավագանու</t>
  </si>
  <si>
    <t>ԿԵՆՏՐՈՆԱԿԱՆ ԳԱՆՁԱՊԵՏԱՐԱՆ</t>
  </si>
  <si>
    <t>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</si>
  <si>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</si>
  <si>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>ԽԱՉԱՏՈՒՐ ԱՆԴՐԵԱՍՅԱՆ</t>
  </si>
  <si>
    <t xml:space="preserve">(անունը, ազգանունը)
</t>
  </si>
  <si>
    <t xml:space="preserve">                                                                                                                 Կ. Տ.</t>
  </si>
  <si>
    <t xml:space="preserve">               Հավելված 1</t>
  </si>
  <si>
    <t>ՀՀ Սյունիքի մարզի</t>
  </si>
  <si>
    <t>ՀԱՏՎԱԾ 1
ՀԱՄԱՅՆՔԻ ԲՅՈՒՋԵԻ ԵԿԱՄՈՒՏՆԵՐԸ</t>
  </si>
  <si>
    <t>Տողի համարը</t>
  </si>
  <si>
    <t>Եկամտատեսակները</t>
  </si>
  <si>
    <t>Հոդվածի համար</t>
  </si>
  <si>
    <t>Տարեկան հաստատված պլան</t>
  </si>
  <si>
    <t>Ընդամենը</t>
  </si>
  <si>
    <t>այդ թվում</t>
  </si>
  <si>
    <t>Վարչական բյուջե</t>
  </si>
  <si>
    <t>Ֆոնդային բյուջե</t>
  </si>
  <si>
    <t xml:space="preserve">ԸՆԴԱՄԵՆԸ ԵԿԱՄՈՒՏՆԵՐ  </t>
  </si>
  <si>
    <t>այդ թվում՛                                                   1.ՀԱՐԿԵՐ ԵՎ ՏՈՒՐՔԵՐ</t>
  </si>
  <si>
    <t>7100</t>
  </si>
  <si>
    <t>X</t>
  </si>
  <si>
    <t>այդ թվում                                         `1.1 Գույքային հարկեր անշարժ գույքից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</si>
  <si>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</si>
  <si>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</si>
  <si>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</si>
  <si>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</si>
  <si>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</si>
  <si>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</si>
  <si>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</si>
  <si>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</si>
  <si>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</si>
  <si>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</si>
  <si>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</si>
  <si>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</si>
  <si>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</si>
  <si>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</si>
  <si>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</si>
  <si>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</si>
  <si>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</si>
  <si>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</si>
  <si>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</si>
  <si>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</si>
  <si>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</si>
  <si>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</si>
  <si>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</si>
  <si>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</si>
  <si>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</si>
  <si>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</si>
  <si>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</si>
  <si>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</si>
  <si>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</si>
  <si>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</si>
  <si>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</si>
  <si>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</si>
  <si>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</si>
  <si>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</si>
  <si>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</si>
  <si>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</si>
  <si>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</si>
  <si>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</si>
  <si>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</si>
  <si>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 xml:space="preserve">2. ՊԱՇՏՈՆԱԿԱՆ ԴՐԱՄԱՇՆՈՐՀՆԵՐ 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</si>
  <si>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</si>
  <si>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</si>
  <si>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</si>
  <si>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</si>
  <si>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</si>
  <si>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</si>
  <si>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</si>
  <si>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</si>
  <si>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</si>
  <si>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</si>
  <si>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</si>
  <si>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</si>
  <si>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</si>
  <si>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</si>
  <si>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</si>
  <si>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</si>
  <si>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</si>
  <si>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</si>
  <si>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</si>
  <si>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</si>
  <si>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</si>
  <si>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</si>
  <si>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</si>
  <si>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</si>
  <si>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</si>
  <si>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,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</si>
  <si>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</si>
  <si>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</si>
  <si>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</si>
  <si>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</si>
  <si>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</si>
  <si>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</si>
  <si>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</si>
  <si>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</si>
  <si>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</si>
  <si>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</si>
  <si>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</si>
  <si>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</si>
  <si>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</si>
  <si>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3.4 Համայնքի բյուջեի եկամուտներ ապրանքների մատակարարումից և ծառայությունների մատուցումից 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</si>
  <si>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</si>
  <si>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</si>
  <si>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</si>
  <si>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</si>
  <si>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</si>
  <si>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</si>
  <si>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</si>
  <si>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</si>
  <si>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</si>
  <si>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</si>
  <si>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</si>
  <si>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</si>
  <si>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</si>
  <si>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</si>
  <si>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</si>
  <si>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</si>
  <si>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</si>
  <si>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</si>
  <si>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</si>
  <si>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</si>
  <si>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</si>
  <si>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</si>
  <si>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</si>
  <si>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</si>
  <si>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</si>
  <si>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</si>
  <si>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</si>
  <si>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</si>
  <si>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</si>
  <si>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</si>
  <si>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</si>
  <si>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</si>
  <si>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</si>
  <si>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</si>
  <si>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</si>
  <si>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</si>
  <si>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</si>
  <si>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 xml:space="preserve">3.8 Կապիտալ ոչ պաշտոնական դրամաշնորհներ   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</si>
  <si>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</si>
  <si>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</si>
  <si>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</si>
  <si>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</si>
  <si>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</si>
  <si>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</si>
  <si>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</si>
  <si>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</si>
  <si>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ՀԱՄԱՅՆՔԻ ՂԵԿԱՎԱՐ՝</t>
  </si>
  <si>
    <t>Խ․ ԱՆԴՐԵԱՍՅԱՆ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</si>
  <si>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</si>
  <si>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</si>
  <si>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>Տողի           NN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</si>
  <si>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</si>
  <si>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</si>
  <si>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</si>
  <si>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</si>
  <si>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>Տարեկան ճշտված պլան</t>
  </si>
  <si>
    <t>վարչական բյուջե</t>
  </si>
  <si>
    <t>ֆոնդային բյուջե</t>
  </si>
  <si>
    <t>ԸՆԴԱՄԵՆԸ ԾԱԽՍԵՐ (տող2100+տող2200+տող2300+տող2400+տող2500+տող 2600+ 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</si>
  <si>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</si>
  <si>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</si>
  <si>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</si>
  <si>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</si>
  <si>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</si>
  <si>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</si>
  <si>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</si>
  <si>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</si>
  <si>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</si>
  <si>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</si>
  <si>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</si>
  <si>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</si>
  <si>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</si>
  <si>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</si>
  <si>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</si>
  <si>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</si>
  <si>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</si>
  <si>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</si>
  <si>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</si>
  <si>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</si>
  <si>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</si>
  <si>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</si>
  <si>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</si>
  <si>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</si>
  <si>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</si>
  <si>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</si>
  <si>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</si>
  <si>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</si>
  <si>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</si>
  <si>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</si>
  <si>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</si>
  <si>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</si>
  <si>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</si>
  <si>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</si>
  <si>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</si>
  <si>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</si>
  <si>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</si>
  <si>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</si>
  <si>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</si>
  <si>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</si>
  <si>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</si>
  <si>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</si>
  <si>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</si>
  <si>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</si>
  <si>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</si>
  <si>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</si>
  <si>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</si>
  <si>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</si>
  <si>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</si>
  <si>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</si>
  <si>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</si>
  <si>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</si>
  <si>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</si>
  <si>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</si>
  <si>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</si>
  <si>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</si>
  <si>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</si>
  <si>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</si>
  <si>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</si>
  <si>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</si>
  <si>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</si>
  <si>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</si>
  <si>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</si>
  <si>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</si>
  <si>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</si>
  <si>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</si>
  <si>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</si>
  <si>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</si>
  <si>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</si>
  <si>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</si>
  <si>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</si>
  <si>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</si>
  <si>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</si>
  <si>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</si>
  <si>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</si>
  <si>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</si>
  <si>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</si>
  <si>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</si>
  <si>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</si>
  <si>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</si>
  <si>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</si>
  <si>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</si>
  <si>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</si>
  <si>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</si>
  <si>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</si>
  <si>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</si>
  <si>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</si>
  <si>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</si>
  <si>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</si>
  <si>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</si>
  <si>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</si>
  <si>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</si>
  <si>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</si>
  <si>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</si>
  <si>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</si>
  <si>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</si>
  <si>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</si>
  <si>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</si>
  <si>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</si>
  <si>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</si>
  <si>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</si>
  <si>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</si>
  <si>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</si>
  <si>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</si>
  <si>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</si>
  <si>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</si>
  <si>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</si>
  <si>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</si>
  <si>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</si>
  <si>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</si>
  <si>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</si>
  <si>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</si>
  <si>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</si>
  <si>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</si>
  <si>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</si>
  <si>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</si>
  <si>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</si>
  <si>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</si>
  <si>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</si>
  <si>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</si>
  <si>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</si>
  <si>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</si>
  <si>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</si>
  <si>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</si>
  <si>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</si>
  <si>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</si>
  <si>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</si>
  <si>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</si>
  <si>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</si>
  <si>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</si>
  <si>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</si>
  <si>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</si>
  <si>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</si>
  <si>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</si>
  <si>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</si>
  <si>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</si>
  <si>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</si>
  <si>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</si>
  <si>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</si>
  <si>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</si>
  <si>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</si>
  <si>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</si>
  <si>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</si>
  <si>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</si>
  <si>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</si>
  <si>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</si>
  <si>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</si>
  <si>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</si>
  <si>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</si>
  <si>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</si>
  <si>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</si>
  <si>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</si>
  <si>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</si>
  <si>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</si>
  <si>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</si>
  <si>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</si>
  <si>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</si>
  <si>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</si>
  <si>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</si>
  <si>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</si>
  <si>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</si>
  <si>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</si>
  <si>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</si>
  <si>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</si>
  <si>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</si>
  <si>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</si>
  <si>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</si>
  <si>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</si>
  <si>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</si>
  <si>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</si>
  <si>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</si>
  <si>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</si>
  <si>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</si>
  <si>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</si>
  <si>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</si>
  <si>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</si>
  <si>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</si>
  <si>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</si>
  <si>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</si>
  <si>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</si>
  <si>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</si>
  <si>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</si>
  <si>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</si>
  <si>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</si>
  <si>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</si>
  <si>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</si>
  <si>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</si>
  <si>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</si>
  <si>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</si>
  <si>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</si>
  <si>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</si>
  <si>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 xml:space="preserve">       Հավելված 3</t>
  </si>
  <si>
    <t>ՀԱՏՎԱԾ 3
 ՀԱՄԱՅՆՔԻ ԲՅՈՒՋԵԻ ԾԱԽՍԵՐԸ` ԸՍՏ ԲՅՈՒՋԵՏԱՅԻՆ ԾԱԽՍԵՐԻ ՏՆՏԵՍԱԳԻՏԱԿԱՆ ԴԱՍԱԿԱՐԳՄԱՆ</t>
  </si>
  <si>
    <t xml:space="preserve"> Տողի      NN</t>
  </si>
  <si>
    <t>Բյուջետային ծախսերի տնտեսագիտական դասակարգման  հոդվածների  անվանումը</t>
  </si>
  <si>
    <t xml:space="preserve">                                       </t>
  </si>
  <si>
    <t xml:space="preserve">          Տարեկան հաստատված պլան                         </t>
  </si>
  <si>
    <t xml:space="preserve">           Ընդամենը            </t>
  </si>
  <si>
    <t xml:space="preserve">              այդ թվում`</t>
  </si>
  <si>
    <t>վարչական մաս</t>
  </si>
  <si>
    <t>ֆոնդային մաս</t>
  </si>
  <si>
    <t xml:space="preserve"> ԸՆԴԱՄԵՆԸ    ԾԱԽՍԵՐ        (տող4050+տող5000+տող 6000)</t>
  </si>
  <si>
    <t xml:space="preserve">այդ թվում` </t>
  </si>
  <si>
    <t xml:space="preserve">Ա.   ԸՆԹԱՑԻԿ  ԾԱԽՍԵՐ՛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</si>
  <si>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</si>
  <si>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</si>
  <si>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</si>
  <si>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</si>
  <si>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</si>
  <si>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</si>
  <si>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</si>
  <si>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</si>
  <si>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</si>
  <si>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</si>
  <si>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</si>
  <si>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</si>
  <si>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</si>
  <si>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</si>
  <si>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</si>
  <si>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</si>
  <si>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</si>
  <si>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</si>
  <si>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</si>
  <si>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</si>
  <si>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</si>
  <si>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</si>
  <si>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</si>
  <si>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</si>
  <si>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</si>
  <si>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</si>
  <si>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</si>
  <si>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</si>
  <si>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</si>
  <si>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</si>
  <si>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</si>
  <si>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</si>
  <si>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</si>
  <si>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</si>
  <si>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</si>
  <si>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</si>
  <si>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</si>
  <si>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</si>
  <si>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</si>
  <si>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</si>
  <si>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</si>
  <si>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</si>
  <si>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</si>
  <si>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</si>
  <si>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</si>
  <si>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</si>
  <si>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</si>
  <si>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</si>
  <si>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</si>
  <si>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</si>
  <si>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</si>
  <si>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</si>
  <si>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</si>
  <si>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</si>
  <si>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</si>
  <si>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</si>
  <si>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</si>
  <si>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</si>
  <si>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</si>
  <si>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</si>
  <si>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</si>
  <si>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</si>
  <si>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</si>
  <si>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</si>
  <si>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</si>
  <si>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</si>
  <si>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</si>
  <si>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</si>
  <si>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</si>
  <si>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</si>
  <si>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</si>
  <si>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</si>
  <si>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</si>
  <si>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</si>
  <si>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</si>
  <si>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</si>
  <si>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</si>
  <si>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</si>
  <si>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</si>
  <si>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</si>
  <si>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</si>
  <si>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</si>
  <si>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</si>
  <si>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</si>
  <si>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</si>
  <si>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</si>
  <si>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</si>
  <si>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</si>
  <si>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</si>
  <si>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</si>
  <si>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</si>
  <si>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</si>
  <si>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</si>
  <si>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</si>
  <si>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</si>
  <si>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</si>
  <si>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</si>
  <si>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</si>
  <si>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</si>
  <si>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</si>
  <si>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</si>
  <si>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</si>
  <si>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</si>
  <si>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</si>
  <si>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</si>
  <si>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</si>
  <si>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</si>
  <si>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</si>
  <si>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</si>
  <si>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</si>
  <si>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</si>
  <si>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</si>
  <si>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</si>
  <si>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</si>
  <si>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</si>
  <si>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</si>
  <si>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</si>
  <si>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</si>
  <si>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</si>
  <si>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</si>
  <si>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</si>
  <si>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</si>
  <si>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</si>
  <si>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</si>
  <si>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</si>
  <si>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</si>
  <si>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</si>
  <si>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</si>
  <si>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</si>
  <si>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</si>
  <si>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</si>
  <si>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</si>
  <si>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</si>
  <si>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</si>
  <si>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</si>
  <si>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</si>
  <si>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</si>
  <si>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</si>
  <si>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</si>
  <si>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</si>
  <si>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</si>
  <si>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</si>
  <si>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</si>
  <si>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</si>
  <si>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</si>
  <si>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</si>
  <si>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</si>
  <si>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</si>
  <si>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</si>
  <si>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</si>
  <si>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</si>
  <si>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</si>
  <si>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</si>
  <si>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</si>
  <si>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</si>
  <si>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</si>
  <si>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</si>
  <si>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</si>
  <si>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</si>
  <si>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</si>
  <si>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</si>
  <si>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</si>
  <si>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</si>
  <si>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</si>
  <si>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</si>
  <si>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</si>
  <si>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</si>
  <si>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</si>
  <si>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</si>
  <si>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</si>
  <si>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</si>
  <si>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</si>
  <si>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,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</si>
  <si>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</si>
  <si>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</si>
  <si>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</si>
  <si>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</si>
  <si>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</si>
  <si>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</si>
  <si>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</si>
  <si>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</si>
  <si>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</si>
  <si>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</si>
  <si>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</si>
  <si>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</si>
  <si>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</si>
  <si>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</si>
  <si>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</si>
  <si>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</si>
  <si>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</si>
  <si>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</si>
  <si>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տող5100+տող5200+տող5300+տող5400)</t>
  </si>
  <si>
    <t>1.1. ՀԻՄՆԱԿԱՆ ՄԻՋՈՑՆԵՐ             (տող5110+տող5120+տող5130)</t>
  </si>
  <si>
    <t>ՇԵՆՔԵՐ ԵՎ ՇԻՆՈՒԹՅՈՒՆՆԵՐ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</si>
  <si>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</si>
  <si>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</si>
  <si>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</si>
  <si>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</si>
  <si>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</si>
  <si>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</si>
  <si>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</si>
  <si>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</si>
  <si>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</si>
  <si>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</si>
  <si>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</si>
  <si>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</si>
  <si>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</si>
  <si>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</si>
  <si>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</si>
  <si>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</si>
  <si>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</si>
  <si>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</si>
  <si>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</si>
  <si>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</si>
  <si>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</si>
  <si>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</si>
  <si>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</si>
  <si>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</si>
  <si>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</si>
  <si>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</si>
  <si>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</si>
  <si>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</si>
  <si>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</si>
  <si>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</si>
  <si>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</si>
  <si>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</si>
  <si>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</si>
  <si>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</si>
  <si>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</si>
  <si>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</si>
  <si>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</si>
  <si>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</si>
  <si>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</si>
  <si>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</si>
  <si>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</si>
  <si>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</si>
  <si>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</si>
  <si>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</si>
  <si>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</si>
  <si>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</si>
  <si>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</si>
  <si>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</si>
  <si>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</si>
  <si>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</si>
  <si>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</si>
  <si>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</si>
  <si>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</si>
  <si>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</si>
  <si>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</si>
  <si>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</si>
  <si>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</si>
  <si>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</si>
  <si>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</si>
  <si>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</si>
  <si>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</si>
  <si>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</si>
  <si>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</si>
  <si>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</si>
  <si>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</si>
  <si>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</si>
  <si>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</si>
  <si>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</si>
  <si>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</si>
  <si>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</si>
  <si>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</si>
  <si>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</si>
  <si>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</si>
  <si>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</si>
  <si>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</si>
  <si>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 Հավելված 4</t>
  </si>
  <si>
    <t>ՀԱՏՎԱԾ 4
ՀԱՄԱՅՆՔԻ ԲՅՈՒՋԵԻ ՄԻՋՈՑՆԵՐԻ ՏԱՐԵՎԵՐՋԻ ՀԱՎԵԼՈՒՐԴԸ ԿԱՄ ԴԵՖԻՑԻՏԸ (ՊԱԿԱՍՈՒՐԴԸ)</t>
  </si>
  <si>
    <t>Տողի NN</t>
  </si>
  <si>
    <t>ԸՆԴԱՄԵՆԸ ՀԱՎԵԼՈՒՐԴԸ ԿԱՄ ԴԵՖԻՑԻՏԸ (ՊԱԿԱՍՈՒՐԴԸ)</t>
  </si>
  <si>
    <t>deficit + hatvac5</t>
  </si>
  <si>
    <t>expend func - expend econom</t>
  </si>
  <si>
    <t>reserve fond</t>
  </si>
  <si>
    <t xml:space="preserve">         Հավելված 5</t>
  </si>
  <si>
    <t xml:space="preserve">          Մեղրի համայնքի ավագանու</t>
  </si>
  <si>
    <t xml:space="preserve">
                                                           ՀԱՏՎԱԾ 5                                                                  ՀԱՄԱՅՆՔԻ  ԲՅՈՒՋԵԻ  ՀԱՎԵԼՈՒՐԴԻ ՕԳՏԱԳՈՐԾՄԱՆ  ՈՒՂՂՈՒԹՅՈՒՆՆԵՐԸ  ԿԱՄ  ԴԵՖԻՑԻՏԻ  (ՊԱԿԱՍՈՒՐԴԻ)  ՖԻՆԱՆՍԱՎՈՐՄԱՆ  ԱՂԲՅՈՒՐՆԵՐԸ</t>
  </si>
  <si>
    <t>անվանումները</t>
  </si>
  <si>
    <t xml:space="preserve"> NN</t>
  </si>
  <si>
    <t>Ընդամենը (ս.8+ս.9)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</si>
  <si>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</si>
  <si>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</si>
  <si>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</si>
  <si>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</si>
  <si>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</si>
  <si>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</si>
  <si>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</si>
  <si>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</si>
  <si>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</si>
  <si>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</si>
  <si>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</si>
  <si>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</si>
  <si>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</si>
  <si>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</si>
  <si>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</si>
  <si>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</si>
  <si>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</si>
  <si>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</si>
  <si>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</si>
  <si>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</si>
  <si>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</si>
  <si>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</si>
  <si>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</si>
  <si>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</si>
  <si>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</si>
  <si>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</si>
  <si>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</si>
  <si>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</si>
  <si>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</si>
  <si>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</si>
  <si>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</si>
  <si>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</si>
  <si>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</si>
  <si>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</si>
  <si>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</si>
  <si>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</si>
  <si>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</si>
  <si>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</si>
  <si>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</si>
  <si>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</si>
  <si>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</si>
  <si>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</si>
  <si>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</si>
  <si>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</si>
  <si>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</si>
  <si>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</si>
  <si>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</si>
  <si>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</si>
  <si>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</si>
  <si>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</si>
  <si>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</si>
  <si>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</si>
  <si>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</si>
  <si>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</si>
  <si>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</si>
  <si>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</si>
  <si>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</si>
  <si>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</si>
  <si>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</si>
  <si>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</si>
  <si>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</si>
  <si>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</si>
  <si>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</si>
  <si>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</si>
  <si>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</si>
  <si>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</si>
  <si>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</si>
  <si>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</si>
  <si>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</si>
  <si>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</si>
  <si>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</si>
  <si>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</si>
  <si>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           Հավելված 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</si>
  <si>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</si>
  <si>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</si>
  <si>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</si>
  <si>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</si>
  <si>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 xml:space="preserve">2000 </t>
  </si>
  <si>
    <t> X</t>
  </si>
  <si>
    <r>
      <t>ԸՆԴԱՄԵՆԸ ԾԱԽՍԵՐ</t>
    </r>
    <r>
      <rPr>
        <i/>
        <sz val="8"/>
        <color indexed="8"/>
        <rFont val="GHEA Grapalat"/>
        <family val="3"/>
      </rPr>
      <t xml:space="preserve"> (տող 2100 + տող 2200 + տող 2300 + տող 2400 + տող 2500 + տող 2600 + տող 2700 + տող 2800 + տող 2900 + տող 3000 + տող 3100)</t>
    </r>
  </si>
  <si>
    <t xml:space="preserve">2100 </t>
  </si>
  <si>
    <r>
      <t xml:space="preserve">ԸՆԴՀԱՆՈՒՐ ԲՆՈՒՅԹԻ ՀԱՆՐԱՅԻՆ ԾԱՌԱՅՈՒԹՅՈՒՆՆԵՐ (այլ դասերին չպատկանող) </t>
    </r>
    <r>
      <rPr>
        <i/>
        <sz val="8"/>
        <color indexed="8"/>
        <rFont val="GHEA Grapalat"/>
        <family val="3"/>
      </rPr>
      <t>(տող 2110 + տող 2120 + տող 2130 + տող 2140 + տող 2150 + տող 2160 + տող 2170 + տող 2180) այդ թվում`</t>
    </r>
  </si>
  <si>
    <t xml:space="preserve">2110 </t>
  </si>
  <si>
    <t>Օրենսդիր և գործադիր մարմիններ, պետական կառավարում, ֆինանսական և հարկաբյուջետայինհարաբերություններ,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</si>
  <si>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</si>
  <si>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</si>
  <si>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</si>
  <si>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</si>
  <si>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</si>
  <si>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</si>
  <si>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 xml:space="preserve"> Էներգետիկ ծառայություններ</t>
  </si>
  <si>
    <t xml:space="preserve"> Կոմունալ ծառայություններ</t>
  </si>
  <si>
    <t>Կապի ծառայություններ</t>
  </si>
  <si>
    <t>Ապահովագրական ծախսեր</t>
  </si>
  <si>
    <t>- Գույքի և սարքավորումների վարձակալություն</t>
  </si>
  <si>
    <t>Ներքին գործուղումներ</t>
  </si>
  <si>
    <t>Արտասահմանյան գործուղումների գծով ծախսեր</t>
  </si>
  <si>
    <t>- Վարչական ծառայություններ</t>
  </si>
  <si>
    <t>- Համակարգչային ծառայություններ</t>
  </si>
  <si>
    <t>Աշխատակազմի մասնագիտական զարգացման ծառայություններ</t>
  </si>
  <si>
    <t>Տեղակատվական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</si>
  <si>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</si>
  <si>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</si>
  <si>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</si>
  <si>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</si>
  <si>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</si>
  <si>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 և հագուստ</t>
  </si>
  <si>
    <t>Տրանսպորտային նյութեր</t>
  </si>
  <si>
    <t>Կենցաղային և հանրային սննդի նյութեր</t>
  </si>
  <si>
    <t>Այլ հարկեր</t>
  </si>
  <si>
    <t>Պարտադիր վճարներ</t>
  </si>
  <si>
    <t>- Մասնագիտական ծառայություններ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</si>
  <si>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</si>
  <si>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</si>
  <si>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</si>
  <si>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</si>
  <si>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</si>
  <si>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</si>
  <si>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</si>
  <si>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</si>
  <si>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</si>
  <si>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>- Այլ մեքենաներ և սարքավորումներ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</si>
  <si>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</si>
  <si>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</si>
  <si>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</si>
  <si>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</si>
  <si>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Պարգևատրումներ, դրամական խրախուսումներ և հատուկ վճարներ</t>
  </si>
  <si>
    <t>- Էներգետիկ ծառայություններ</t>
  </si>
  <si>
    <t>- Կապի ծառայություններ</t>
  </si>
  <si>
    <t>- Ներքին գործուղումներ</t>
  </si>
  <si>
    <t>- Կառավարչական ծառայություններ</t>
  </si>
  <si>
    <t>- Գրասենյակային նյութեր և հագուստ</t>
  </si>
  <si>
    <t>- Կենցաղային և հանրային սննդի նյութեր</t>
  </si>
  <si>
    <t xml:space="preserve">2132 </t>
  </si>
  <si>
    <t>Ծրագրման և վիճակագրական ընդհանուր ծառայություններ</t>
  </si>
  <si>
    <t xml:space="preserve">2133 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</si>
  <si>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</si>
  <si>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</si>
  <si>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</si>
  <si>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</si>
  <si>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</si>
  <si>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</si>
  <si>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</si>
  <si>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</si>
  <si>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</si>
  <si>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</si>
  <si>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–Ներքին գործուղում</t>
  </si>
  <si>
    <t>–Աշխատակազմի մասնագիտական զարգացման ծառայություն</t>
  </si>
  <si>
    <t>- Տեղակատվական ծառայություններ</t>
  </si>
  <si>
    <t>Կենցաղային և հանրային սննդի ծառայություններ</t>
  </si>
  <si>
    <t>- Ընդհանուր բնույթի այլ ծառայություններ</t>
  </si>
  <si>
    <t>- Շենքերի և կառույցների ընթացիկ նորոգում և պահպանում</t>
  </si>
  <si>
    <t>- Հատուկ նպատակային այլ նյութեր</t>
  </si>
  <si>
    <t>- Այլ ընթացիկ դրամաշնորհներ (տող 4534 + տող 4537 + տող 4538), այդ թվում`</t>
  </si>
  <si>
    <t>- Նվիրատվություններ այլ շահույթ չհետապնդող կազմակերպություններին</t>
  </si>
  <si>
    <t>- Պարտադիր վճարներ</t>
  </si>
  <si>
    <t>- Այլ ծախսեր</t>
  </si>
  <si>
    <t>- Նախագծահետազոտական ծախսեր</t>
  </si>
  <si>
    <t>- Հող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</si>
  <si>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</si>
  <si>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</si>
  <si>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</si>
  <si>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</si>
  <si>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</si>
  <si>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</si>
  <si>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</si>
  <si>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</si>
  <si>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</si>
  <si>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</si>
  <si>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</si>
  <si>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</si>
  <si>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</si>
  <si>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</si>
  <si>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</si>
  <si>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</si>
  <si>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</si>
  <si>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</si>
  <si>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</si>
  <si>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</si>
  <si>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</si>
  <si>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</si>
  <si>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</si>
  <si>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</si>
  <si>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</si>
  <si>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</si>
  <si>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</si>
  <si>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</si>
  <si>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</si>
  <si>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</si>
  <si>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</si>
  <si>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</si>
  <si>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</si>
  <si>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</si>
  <si>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</si>
  <si>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</si>
  <si>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</si>
  <si>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</si>
  <si>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</si>
  <si>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</si>
  <si>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</si>
  <si>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>- Տրանսպորտային նյութեր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</si>
  <si>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</si>
  <si>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</si>
  <si>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</si>
  <si>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</si>
  <si>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</si>
  <si>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</si>
  <si>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</si>
  <si>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</si>
  <si>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</si>
  <si>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</si>
  <si>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</si>
  <si>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</si>
  <si>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</si>
  <si>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</si>
  <si>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</si>
  <si>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</si>
  <si>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</si>
  <si>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</si>
  <si>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</si>
  <si>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r>
      <t xml:space="preserve">ՏՆՏԵՍԱԿԱՆ ՀԱՐԱԲԵՐՈՒԹՅՈՒՆՆԵՐ </t>
    </r>
    <r>
      <rPr>
        <i/>
        <sz val="8"/>
        <color indexed="8"/>
        <rFont val="GHEA Grapalat"/>
        <family val="3"/>
      </rPr>
      <t>(տող 2410 + տող 2420 + տող 2430 + տող 2440 + տող 2450+տող 2460 + տող 2470 + տող 2480 + տող 2490), այդ թվում`</t>
    </r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</si>
  <si>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</si>
  <si>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</si>
  <si>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</si>
  <si>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</si>
  <si>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</si>
  <si>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</si>
  <si>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</si>
  <si>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</si>
  <si>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</si>
  <si>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</si>
  <si>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</si>
  <si>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</si>
  <si>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</si>
  <si>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</si>
  <si>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Կոմունալ ծառայություններ</t>
  </si>
  <si>
    <t>Հատուկ նպատակային նյութեր</t>
  </si>
  <si>
    <t>- Այլ կապիտալ դրամաշնորհներ (տող 4544 + տող 4547 + տող 4548), այդ թվում`</t>
  </si>
  <si>
    <t>- Շենքերի և շինությունների կապիտալ վերանորոգում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</si>
  <si>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</si>
  <si>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</si>
  <si>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</si>
  <si>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</si>
  <si>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</si>
  <si>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</si>
  <si>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</si>
  <si>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</si>
  <si>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</si>
  <si>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</si>
  <si>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</si>
  <si>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</si>
  <si>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</si>
  <si>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</si>
  <si>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</si>
  <si>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</si>
  <si>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</si>
  <si>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</si>
  <si>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</si>
  <si>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</si>
  <si>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</si>
  <si>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</si>
  <si>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</si>
  <si>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</si>
  <si>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</si>
  <si>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</si>
  <si>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</si>
  <si>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</si>
  <si>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</si>
  <si>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 Նախագծահետազոտական ծախսեր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</si>
  <si>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</si>
  <si>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</si>
  <si>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</si>
  <si>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</si>
  <si>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</si>
  <si>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</si>
  <si>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</si>
  <si>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</si>
  <si>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</si>
  <si>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</si>
  <si>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</si>
  <si>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</si>
  <si>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</si>
  <si>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</si>
  <si>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</si>
  <si>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</si>
  <si>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</si>
  <si>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</si>
  <si>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</si>
  <si>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</si>
  <si>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</si>
  <si>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</si>
  <si>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</si>
  <si>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</si>
  <si>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</si>
  <si>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</si>
  <si>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</si>
  <si>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</si>
  <si>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r>
      <t xml:space="preserve">ՇՐՋԱԿԱ ՄԻՋԱՎԱՅՐԻ ՊԱՇՏՊԱՆՈՒԹՅՈՒՆ </t>
    </r>
    <r>
      <rPr>
        <i/>
        <sz val="8"/>
        <color indexed="8"/>
        <rFont val="GHEA Grapalat"/>
        <family val="3"/>
      </rPr>
      <t>(տող 2510 + տող 2520 + տող 2530 + տող 2540 + տող 2550 + տող 2560), այդ թվում`</t>
    </r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</si>
  <si>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</si>
  <si>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</si>
  <si>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</si>
  <si>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</si>
  <si>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</si>
  <si>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</si>
  <si>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</si>
  <si>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</si>
  <si>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</si>
  <si>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</si>
  <si>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 Տրանսպորտային սարքավորումներ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</si>
  <si>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</si>
  <si>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</si>
  <si>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</si>
  <si>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</si>
  <si>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</si>
  <si>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</si>
  <si>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</si>
  <si>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</si>
  <si>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</si>
  <si>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</si>
  <si>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>- Կապիտալ դրամաշնորհներ պետական և համայնքների ոչ առևտրային կազմակերպություններին</t>
  </si>
  <si>
    <t xml:space="preserve">2600 </t>
  </si>
  <si>
    <r>
      <t>ԲՆԱԿԱՐԱՆԱՅԻՆ ՇԻՆԱՐԱՐՈՒԹՅՈՒՆ ԵՎ ԿՈՄՈՒՆԱԼ ԾԱՌԱՅՈՒԹՅՈՒՆ</t>
    </r>
    <r>
      <rPr>
        <i/>
        <sz val="8"/>
        <color indexed="8"/>
        <rFont val="GHEA Grapalat"/>
        <family val="3"/>
      </rPr>
      <t xml:space="preserve"> (տող 2610 + տող 2620 + տող 2630 + տող 2640 + տող 2650 + տող 2660), այդ թվում`</t>
    </r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</si>
  <si>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</si>
  <si>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</si>
  <si>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</si>
  <si>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</si>
  <si>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</si>
  <si>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</si>
  <si>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</si>
  <si>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</si>
  <si>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</si>
  <si>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</si>
  <si>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</si>
  <si>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</si>
  <si>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</si>
  <si>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</si>
  <si>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</si>
  <si>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</si>
  <si>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</si>
  <si>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</si>
  <si>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</si>
  <si>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</si>
  <si>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</si>
  <si>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</si>
  <si>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</si>
  <si>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</si>
  <si>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</si>
  <si>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</si>
  <si>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</si>
  <si>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</si>
  <si>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</si>
  <si>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</si>
  <si>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</si>
  <si>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</si>
  <si>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</si>
  <si>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</si>
  <si>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</si>
  <si>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</si>
  <si>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</si>
  <si>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</si>
  <si>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</si>
  <si>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</si>
  <si>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</si>
  <si>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</si>
  <si>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</si>
  <si>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</si>
  <si>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</si>
  <si>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</si>
  <si>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</si>
  <si>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</si>
  <si>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</si>
  <si>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</si>
  <si>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</si>
  <si>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</si>
  <si>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</si>
  <si>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</si>
  <si>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</si>
  <si>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</si>
  <si>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</si>
  <si>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</si>
  <si>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</si>
  <si>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</si>
  <si>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</si>
  <si>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>- Արտասահմանյան գործուղումների գծով ծախսեր</t>
  </si>
  <si>
    <t xml:space="preserve">2822 </t>
  </si>
  <si>
    <t xml:space="preserve">2823 </t>
  </si>
  <si>
    <t xml:space="preserve">2824 </t>
  </si>
  <si>
    <t>- Ներկայացուցչական ծախսեր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</si>
  <si>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</si>
  <si>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</si>
  <si>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</si>
  <si>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</si>
  <si>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</si>
  <si>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</si>
  <si>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</si>
  <si>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</si>
  <si>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</si>
  <si>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</si>
  <si>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</si>
  <si>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</si>
  <si>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</si>
  <si>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</si>
  <si>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</si>
  <si>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</si>
  <si>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</si>
  <si>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</si>
  <si>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</si>
  <si>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</si>
  <si>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>ներկայացուցչական ծախսեր</t>
  </si>
  <si>
    <t>Հատուկ նպատակային այլ նյութեր</t>
  </si>
  <si>
    <t xml:space="preserve"> Վարչական սարքավորումներ</t>
  </si>
  <si>
    <t xml:space="preserve"> Այլ մեքենաներ և սարքավորումներ</t>
  </si>
  <si>
    <t xml:space="preserve">2900 </t>
  </si>
  <si>
    <r>
      <t xml:space="preserve">ԿՐԹՈՒԹՅՈՒՆ </t>
    </r>
    <r>
      <rPr>
        <i/>
        <sz val="8"/>
        <color indexed="8"/>
        <rFont val="GHEA Grapalat"/>
        <family val="3"/>
      </rPr>
      <t>(տող 2910 + տող 2920 + տող 2930 + տող 2940+ տող 2950 + տող 2960 + տող 2970 + տող 2980), այդ թվում`</t>
    </r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</si>
  <si>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</si>
  <si>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</si>
  <si>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</si>
  <si>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</si>
  <si>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>- Շենքերի և շինությունների կառուցում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</si>
  <si>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</si>
  <si>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</si>
  <si>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</si>
  <si>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</si>
  <si>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</si>
  <si>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</si>
  <si>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</si>
  <si>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</si>
  <si>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</si>
  <si>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</si>
  <si>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</si>
  <si>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</si>
  <si>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</si>
  <si>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</si>
  <si>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</si>
  <si>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</si>
  <si>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</si>
  <si>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</si>
  <si>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</si>
  <si>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</si>
  <si>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</si>
  <si>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</si>
  <si>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</si>
  <si>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</si>
  <si>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</si>
  <si>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</si>
  <si>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</si>
  <si>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</si>
  <si>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</si>
  <si>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</si>
  <si>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</si>
  <si>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</si>
  <si>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</si>
  <si>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</si>
  <si>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</si>
  <si>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</si>
  <si>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</si>
  <si>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</si>
  <si>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</si>
  <si>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</si>
  <si>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</si>
  <si>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</si>
  <si>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</si>
  <si>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</si>
  <si>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</si>
  <si>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</si>
  <si>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</si>
  <si>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</si>
  <si>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</si>
  <si>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</si>
  <si>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</si>
  <si>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</si>
  <si>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</si>
  <si>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</si>
  <si>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</si>
  <si>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</si>
  <si>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</si>
  <si>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</si>
  <si>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</si>
  <si>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</si>
  <si>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</si>
  <si>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</si>
  <si>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</si>
  <si>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</si>
  <si>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</si>
  <si>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</si>
  <si>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</si>
  <si>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</si>
  <si>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</si>
  <si>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- Պահուստային միջոցներ (վարչական բյ.)</t>
  </si>
  <si>
    <t>- Պահուստային միջոցներ (ֆոնդային բյ.)</t>
  </si>
  <si>
    <t xml:space="preserve">       ՀԱՄԱՅՆՔԻ ՂԵԿԱՎԱՐ՝                                                        </t>
  </si>
  <si>
    <t>2025թ. դեկտեմբերի 24-ի N153–Ն որոշման</t>
  </si>
  <si>
    <t>Տարեկան հաստաված պլան</t>
  </si>
  <si>
    <t xml:space="preserve">       ՀԱՄԱՅՆՔԻ ՂԵԿԱՎԱՐ՝                                                     Խ. ԱՆԴՐԵԱՍՅԱՆ</t>
  </si>
  <si>
    <t xml:space="preserve">       ՀԱՄԱՅՆՔԻ ՂԵԿԱՎԱՐ՝                                                             Խ. ԱՆԴՐԵԱՍՅԱՆ</t>
  </si>
  <si>
    <t xml:space="preserve">       ՀԱՄԱՅՆՔԻ ՂԵԿԱՎԱՐ՝                                                Ա. ԱՆԴՐԵԱՍՅԱՆ</t>
  </si>
  <si>
    <t xml:space="preserve"> 2025 թվականի դեկտեմբերի    24-ի  N153-Ն որոշմամբ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</si>
</sst>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-10409]0"/>
    <numFmt numFmtId="166" formatCode="[$-10409]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18"/>
      <color indexed="8"/>
      <name val="GHEA Grapalat"/>
      <family val="3"/>
    </font>
    <font>
      <b/>
      <i/>
      <sz val="23.95"/>
      <color indexed="8"/>
      <name val="GHEA Grapalat"/>
      <family val="3"/>
    </font>
    <font>
      <i/>
      <sz val="12"/>
      <color indexed="8"/>
      <name val="GHEA Grapalat"/>
      <family val="3"/>
    </font>
    <font>
      <i/>
      <sz val="14"/>
      <name val="GHEA Grapalat"/>
      <family val="3"/>
    </font>
    <font>
      <i/>
      <sz val="11"/>
      <color indexed="8"/>
      <name val="GHEA Grapalat"/>
      <family val="3"/>
    </font>
    <font>
      <i/>
      <sz val="11.95"/>
      <color indexed="8"/>
      <name val="GHEA Grapalat"/>
      <family val="3"/>
    </font>
    <font>
      <b/>
      <i/>
      <sz val="11.95"/>
      <color indexed="8"/>
      <name val="GHEA Grapalat"/>
      <family val="3"/>
    </font>
    <font>
      <b/>
      <i/>
      <sz val="10"/>
      <name val="GHEA Grapalat"/>
      <family val="3"/>
    </font>
    <font>
      <i/>
      <sz val="10"/>
      <color indexed="8"/>
      <name val="GHEA Grapalat"/>
      <family val="3"/>
    </font>
    <font>
      <i/>
      <sz val="12"/>
      <name val="GHEA Grapalat"/>
      <family val="3"/>
    </font>
    <font>
      <b/>
      <i/>
      <sz val="9"/>
      <name val="GHEA Grapalat"/>
      <family val="3"/>
    </font>
    <font>
      <sz val="11"/>
      <color indexed="8"/>
      <name val="Calibri"/>
      <family val="2"/>
      <charset val="1"/>
    </font>
    <font>
      <b/>
      <i/>
      <sz val="9"/>
      <color theme="1"/>
      <name val="GHEA Grapalat"/>
      <family val="3"/>
    </font>
    <font>
      <sz val="8"/>
      <name val="Arial LatArm"/>
      <family val="2"/>
    </font>
    <font>
      <i/>
      <sz val="11"/>
      <name val="GHEA Grapalat"/>
      <family val="3"/>
    </font>
    <font>
      <sz val="10"/>
      <name val="Arial LatArm"/>
      <family val="2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b/>
      <i/>
      <sz val="11"/>
      <color indexed="8"/>
      <name val="GHEA Grapalat"/>
      <family val="3"/>
    </font>
    <font>
      <b/>
      <i/>
      <sz val="12"/>
      <color indexed="8"/>
      <name val="GHEA Grapalat"/>
      <family val="3"/>
    </font>
    <font>
      <b/>
      <sz val="14"/>
      <name val="Arial LatArm"/>
      <family val="2"/>
    </font>
    <font>
      <b/>
      <i/>
      <sz val="11"/>
      <color indexed="17"/>
      <name val="GHEA Grapalat"/>
      <family val="3"/>
    </font>
    <font>
      <b/>
      <i/>
      <sz val="10"/>
      <color indexed="8"/>
      <name val="GHEA Grapalat"/>
      <family val="3"/>
    </font>
    <font>
      <i/>
      <sz val="8"/>
      <color indexed="8"/>
      <name val="GHEA Grapalat"/>
      <family val="3"/>
    </font>
    <font>
      <i/>
      <sz val="11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rgb="FFB0B0B0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8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</borders>
  <cellStyleXfs count="12">
    <xf numFmtId="0" fontId="0" fillId="0" borderId="0"/>
    <xf numFmtId="0" fontId="1" fillId="0" borderId="0"/>
    <xf numFmtId="0" fontId="14" fillId="0" borderId="2" applyNumberFormat="0" applyFont="0" applyFill="0" applyAlignment="0" applyProtection="0"/>
    <xf numFmtId="4" fontId="16" fillId="0" borderId="6" applyFill="0" applyProtection="0">
      <alignment horizontal="center" vertical="center"/>
    </xf>
    <xf numFmtId="4" fontId="16" fillId="0" borderId="6" applyFill="0" applyProtection="0">
      <alignment horizontal="right" vertical="center"/>
    </xf>
    <xf numFmtId="0" fontId="16" fillId="0" borderId="14" applyNumberFormat="0" applyFill="0" applyProtection="0">
      <alignment horizontal="right" vertical="center"/>
    </xf>
    <xf numFmtId="0" fontId="18" fillId="0" borderId="14" applyNumberFormat="0" applyFill="0" applyProtection="0">
      <alignment horizontal="center" vertical="center"/>
    </xf>
    <xf numFmtId="0" fontId="18" fillId="0" borderId="14" applyNumberFormat="0" applyFill="0" applyProtection="0">
      <alignment horizontal="left" vertical="center" wrapText="1"/>
    </xf>
    <xf numFmtId="4" fontId="18" fillId="0" borderId="14" applyFill="0" applyProtection="0">
      <alignment horizontal="right" vertical="center"/>
    </xf>
    <xf numFmtId="0" fontId="18" fillId="0" borderId="6" applyNumberFormat="0" applyFill="0" applyProtection="0">
      <alignment horizontal="left" vertical="center" wrapText="1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 vertical="center"/>
    </xf>
  </cellStyleXfs>
  <cellXfs count="253">
    <xf numFmtId="0" fontId="0" fillId="0" borderId="0" xfId="0"/>
    <xf numFmtId="0" fontId="2" fillId="0" borderId="0" xfId="1" applyFont="1"/>
    <xf numFmtId="0" fontId="8" fillId="0" borderId="0" xfId="1" applyFont="1" applyAlignment="1" applyProtection="1">
      <alignment wrapText="1" readingOrder="1"/>
      <protection locked="0"/>
    </xf>
    <xf numFmtId="0" fontId="9" fillId="0" borderId="0" xfId="1" applyFont="1" applyAlignment="1" applyProtection="1">
      <alignment wrapText="1" readingOrder="1"/>
      <protection locked="0"/>
    </xf>
    <xf numFmtId="0" fontId="10" fillId="0" borderId="0" xfId="1" applyFont="1"/>
    <xf numFmtId="0" fontId="8" fillId="0" borderId="0" xfId="1" applyFont="1" applyAlignment="1" applyProtection="1">
      <alignment vertical="top" wrapText="1" readingOrder="1"/>
      <protection locked="0"/>
    </xf>
    <xf numFmtId="0" fontId="11" fillId="0" borderId="1" xfId="1" applyFont="1" applyBorder="1" applyAlignment="1" applyProtection="1">
      <alignment horizontal="center" vertical="top" wrapText="1" readingOrder="1"/>
      <protection locked="0"/>
    </xf>
    <xf numFmtId="0" fontId="11" fillId="0" borderId="0" xfId="1" applyFont="1" applyAlignment="1" applyProtection="1">
      <alignment vertical="top" wrapText="1" readingOrder="1"/>
      <protection locked="0"/>
    </xf>
    <xf numFmtId="0" fontId="12" fillId="0" borderId="0" xfId="1" applyFont="1" applyAlignment="1">
      <alignment horizontal="center"/>
    </xf>
    <xf numFmtId="0" fontId="8" fillId="0" borderId="0" xfId="1" applyFont="1" applyAlignment="1" applyProtection="1">
      <alignment horizontal="center" vertical="top" wrapText="1" readingOrder="1"/>
      <protection locked="0"/>
    </xf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13" fillId="2" borderId="0" xfId="1" applyFont="1" applyFill="1" applyAlignment="1">
      <alignment horizontal="right"/>
    </xf>
    <xf numFmtId="0" fontId="7" fillId="2" borderId="2" xfId="2" applyFont="1" applyFill="1"/>
    <xf numFmtId="0" fontId="15" fillId="2" borderId="0" xfId="2" applyFont="1" applyFill="1" applyBorder="1" applyAlignment="1">
      <alignment horizontal="right"/>
    </xf>
    <xf numFmtId="0" fontId="11" fillId="2" borderId="0" xfId="0" applyFont="1" applyFill="1" applyAlignment="1" applyProtection="1">
      <alignment horizontal="center" vertical="top" wrapText="1" readingOrder="1"/>
      <protection locked="0"/>
    </xf>
    <xf numFmtId="0" fontId="2" fillId="2" borderId="0" xfId="0" applyFont="1" applyFill="1"/>
    <xf numFmtId="0" fontId="7" fillId="2" borderId="5" xfId="2" applyFont="1" applyFill="1" applyBorder="1"/>
    <xf numFmtId="4" fontId="2" fillId="2" borderId="13" xfId="4" applyFont="1" applyFill="1" applyBorder="1">
      <alignment horizontal="right" vertical="center"/>
    </xf>
    <xf numFmtId="0" fontId="17" fillId="2" borderId="14" xfId="6" applyFont="1" applyFill="1">
      <alignment horizontal="center" vertical="center"/>
    </xf>
    <xf numFmtId="0" fontId="17" fillId="2" borderId="14" xfId="7" applyFont="1" applyFill="1">
      <alignment horizontal="left" vertical="center" wrapText="1"/>
    </xf>
    <xf numFmtId="3" fontId="19" fillId="2" borderId="14" xfId="8" applyNumberFormat="1" applyFont="1" applyFill="1">
      <alignment horizontal="right" vertical="center"/>
    </xf>
    <xf numFmtId="3" fontId="7" fillId="2" borderId="2" xfId="2" applyNumberFormat="1" applyFont="1" applyFill="1"/>
    <xf numFmtId="3" fontId="17" fillId="2" borderId="14" xfId="8" applyNumberFormat="1" applyFont="1" applyFill="1">
      <alignment horizontal="right" vertical="center"/>
    </xf>
    <xf numFmtId="0" fontId="17" fillId="2" borderId="0" xfId="6" applyFont="1" applyFill="1" applyBorder="1">
      <alignment horizontal="center" vertical="center"/>
    </xf>
    <xf numFmtId="0" fontId="17" fillId="2" borderId="0" xfId="7" applyFont="1" applyFill="1" applyBorder="1">
      <alignment horizontal="left" vertical="center" wrapText="1"/>
    </xf>
    <xf numFmtId="3" fontId="17" fillId="2" borderId="0" xfId="8" applyNumberFormat="1" applyFont="1" applyFill="1" applyBorder="1">
      <alignment horizontal="right" vertical="center"/>
    </xf>
    <xf numFmtId="0" fontId="20" fillId="2" borderId="0" xfId="0" applyFont="1" applyFill="1"/>
    <xf numFmtId="0" fontId="19" fillId="2" borderId="0" xfId="0" applyFont="1" applyFill="1"/>
    <xf numFmtId="0" fontId="21" fillId="2" borderId="2" xfId="2" applyFont="1" applyFill="1"/>
    <xf numFmtId="0" fontId="13" fillId="2" borderId="0" xfId="0" applyFont="1" applyFill="1"/>
    <xf numFmtId="0" fontId="13" fillId="2" borderId="0" xfId="1" applyFont="1" applyFill="1" applyAlignment="1">
      <alignment horizontal="left"/>
    </xf>
    <xf numFmtId="4" fontId="2" fillId="2" borderId="13" xfId="3" applyFont="1" applyFill="1" applyBorder="1">
      <alignment horizontal="center" vertical="center"/>
    </xf>
    <xf numFmtId="3" fontId="17" fillId="2" borderId="14" xfId="6" applyNumberFormat="1" applyFont="1" applyFill="1">
      <alignment horizontal="center" vertical="center"/>
    </xf>
    <xf numFmtId="3" fontId="7" fillId="2" borderId="14" xfId="8" applyNumberFormat="1" applyFont="1" applyFill="1">
      <alignment horizontal="right" vertical="center"/>
    </xf>
    <xf numFmtId="164" fontId="17" fillId="2" borderId="14" xfId="8" applyNumberFormat="1" applyFont="1" applyFill="1">
      <alignment horizontal="right" vertical="center"/>
    </xf>
    <xf numFmtId="164" fontId="17" fillId="2" borderId="14" xfId="6" applyNumberFormat="1" applyFont="1" applyFill="1">
      <alignment horizontal="center" vertical="center"/>
    </xf>
    <xf numFmtId="164" fontId="7" fillId="2" borderId="14" xfId="8" applyNumberFormat="1" applyFont="1" applyFill="1">
      <alignment horizontal="right" vertical="center"/>
    </xf>
    <xf numFmtId="0" fontId="22" fillId="2" borderId="2" xfId="2" applyFont="1" applyFill="1"/>
    <xf numFmtId="0" fontId="10" fillId="2" borderId="0" xfId="1" applyFont="1" applyFill="1"/>
    <xf numFmtId="0" fontId="7" fillId="2" borderId="0" xfId="2" applyNumberFormat="1" applyFont="1" applyFill="1" applyBorder="1" applyAlignment="1" applyProtection="1"/>
    <xf numFmtId="0" fontId="2" fillId="2" borderId="3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7" fillId="2" borderId="17" xfId="1" applyFont="1" applyFill="1" applyBorder="1" applyAlignment="1" applyProtection="1">
      <alignment horizontal="center" vertical="top" wrapText="1" readingOrder="1"/>
      <protection locked="0"/>
    </xf>
    <xf numFmtId="4" fontId="17" fillId="2" borderId="13" xfId="3" applyFont="1" applyFill="1" applyBorder="1">
      <alignment horizontal="center" vertical="center"/>
    </xf>
    <xf numFmtId="0" fontId="17" fillId="2" borderId="15" xfId="6" applyFont="1" applyFill="1" applyBorder="1">
      <alignment horizontal="center" vertical="center"/>
    </xf>
    <xf numFmtId="0" fontId="17" fillId="2" borderId="15" xfId="7" applyFont="1" applyFill="1" applyBorder="1" applyAlignment="1">
      <alignment vertical="center" wrapText="1"/>
    </xf>
    <xf numFmtId="3" fontId="19" fillId="2" borderId="15" xfId="8" applyNumberFormat="1" applyFont="1" applyFill="1" applyBorder="1">
      <alignment horizontal="right" vertical="center"/>
    </xf>
    <xf numFmtId="0" fontId="19" fillId="0" borderId="27" xfId="10" applyFont="1" applyFill="1" applyBorder="1" applyAlignment="1"/>
    <xf numFmtId="0" fontId="19" fillId="0" borderId="28" xfId="10" applyFont="1" applyFill="1" applyBorder="1" applyAlignment="1"/>
    <xf numFmtId="0" fontId="7" fillId="0" borderId="2" xfId="2" applyFont="1" applyFill="1"/>
    <xf numFmtId="0" fontId="19" fillId="0" borderId="29" xfId="11" applyFont="1" applyFill="1" applyBorder="1" applyAlignment="1">
      <alignment vertical="center"/>
    </xf>
    <xf numFmtId="0" fontId="15" fillId="0" borderId="0" xfId="2" applyFont="1" applyFill="1" applyBorder="1" applyAlignment="1">
      <alignment horizontal="right"/>
    </xf>
    <xf numFmtId="0" fontId="19" fillId="0" borderId="3" xfId="11" applyFont="1" applyFill="1" applyBorder="1" applyAlignment="1">
      <alignment vertical="center"/>
    </xf>
    <xf numFmtId="0" fontId="19" fillId="0" borderId="27" xfId="11" applyFont="1" applyFill="1" applyBorder="1" applyAlignment="1">
      <alignment vertical="center"/>
    </xf>
    <xf numFmtId="0" fontId="19" fillId="0" borderId="5" xfId="11" applyFont="1" applyFill="1" applyBorder="1" applyAlignment="1">
      <alignment vertical="center"/>
    </xf>
    <xf numFmtId="0" fontId="19" fillId="0" borderId="2" xfId="11" applyFont="1" applyFill="1" applyAlignment="1">
      <alignment vertical="center"/>
    </xf>
    <xf numFmtId="0" fontId="19" fillId="0" borderId="2" xfId="11" applyFont="1" applyFill="1">
      <alignment horizontal="center" vertical="center"/>
    </xf>
    <xf numFmtId="0" fontId="19" fillId="0" borderId="27" xfId="11" applyFont="1" applyFill="1" applyBorder="1">
      <alignment horizontal="center" vertical="center"/>
    </xf>
    <xf numFmtId="0" fontId="7" fillId="0" borderId="30" xfId="2" applyFont="1" applyFill="1" applyBorder="1"/>
    <xf numFmtId="0" fontId="5" fillId="0" borderId="30" xfId="2" applyFont="1" applyFill="1" applyBorder="1" applyAlignment="1"/>
    <xf numFmtId="0" fontId="5" fillId="0" borderId="2" xfId="2" applyFont="1" applyFill="1"/>
    <xf numFmtId="0" fontId="5" fillId="0" borderId="4" xfId="2" applyFont="1" applyFill="1" applyBorder="1" applyAlignment="1"/>
    <xf numFmtId="0" fontId="5" fillId="0" borderId="31" xfId="2" applyFont="1" applyFill="1" applyBorder="1"/>
    <xf numFmtId="0" fontId="5" fillId="0" borderId="5" xfId="2" applyFont="1" applyFill="1" applyBorder="1"/>
    <xf numFmtId="4" fontId="12" fillId="0" borderId="13" xfId="3" applyFont="1" applyFill="1" applyBorder="1">
      <alignment horizontal="center" vertical="center"/>
    </xf>
    <xf numFmtId="0" fontId="12" fillId="0" borderId="13" xfId="6" applyFont="1" applyFill="1" applyBorder="1">
      <alignment horizontal="center" vertical="center"/>
    </xf>
    <xf numFmtId="0" fontId="12" fillId="0" borderId="13" xfId="7" applyFont="1" applyFill="1" applyBorder="1">
      <alignment horizontal="left" vertical="center" wrapText="1"/>
    </xf>
    <xf numFmtId="3" fontId="12" fillId="0" borderId="13" xfId="8" applyNumberFormat="1" applyFont="1" applyFill="1" applyBorder="1">
      <alignment horizontal="right" vertical="center"/>
    </xf>
    <xf numFmtId="0" fontId="5" fillId="0" borderId="32" xfId="2" applyFont="1" applyFill="1" applyBorder="1"/>
    <xf numFmtId="0" fontId="20" fillId="0" borderId="2" xfId="10" applyFont="1" applyFill="1">
      <alignment horizontal="center"/>
    </xf>
    <xf numFmtId="0" fontId="12" fillId="0" borderId="14" xfId="7" applyFont="1" applyFill="1">
      <alignment horizontal="left" vertical="center" wrapText="1"/>
    </xf>
    <xf numFmtId="3" fontId="12" fillId="0" borderId="14" xfId="8" applyNumberFormat="1" applyFont="1" applyFill="1">
      <alignment horizontal="right" vertical="center"/>
    </xf>
    <xf numFmtId="0" fontId="12" fillId="0" borderId="0" xfId="7" applyFont="1" applyFill="1" applyBorder="1">
      <alignment horizontal="left" vertical="center" wrapText="1"/>
    </xf>
    <xf numFmtId="3" fontId="12" fillId="0" borderId="0" xfId="8" applyNumberFormat="1" applyFont="1" applyFill="1" applyBorder="1">
      <alignment horizontal="right" vertical="center"/>
    </xf>
    <xf numFmtId="0" fontId="20" fillId="0" borderId="0" xfId="0" applyFont="1"/>
    <xf numFmtId="0" fontId="22" fillId="0" borderId="2" xfId="2" applyFont="1" applyFill="1"/>
    <xf numFmtId="0" fontId="17" fillId="2" borderId="27" xfId="10" applyFont="1" applyFill="1" applyBorder="1" applyAlignment="1"/>
    <xf numFmtId="0" fontId="17" fillId="2" borderId="33" xfId="10" applyFont="1" applyFill="1" applyBorder="1" applyAlignment="1"/>
    <xf numFmtId="0" fontId="17" fillId="2" borderId="28" xfId="10" applyFont="1" applyFill="1" applyBorder="1" applyAlignment="1"/>
    <xf numFmtId="0" fontId="10" fillId="2" borderId="0" xfId="1" applyFont="1" applyFill="1" applyAlignment="1">
      <alignment horizontal="center"/>
    </xf>
    <xf numFmtId="0" fontId="17" fillId="2" borderId="0" xfId="10" applyFont="1" applyFill="1" applyBorder="1" applyAlignment="1"/>
    <xf numFmtId="0" fontId="13" fillId="2" borderId="16" xfId="10" applyFont="1" applyFill="1" applyBorder="1" applyAlignment="1"/>
    <xf numFmtId="0" fontId="13" fillId="2" borderId="0" xfId="10" applyFont="1" applyFill="1" applyBorder="1" applyAlignment="1"/>
    <xf numFmtId="0" fontId="2" fillId="2" borderId="28" xfId="1" applyFont="1" applyFill="1" applyBorder="1" applyAlignment="1">
      <alignment horizontal="right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3" fillId="2" borderId="4" xfId="1" applyFont="1" applyFill="1" applyBorder="1" applyAlignment="1">
      <alignment horizontal="right" vertical="center" wrapText="1"/>
    </xf>
    <xf numFmtId="3" fontId="17" fillId="2" borderId="34" xfId="6" applyNumberFormat="1" applyFont="1" applyFill="1" applyBorder="1">
      <alignment horizontal="center" vertical="center"/>
    </xf>
    <xf numFmtId="3" fontId="17" fillId="2" borderId="35" xfId="8" applyNumberFormat="1" applyFont="1" applyFill="1" applyBorder="1">
      <alignment horizontal="right" vertical="center"/>
    </xf>
    <xf numFmtId="3" fontId="7" fillId="2" borderId="13" xfId="0" applyNumberFormat="1" applyFont="1" applyFill="1" applyBorder="1"/>
    <xf numFmtId="3" fontId="17" fillId="2" borderId="15" xfId="8" applyNumberFormat="1" applyFont="1" applyFill="1" applyBorder="1">
      <alignment horizontal="right" vertical="center"/>
    </xf>
    <xf numFmtId="3" fontId="24" fillId="2" borderId="0" xfId="0" applyNumberFormat="1" applyFont="1" applyFill="1"/>
    <xf numFmtId="4" fontId="17" fillId="2" borderId="14" xfId="8" applyFont="1" applyFill="1">
      <alignment horizontal="right" vertical="center"/>
    </xf>
    <xf numFmtId="4" fontId="17" fillId="2" borderId="0" xfId="8" applyFont="1" applyFill="1" applyBorder="1">
      <alignment horizontal="right" vertical="center"/>
    </xf>
    <xf numFmtId="0" fontId="11" fillId="2" borderId="0" xfId="0" applyFont="1" applyFill="1"/>
    <xf numFmtId="0" fontId="7" fillId="2" borderId="0" xfId="0" applyFont="1" applyFill="1"/>
    <xf numFmtId="165" fontId="7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 applyProtection="1">
      <alignment horizontal="left" vertical="top" wrapText="1" readingOrder="1"/>
      <protection locked="0"/>
    </xf>
    <xf numFmtId="165" fontId="11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3" fontId="11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25" fillId="2" borderId="14" xfId="0" applyFont="1" applyFill="1" applyBorder="1" applyAlignment="1" applyProtection="1">
      <alignment horizontal="center" vertical="top" wrapText="1" readingOrder="1"/>
      <protection locked="0"/>
    </xf>
    <xf numFmtId="0" fontId="21" fillId="2" borderId="14" xfId="0" applyFont="1" applyFill="1" applyBorder="1" applyAlignment="1" applyProtection="1">
      <alignment horizontal="center" vertical="top" wrapText="1" readingOrder="1"/>
      <protection locked="0"/>
    </xf>
    <xf numFmtId="165" fontId="21" fillId="2" borderId="14" xfId="0" applyNumberFormat="1" applyFont="1" applyFill="1" applyBorder="1" applyAlignment="1" applyProtection="1">
      <alignment horizontal="center" vertical="top" wrapText="1" readingOrder="1"/>
      <protection locked="0"/>
    </xf>
    <xf numFmtId="165" fontId="21" fillId="2" borderId="35" xfId="0" applyNumberFormat="1" applyFont="1" applyFill="1" applyBorder="1" applyAlignment="1" applyProtection="1">
      <alignment horizontal="center" vertical="top" wrapText="1" readingOrder="1"/>
      <protection locked="0"/>
    </xf>
    <xf numFmtId="3" fontId="21" fillId="2" borderId="34" xfId="0" applyNumberFormat="1" applyFont="1" applyFill="1" applyBorder="1" applyAlignment="1" applyProtection="1">
      <alignment horizontal="center" vertical="top" wrapText="1" readingOrder="1"/>
      <protection locked="0"/>
    </xf>
    <xf numFmtId="0" fontId="11" fillId="2" borderId="14" xfId="0" applyFont="1" applyFill="1" applyBorder="1" applyAlignment="1" applyProtection="1">
      <alignment horizontal="center" vertical="center" wrapText="1" readingOrder="1"/>
      <protection locked="0"/>
    </xf>
    <xf numFmtId="0" fontId="7" fillId="2" borderId="14" xfId="0" applyFont="1" applyFill="1" applyBorder="1" applyAlignment="1" applyProtection="1">
      <alignment horizontal="center" vertical="center" wrapText="1" readingOrder="1"/>
      <protection locked="0"/>
    </xf>
    <xf numFmtId="0" fontId="7" fillId="2" borderId="14" xfId="0" applyFont="1" applyFill="1" applyBorder="1" applyAlignment="1" applyProtection="1">
      <alignment horizontal="left" vertical="top" wrapText="1" readingOrder="1"/>
      <protection locked="0"/>
    </xf>
    <xf numFmtId="3" fontId="21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3" fontId="19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3" fontId="19" fillId="2" borderId="37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3" fontId="17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4" fontId="17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34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0" xfId="0" applyNumberFormat="1" applyFont="1" applyFill="1" applyAlignment="1" applyProtection="1">
      <alignment vertical="top" wrapText="1"/>
      <protection locked="0"/>
    </xf>
    <xf numFmtId="0" fontId="7" fillId="2" borderId="38" xfId="0" applyFont="1" applyFill="1" applyBorder="1" applyAlignment="1" applyProtection="1">
      <alignment horizontal="left" vertical="center" wrapText="1" readingOrder="1"/>
      <protection locked="0"/>
    </xf>
    <xf numFmtId="0" fontId="27" fillId="2" borderId="0" xfId="0" applyFont="1" applyFill="1"/>
    <xf numFmtId="164" fontId="17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14" xfId="7" applyFont="1" applyFill="1" applyAlignment="1">
      <alignment horizontal="left" wrapText="1"/>
    </xf>
    <xf numFmtId="3" fontId="17" fillId="2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35" xfId="0" applyFont="1" applyFill="1" applyBorder="1" applyAlignment="1" applyProtection="1">
      <alignment horizontal="center" vertical="center" wrapText="1" readingOrder="1"/>
      <protection locked="0"/>
    </xf>
    <xf numFmtId="3" fontId="7" fillId="2" borderId="37" xfId="0" applyNumberFormat="1" applyFont="1" applyFill="1" applyBorder="1" applyAlignment="1" applyProtection="1">
      <alignment horizontal="center" vertical="center" wrapText="1" readingOrder="1"/>
      <protection locked="0"/>
    </xf>
    <xf numFmtId="3" fontId="17" fillId="2" borderId="37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37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40" xfId="0" applyNumberFormat="1" applyFont="1" applyFill="1" applyBorder="1" applyAlignment="1" applyProtection="1">
      <alignment horizontal="center" vertical="center" wrapText="1" readingOrder="1"/>
      <protection locked="0"/>
    </xf>
    <xf numFmtId="3" fontId="17" fillId="2" borderId="41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2" borderId="41" xfId="2" applyNumberFormat="1" applyFont="1" applyFill="1" applyBorder="1" applyAlignment="1">
      <alignment horizontal="center" vertical="center"/>
    </xf>
    <xf numFmtId="3" fontId="17" fillId="2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42" xfId="0" applyFont="1" applyFill="1" applyBorder="1" applyAlignment="1" applyProtection="1">
      <alignment horizontal="center" vertical="center" wrapText="1" readingOrder="1"/>
      <protection locked="0"/>
    </xf>
    <xf numFmtId="166" fontId="17" fillId="2" borderId="43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42" xfId="0" applyNumberFormat="1" applyFont="1" applyFill="1" applyBorder="1" applyAlignment="1" applyProtection="1">
      <alignment horizontal="center" vertical="center" wrapText="1" readingOrder="1"/>
      <protection locked="0"/>
    </xf>
    <xf numFmtId="3" fontId="17" fillId="2" borderId="37" xfId="0" applyNumberFormat="1" applyFont="1" applyFill="1" applyBorder="1" applyAlignment="1">
      <alignment horizontal="center" vertical="center"/>
    </xf>
    <xf numFmtId="0" fontId="12" fillId="2" borderId="14" xfId="7" applyFont="1" applyFill="1">
      <alignment horizontal="left" vertical="center" wrapText="1"/>
    </xf>
    <xf numFmtId="3" fontId="7" fillId="2" borderId="14" xfId="0" applyNumberFormat="1" applyFont="1" applyFill="1" applyBorder="1" applyAlignment="1" applyProtection="1">
      <alignment horizontal="right" vertical="center" wrapText="1" readingOrder="1"/>
      <protection locked="0"/>
    </xf>
    <xf numFmtId="3" fontId="17" fillId="2" borderId="35" xfId="0" applyNumberFormat="1" applyFont="1" applyFill="1" applyBorder="1" applyAlignment="1" applyProtection="1">
      <alignment vertical="center" wrapText="1" readingOrder="1"/>
      <protection locked="0"/>
    </xf>
    <xf numFmtId="0" fontId="11" fillId="2" borderId="0" xfId="0" applyFont="1" applyFill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 applyProtection="1">
      <alignment horizontal="center" vertical="center" wrapText="1" readingOrder="1"/>
      <protection locked="0"/>
    </xf>
    <xf numFmtId="3" fontId="7" fillId="2" borderId="0" xfId="0" applyNumberFormat="1" applyFont="1" applyFill="1" applyAlignment="1" applyProtection="1">
      <alignment horizontal="right" vertical="center" wrapText="1" readingOrder="1"/>
      <protection locked="0"/>
    </xf>
    <xf numFmtId="3" fontId="17" fillId="2" borderId="0" xfId="0" applyNumberFormat="1" applyFont="1" applyFill="1" applyAlignment="1" applyProtection="1">
      <alignment vertical="center" wrapText="1" readingOrder="1"/>
      <protection locked="0"/>
    </xf>
    <xf numFmtId="0" fontId="22" fillId="2" borderId="0" xfId="0" applyFont="1" applyFill="1"/>
    <xf numFmtId="3" fontId="22" fillId="2" borderId="0" xfId="0" applyNumberFormat="1" applyFont="1" applyFill="1"/>
    <xf numFmtId="0" fontId="2" fillId="2" borderId="27" xfId="1" applyFont="1" applyFill="1" applyBorder="1" applyAlignment="1">
      <alignment vertical="center" wrapText="1"/>
    </xf>
    <xf numFmtId="0" fontId="2" fillId="2" borderId="28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15" fillId="2" borderId="16" xfId="2" applyFont="1" applyFill="1" applyBorder="1" applyAlignment="1"/>
    <xf numFmtId="0" fontId="3" fillId="0" borderId="0" xfId="1" applyFont="1" applyAlignment="1" applyProtection="1">
      <alignment horizontal="center" vertical="top" wrapText="1" readingOrder="1"/>
      <protection locked="0"/>
    </xf>
    <xf numFmtId="0" fontId="5" fillId="0" borderId="0" xfId="1" applyFont="1" applyAlignment="1" applyProtection="1">
      <alignment horizontal="center" vertical="top" wrapText="1" readingOrder="1"/>
      <protection locked="0"/>
    </xf>
    <xf numFmtId="0" fontId="6" fillId="0" borderId="0" xfId="1" applyFont="1" applyAlignment="1">
      <alignment horizontal="center"/>
    </xf>
    <xf numFmtId="0" fontId="7" fillId="0" borderId="0" xfId="1" applyFont="1" applyAlignment="1" applyProtection="1">
      <alignment horizontal="center" wrapText="1" readingOrder="1"/>
      <protection locked="0"/>
    </xf>
    <xf numFmtId="4" fontId="12" fillId="0" borderId="13" xfId="3" applyFont="1" applyFill="1" applyBorder="1" applyAlignment="1">
      <alignment horizontal="center" vertical="center" wrapText="1"/>
    </xf>
    <xf numFmtId="0" fontId="7" fillId="0" borderId="2" xfId="2" applyFont="1" applyFill="1" applyAlignment="1"/>
    <xf numFmtId="0" fontId="9" fillId="0" borderId="0" xfId="1" applyFont="1" applyAlignment="1" applyProtection="1">
      <alignment horizontal="center" vertical="top" wrapText="1" readingOrder="1"/>
      <protection locked="0"/>
    </xf>
    <xf numFmtId="0" fontId="19" fillId="2" borderId="15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19" fillId="2" borderId="13" xfId="5" applyFont="1" applyFill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 applyProtection="1">
      <alignment horizontal="center" vertical="top" wrapText="1" readingOrder="1"/>
      <protection locked="0"/>
    </xf>
    <xf numFmtId="0" fontId="6" fillId="0" borderId="0" xfId="1" applyFont="1" applyAlignment="1">
      <alignment horizontal="center"/>
    </xf>
    <xf numFmtId="0" fontId="7" fillId="0" borderId="0" xfId="1" applyFont="1" applyAlignment="1" applyProtection="1">
      <alignment horizontal="center" wrapText="1" readingOrder="1"/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 applyProtection="1">
      <alignment horizontal="center" vertical="top" wrapText="1" readingOrder="1"/>
      <protection locked="0"/>
    </xf>
    <xf numFmtId="4" fontId="17" fillId="2" borderId="8" xfId="4" applyFont="1" applyFill="1" applyBorder="1" applyAlignment="1">
      <alignment horizontal="center" vertical="center"/>
    </xf>
    <xf numFmtId="4" fontId="17" fillId="2" borderId="10" xfId="4" applyFont="1" applyFill="1" applyBorder="1" applyAlignment="1">
      <alignment horizontal="center" vertical="center"/>
    </xf>
    <xf numFmtId="0" fontId="13" fillId="2" borderId="0" xfId="1" applyFont="1" applyFill="1" applyAlignment="1">
      <alignment horizontal="right"/>
    </xf>
    <xf numFmtId="0" fontId="15" fillId="2" borderId="0" xfId="2" applyFont="1" applyFill="1" applyBorder="1" applyAlignment="1">
      <alignment horizontal="right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2" borderId="4" xfId="0" applyFont="1" applyFill="1" applyBorder="1" applyAlignment="1" applyProtection="1">
      <alignment horizontal="center" vertical="top" wrapText="1" readingOrder="1"/>
      <protection locked="0"/>
    </xf>
    <xf numFmtId="4" fontId="17" fillId="2" borderId="7" xfId="3" applyFont="1" applyFill="1" applyBorder="1" applyAlignment="1">
      <alignment horizontal="center" vertical="center" wrapText="1"/>
    </xf>
    <xf numFmtId="4" fontId="17" fillId="2" borderId="11" xfId="3" applyFont="1" applyFill="1" applyBorder="1" applyAlignment="1">
      <alignment horizontal="center" vertical="center" wrapText="1"/>
    </xf>
    <xf numFmtId="4" fontId="17" fillId="2" borderId="12" xfId="3" applyFont="1" applyFill="1" applyBorder="1" applyAlignment="1">
      <alignment horizontal="center" vertical="center" wrapText="1"/>
    </xf>
    <xf numFmtId="4" fontId="17" fillId="2" borderId="7" xfId="3" applyFont="1" applyFill="1" applyBorder="1">
      <alignment horizontal="center" vertical="center"/>
    </xf>
    <xf numFmtId="4" fontId="17" fillId="2" borderId="11" xfId="3" applyFont="1" applyFill="1" applyBorder="1">
      <alignment horizontal="center" vertical="center"/>
    </xf>
    <xf numFmtId="4" fontId="17" fillId="2" borderId="12" xfId="3" applyFont="1" applyFill="1" applyBorder="1">
      <alignment horizontal="center" vertical="center"/>
    </xf>
    <xf numFmtId="4" fontId="17" fillId="2" borderId="7" xfId="4" applyFont="1" applyFill="1" applyBorder="1" applyAlignment="1">
      <alignment horizontal="center" vertical="center" wrapText="1"/>
    </xf>
    <xf numFmtId="4" fontId="17" fillId="2" borderId="11" xfId="4" applyFont="1" applyFill="1" applyBorder="1" applyAlignment="1">
      <alignment horizontal="center" vertical="center" wrapText="1"/>
    </xf>
    <xf numFmtId="4" fontId="17" fillId="2" borderId="12" xfId="4" applyFont="1" applyFill="1" applyBorder="1" applyAlignment="1">
      <alignment horizontal="center" vertical="center" wrapText="1"/>
    </xf>
    <xf numFmtId="4" fontId="17" fillId="2" borderId="9" xfId="4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4" fontId="17" fillId="2" borderId="8" xfId="3" applyFont="1" applyFill="1" applyBorder="1">
      <alignment horizontal="center" vertical="center"/>
    </xf>
    <xf numFmtId="4" fontId="17" fillId="2" borderId="10" xfId="3" applyFont="1" applyFill="1" applyBorder="1">
      <alignment horizontal="center" vertical="center"/>
    </xf>
    <xf numFmtId="0" fontId="7" fillId="2" borderId="0" xfId="0" applyFont="1" applyFill="1" applyAlignment="1" applyProtection="1">
      <alignment horizontal="center" vertical="top" wrapText="1" readingOrder="1"/>
      <protection locked="0"/>
    </xf>
    <xf numFmtId="4" fontId="17" fillId="2" borderId="7" xfId="3" applyFont="1" applyFill="1" applyBorder="1" applyAlignment="1">
      <alignment vertical="center" wrapText="1"/>
    </xf>
    <xf numFmtId="4" fontId="17" fillId="2" borderId="11" xfId="3" applyFont="1" applyFill="1" applyBorder="1" applyAlignment="1">
      <alignment vertical="center" wrapText="1"/>
    </xf>
    <xf numFmtId="4" fontId="17" fillId="2" borderId="12" xfId="3" applyFont="1" applyFill="1" applyBorder="1" applyAlignment="1">
      <alignment vertical="center" wrapText="1"/>
    </xf>
    <xf numFmtId="0" fontId="17" fillId="2" borderId="7" xfId="9" applyFont="1" applyFill="1" applyBorder="1" applyAlignment="1">
      <alignment horizontal="center" vertical="center" wrapText="1"/>
    </xf>
    <xf numFmtId="0" fontId="17" fillId="2" borderId="11" xfId="9" applyFont="1" applyFill="1" applyBorder="1" applyAlignment="1">
      <alignment horizontal="center" vertical="center" wrapText="1"/>
    </xf>
    <xf numFmtId="0" fontId="17" fillId="2" borderId="12" xfId="9" applyFont="1" applyFill="1" applyBorder="1" applyAlignment="1">
      <alignment horizontal="center" vertical="center" wrapText="1"/>
    </xf>
    <xf numFmtId="4" fontId="2" fillId="2" borderId="7" xfId="3" applyFont="1" applyFill="1" applyBorder="1">
      <alignment horizontal="center" vertical="center"/>
    </xf>
    <xf numFmtId="4" fontId="2" fillId="2" borderId="11" xfId="3" applyFont="1" applyFill="1" applyBorder="1">
      <alignment horizontal="center" vertical="center"/>
    </xf>
    <xf numFmtId="4" fontId="2" fillId="2" borderId="12" xfId="3" applyFont="1" applyFill="1" applyBorder="1">
      <alignment horizontal="center" vertical="center"/>
    </xf>
    <xf numFmtId="0" fontId="20" fillId="2" borderId="28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4" fontId="17" fillId="2" borderId="24" xfId="3" applyFont="1" applyFill="1" applyBorder="1" applyAlignment="1">
      <alignment vertical="center"/>
    </xf>
    <xf numFmtId="4" fontId="17" fillId="2" borderId="25" xfId="3" applyFont="1" applyFill="1" applyBorder="1" applyAlignment="1">
      <alignment vertical="center"/>
    </xf>
    <xf numFmtId="0" fontId="7" fillId="2" borderId="0" xfId="1" applyFont="1" applyFill="1" applyAlignment="1" applyProtection="1">
      <alignment horizontal="center" vertical="top" wrapText="1" readingOrder="1"/>
      <protection locked="0"/>
    </xf>
    <xf numFmtId="0" fontId="7" fillId="2" borderId="16" xfId="1" applyFont="1" applyFill="1" applyBorder="1" applyAlignment="1" applyProtection="1">
      <alignment horizontal="center" vertical="top" wrapText="1" readingOrder="1"/>
      <protection locked="0"/>
    </xf>
    <xf numFmtId="4" fontId="17" fillId="2" borderId="18" xfId="3" applyFont="1" applyFill="1" applyBorder="1" applyAlignment="1">
      <alignment horizontal="center" vertical="center" wrapText="1"/>
    </xf>
    <xf numFmtId="4" fontId="17" fillId="2" borderId="19" xfId="4" applyFont="1" applyFill="1" applyBorder="1" applyAlignment="1">
      <alignment horizontal="left" vertical="center" wrapText="1"/>
    </xf>
    <xf numFmtId="4" fontId="17" fillId="2" borderId="0" xfId="4" applyFont="1" applyFill="1" applyBorder="1" applyAlignment="1">
      <alignment horizontal="left" vertical="center" wrapText="1"/>
    </xf>
    <xf numFmtId="4" fontId="17" fillId="2" borderId="26" xfId="4" applyFont="1" applyFill="1" applyBorder="1" applyAlignment="1">
      <alignment horizontal="left" vertical="center" wrapText="1"/>
    </xf>
    <xf numFmtId="4" fontId="17" fillId="2" borderId="18" xfId="4" applyFont="1" applyFill="1" applyBorder="1" applyAlignment="1">
      <alignment horizontal="center" vertical="center"/>
    </xf>
    <xf numFmtId="4" fontId="17" fillId="2" borderId="11" xfId="4" applyFont="1" applyFill="1" applyBorder="1" applyAlignment="1">
      <alignment horizontal="center" vertical="center"/>
    </xf>
    <xf numFmtId="4" fontId="17" fillId="2" borderId="12" xfId="4" applyFont="1" applyFill="1" applyBorder="1" applyAlignment="1">
      <alignment horizontal="center" vertical="center"/>
    </xf>
    <xf numFmtId="4" fontId="17" fillId="2" borderId="20" xfId="4" applyFont="1" applyFill="1" applyBorder="1" applyAlignment="1">
      <alignment vertical="center"/>
    </xf>
    <xf numFmtId="4" fontId="17" fillId="2" borderId="21" xfId="4" applyFont="1" applyFill="1" applyBorder="1" applyAlignment="1">
      <alignment vertical="center"/>
    </xf>
    <xf numFmtId="4" fontId="17" fillId="2" borderId="22" xfId="4" applyFont="1" applyFill="1" applyBorder="1" applyAlignment="1">
      <alignment vertical="center"/>
    </xf>
    <xf numFmtId="4" fontId="17" fillId="2" borderId="23" xfId="3" applyFont="1" applyFill="1" applyBorder="1" applyAlignment="1">
      <alignment horizontal="center" vertical="center"/>
    </xf>
    <xf numFmtId="4" fontId="17" fillId="2" borderId="26" xfId="3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5" fillId="0" borderId="0" xfId="2" applyFont="1" applyFill="1" applyBorder="1" applyAlignment="1">
      <alignment horizontal="right"/>
    </xf>
    <xf numFmtId="0" fontId="7" fillId="0" borderId="2" xfId="2" applyFont="1" applyFill="1" applyAlignment="1">
      <alignment horizontal="center" wrapText="1"/>
    </xf>
    <xf numFmtId="0" fontId="7" fillId="0" borderId="27" xfId="2" applyFont="1" applyFill="1" applyBorder="1" applyAlignment="1">
      <alignment horizontal="center" wrapText="1"/>
    </xf>
    <xf numFmtId="4" fontId="12" fillId="0" borderId="23" xfId="3" applyFont="1" applyFill="1" applyBorder="1" applyAlignment="1">
      <alignment horizontal="center" vertical="center" wrapText="1"/>
    </xf>
    <xf numFmtId="4" fontId="12" fillId="0" borderId="0" xfId="3" applyFont="1" applyFill="1" applyBorder="1" applyAlignment="1">
      <alignment horizontal="center" vertical="center" wrapText="1"/>
    </xf>
    <xf numFmtId="4" fontId="12" fillId="0" borderId="26" xfId="3" applyFont="1" applyFill="1" applyBorder="1" applyAlignment="1">
      <alignment horizontal="center" vertical="center" wrapText="1"/>
    </xf>
    <xf numFmtId="4" fontId="12" fillId="0" borderId="8" xfId="4" applyFont="1" applyFill="1" applyBorder="1" applyAlignment="1">
      <alignment horizontal="center" vertical="center"/>
    </xf>
    <xf numFmtId="4" fontId="12" fillId="0" borderId="9" xfId="4" applyFont="1" applyFill="1" applyBorder="1" applyAlignment="1">
      <alignment horizontal="center" vertical="center"/>
    </xf>
    <xf numFmtId="4" fontId="12" fillId="0" borderId="10" xfId="4" applyFont="1" applyFill="1" applyBorder="1" applyAlignment="1">
      <alignment horizontal="center" vertical="center"/>
    </xf>
    <xf numFmtId="0" fontId="12" fillId="0" borderId="7" xfId="9" applyFont="1" applyFill="1" applyBorder="1" applyAlignment="1">
      <alignment horizontal="center" vertical="center" wrapText="1"/>
    </xf>
    <xf numFmtId="0" fontId="12" fillId="0" borderId="12" xfId="9" applyFont="1" applyFill="1" applyBorder="1" applyAlignment="1">
      <alignment horizontal="center" vertical="center" wrapText="1"/>
    </xf>
    <xf numFmtId="4" fontId="12" fillId="0" borderId="7" xfId="3" applyFont="1" applyFill="1" applyBorder="1">
      <alignment horizontal="center" vertical="center"/>
    </xf>
    <xf numFmtId="4" fontId="12" fillId="0" borderId="12" xfId="3" applyFont="1" applyFill="1" applyBorder="1">
      <alignment horizontal="center" vertical="center"/>
    </xf>
    <xf numFmtId="4" fontId="12" fillId="0" borderId="8" xfId="3" applyFont="1" applyFill="1" applyBorder="1">
      <alignment horizontal="center" vertical="center"/>
    </xf>
    <xf numFmtId="4" fontId="12" fillId="0" borderId="10" xfId="3" applyFont="1" applyFill="1" applyBorder="1">
      <alignment horizontal="center" vertical="center"/>
    </xf>
    <xf numFmtId="0" fontId="15" fillId="2" borderId="44" xfId="2" applyFont="1" applyFill="1" applyBorder="1" applyAlignment="1">
      <alignment horizontal="right"/>
    </xf>
    <xf numFmtId="0" fontId="7" fillId="2" borderId="28" xfId="1" applyFont="1" applyFill="1" applyBorder="1" applyAlignment="1" applyProtection="1">
      <alignment horizontal="center" wrapText="1" readingOrder="1"/>
      <protection locked="0"/>
    </xf>
    <xf numFmtId="0" fontId="7" fillId="2" borderId="5" xfId="1" applyFont="1" applyFill="1" applyBorder="1" applyAlignment="1" applyProtection="1">
      <alignment horizontal="center" wrapText="1" readingOrder="1"/>
      <protection locked="0"/>
    </xf>
    <xf numFmtId="0" fontId="19" fillId="2" borderId="2" xfId="11" applyFont="1" applyFill="1">
      <alignment horizontal="center" vertical="center"/>
    </xf>
    <xf numFmtId="4" fontId="17" fillId="2" borderId="38" xfId="4" applyFont="1" applyFill="1" applyBorder="1" applyAlignment="1">
      <alignment horizontal="center" vertical="top" wrapText="1"/>
    </xf>
    <xf numFmtId="4" fontId="17" fillId="2" borderId="45" xfId="4" applyFont="1" applyFill="1" applyBorder="1" applyAlignment="1">
      <alignment horizontal="center" vertical="top" wrapText="1"/>
    </xf>
    <xf numFmtId="4" fontId="17" fillId="2" borderId="43" xfId="4" applyFont="1" applyFill="1" applyBorder="1" applyAlignment="1">
      <alignment horizontal="center" vertical="top" wrapText="1"/>
    </xf>
    <xf numFmtId="4" fontId="17" fillId="2" borderId="46" xfId="3" applyFont="1" applyFill="1" applyBorder="1" applyAlignment="1">
      <alignment horizontal="center" vertical="center" wrapText="1"/>
    </xf>
    <xf numFmtId="4" fontId="17" fillId="2" borderId="47" xfId="3" applyFont="1" applyFill="1" applyBorder="1" applyAlignment="1">
      <alignment horizontal="center" vertical="center" wrapText="1"/>
    </xf>
    <xf numFmtId="4" fontId="17" fillId="2" borderId="8" xfId="3" applyFont="1" applyFill="1" applyBorder="1" applyAlignment="1">
      <alignment vertical="center"/>
    </xf>
    <xf numFmtId="4" fontId="17" fillId="2" borderId="10" xfId="3" applyFont="1" applyFill="1" applyBorder="1" applyAlignment="1">
      <alignment vertical="center"/>
    </xf>
    <xf numFmtId="165" fontId="11" fillId="2" borderId="34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2" borderId="35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2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34" xfId="0" applyFont="1" applyFill="1" applyBorder="1" applyAlignment="1" applyProtection="1">
      <alignment horizontal="center" vertical="center" wrapText="1" readingOrder="1"/>
      <protection locked="0"/>
    </xf>
    <xf numFmtId="0" fontId="11" fillId="2" borderId="15" xfId="0" applyFont="1" applyFill="1" applyBorder="1" applyAlignment="1" applyProtection="1">
      <alignment horizontal="center" vertical="center" wrapText="1" readingOrder="1"/>
      <protection locked="0"/>
    </xf>
    <xf numFmtId="0" fontId="11" fillId="2" borderId="34" xfId="0" applyFont="1" applyFill="1" applyBorder="1" applyAlignment="1" applyProtection="1">
      <alignment horizontal="center" vertical="top" wrapText="1" readingOrder="1"/>
      <protection locked="0"/>
    </xf>
    <xf numFmtId="0" fontId="11" fillId="2" borderId="15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1" applyFont="1" applyAlignment="1" applyProtection="1">
      <alignment horizontal="center" vertical="center" wrapText="1" readingOrder="1"/>
      <protection locked="0"/>
    </xf>
    <xf numFmtId="0" fontId="4" fillId="0" borderId="0" xfId="1" applyFont="1" applyAlignment="1" applyProtection="1">
      <alignment horizontal="center" vertical="center" wrapText="1" readingOrder="1"/>
      <protection locked="0"/>
    </xf>
    <xf numFmtId="0" fontId="4" fillId="0" borderId="0" xfId="1" applyFont="1" applyAlignment="1" applyProtection="1">
      <alignment vertical="center" wrapText="1" readingOrder="1"/>
      <protection locked="0"/>
    </xf>
  </cellXfs>
  <cellStyles count="12">
    <cellStyle name="bckgrnd_900" xfId="2"/>
    <cellStyle name="cntr_arm10_Bord_900" xfId="6"/>
    <cellStyle name="cntr_arm10_BordGrey_900" xfId="3"/>
    <cellStyle name="cntr_arm10bld_900" xfId="11"/>
    <cellStyle name="cntrBtm_arm10bld_900" xfId="10"/>
    <cellStyle name="left_arm10_BordWW_900" xfId="7"/>
    <cellStyle name="left_arm10_GrBordWW_900" xfId="9"/>
    <cellStyle name="rgt_arm10_BordGrey_900" xfId="4"/>
    <cellStyle name="rgt_arm14_bld_900" xfId="5"/>
    <cellStyle name="rgt_arm14_Money_900" xf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բյուջե"/>
      <sheetName val="հատված1"/>
      <sheetName val="հատված2"/>
      <sheetName val="հատված3"/>
      <sheetName val="հատված4"/>
      <sheetName val="հատված5"/>
      <sheetName val="հատված6"/>
    </sheetNames>
    <sheetDataSet>
      <sheetData sheetId="0" refreshError="1"/>
      <sheetData sheetId="1">
        <row r="12">
          <cell r="F12">
            <v>1702348000</v>
          </cell>
        </row>
      </sheetData>
      <sheetData sheetId="2">
        <row r="11">
          <cell r="F11">
            <v>3400800000</v>
          </cell>
          <cell r="G11">
            <v>1170000000</v>
          </cell>
          <cell r="H11">
            <v>2230800000</v>
          </cell>
        </row>
        <row r="311">
          <cell r="F311">
            <v>58500000</v>
          </cell>
          <cell r="G311">
            <v>58500000</v>
          </cell>
          <cell r="H311">
            <v>0</v>
          </cell>
        </row>
      </sheetData>
      <sheetData sheetId="3">
        <row r="12">
          <cell r="D12">
            <v>3400800000</v>
          </cell>
          <cell r="E12">
            <v>1170000000</v>
          </cell>
          <cell r="F12">
            <v>2230800000</v>
          </cell>
        </row>
        <row r="165">
          <cell r="D165">
            <v>58500000</v>
          </cell>
          <cell r="E165">
            <v>58500000</v>
          </cell>
          <cell r="F165">
            <v>0</v>
          </cell>
        </row>
      </sheetData>
      <sheetData sheetId="4" refreshError="1"/>
      <sheetData sheetId="5">
        <row r="12">
          <cell r="D12">
            <v>528452000</v>
          </cell>
          <cell r="E12">
            <v>0</v>
          </cell>
          <cell r="F12">
            <v>528452000</v>
          </cell>
        </row>
      </sheetData>
      <sheetData sheetId="6">
        <row r="15">
          <cell r="H15">
            <v>187000000</v>
          </cell>
        </row>
        <row r="16">
          <cell r="H16">
            <v>32000000</v>
          </cell>
        </row>
        <row r="19">
          <cell r="H19">
            <v>3500000</v>
          </cell>
        </row>
        <row r="20">
          <cell r="H20">
            <v>300000</v>
          </cell>
        </row>
        <row r="21">
          <cell r="H21">
            <v>2500000</v>
          </cell>
        </row>
        <row r="22">
          <cell r="H22">
            <v>300000</v>
          </cell>
        </row>
        <row r="24">
          <cell r="H24">
            <v>2500000</v>
          </cell>
        </row>
        <row r="25">
          <cell r="H25">
            <v>500000</v>
          </cell>
        </row>
        <row r="28">
          <cell r="H28">
            <v>700000</v>
          </cell>
        </row>
        <row r="29">
          <cell r="H29">
            <v>300000</v>
          </cell>
        </row>
        <row r="31">
          <cell r="H31">
            <v>2000000</v>
          </cell>
        </row>
        <row r="32">
          <cell r="H32">
            <v>1179000</v>
          </cell>
        </row>
        <row r="33">
          <cell r="H33">
            <v>500000</v>
          </cell>
        </row>
        <row r="34">
          <cell r="H34">
            <v>4000000</v>
          </cell>
        </row>
        <row r="35">
          <cell r="H35">
            <v>1300000</v>
          </cell>
        </row>
        <row r="36">
          <cell r="H36">
            <v>6000000</v>
          </cell>
        </row>
        <row r="37">
          <cell r="H37">
            <v>2000000</v>
          </cell>
        </row>
        <row r="39">
          <cell r="H39">
            <v>50000</v>
          </cell>
        </row>
        <row r="41">
          <cell r="I41">
            <v>2000000</v>
          </cell>
        </row>
        <row r="50">
          <cell r="H50">
            <v>1999000</v>
          </cell>
        </row>
        <row r="63">
          <cell r="H63">
            <v>2950000</v>
          </cell>
        </row>
        <row r="64">
          <cell r="H64">
            <v>50000</v>
          </cell>
        </row>
        <row r="71">
          <cell r="H71">
            <v>700000</v>
          </cell>
        </row>
        <row r="72">
          <cell r="H72">
            <v>50000</v>
          </cell>
        </row>
        <row r="73">
          <cell r="H73">
            <v>50000</v>
          </cell>
        </row>
        <row r="74">
          <cell r="H74">
            <v>400000</v>
          </cell>
        </row>
        <row r="75">
          <cell r="H75">
            <v>2500000</v>
          </cell>
        </row>
        <row r="76">
          <cell r="H76">
            <v>1000000</v>
          </cell>
        </row>
        <row r="78">
          <cell r="H78">
            <v>4000000</v>
          </cell>
        </row>
        <row r="79">
          <cell r="H79">
            <v>700000</v>
          </cell>
        </row>
        <row r="81">
          <cell r="H81">
            <v>4500000</v>
          </cell>
        </row>
        <row r="83">
          <cell r="H83">
            <v>250000</v>
          </cell>
        </row>
        <row r="84">
          <cell r="H84">
            <v>50000</v>
          </cell>
        </row>
        <row r="85">
          <cell r="H85">
            <v>1000000</v>
          </cell>
        </row>
        <row r="86">
          <cell r="H86">
            <v>0</v>
          </cell>
        </row>
        <row r="87">
          <cell r="I87">
            <v>20000000</v>
          </cell>
        </row>
        <row r="88">
          <cell r="I88">
            <v>3000000</v>
          </cell>
        </row>
        <row r="90">
          <cell r="I90">
            <v>500000</v>
          </cell>
        </row>
        <row r="91">
          <cell r="I91">
            <v>1500000</v>
          </cell>
        </row>
        <row r="113">
          <cell r="H113">
            <v>1000000</v>
          </cell>
        </row>
        <row r="124">
          <cell r="H124">
            <v>1000000</v>
          </cell>
        </row>
        <row r="144">
          <cell r="H144">
            <v>100000</v>
          </cell>
        </row>
        <row r="149">
          <cell r="H149">
            <v>170000</v>
          </cell>
        </row>
        <row r="150">
          <cell r="H150">
            <v>230000</v>
          </cell>
        </row>
        <row r="151">
          <cell r="H151">
            <v>600000</v>
          </cell>
        </row>
        <row r="168">
          <cell r="H168">
            <v>48000000</v>
          </cell>
        </row>
        <row r="170">
          <cell r="H170">
            <v>48000000</v>
          </cell>
        </row>
        <row r="171">
          <cell r="I171">
            <v>996482200</v>
          </cell>
        </row>
        <row r="175">
          <cell r="I175">
            <v>3000000</v>
          </cell>
        </row>
        <row r="176">
          <cell r="I176">
            <v>31000000</v>
          </cell>
        </row>
        <row r="178">
          <cell r="H178">
            <v>1500000</v>
          </cell>
        </row>
        <row r="185">
          <cell r="H185">
            <v>1000000</v>
          </cell>
        </row>
        <row r="197">
          <cell r="I197">
            <v>-20000000</v>
          </cell>
        </row>
        <row r="198">
          <cell r="I198">
            <v>-80000000</v>
          </cell>
        </row>
        <row r="201">
          <cell r="H201">
            <v>127550000</v>
          </cell>
        </row>
        <row r="206">
          <cell r="H206">
            <v>127550000</v>
          </cell>
        </row>
        <row r="216">
          <cell r="H216">
            <v>2000000</v>
          </cell>
        </row>
        <row r="220">
          <cell r="H220">
            <v>27000000</v>
          </cell>
        </row>
        <row r="221">
          <cell r="H221">
            <v>27000000</v>
          </cell>
        </row>
        <row r="227">
          <cell r="I227">
            <v>717568000</v>
          </cell>
        </row>
        <row r="229">
          <cell r="H229">
            <v>13200000</v>
          </cell>
        </row>
        <row r="230">
          <cell r="H230">
            <v>13200000</v>
          </cell>
        </row>
        <row r="233">
          <cell r="H233">
            <v>11000000</v>
          </cell>
        </row>
        <row r="234">
          <cell r="I234">
            <v>1500000</v>
          </cell>
        </row>
        <row r="236">
          <cell r="H236">
            <v>28050000</v>
          </cell>
        </row>
        <row r="237">
          <cell r="H237">
            <v>6000000</v>
          </cell>
        </row>
        <row r="240">
          <cell r="H240">
            <v>22000000</v>
          </cell>
        </row>
        <row r="241">
          <cell r="H241">
            <v>50000</v>
          </cell>
        </row>
        <row r="246">
          <cell r="H246">
            <v>102250000</v>
          </cell>
        </row>
        <row r="247">
          <cell r="H247">
            <v>102250000</v>
          </cell>
        </row>
        <row r="277">
          <cell r="H277">
            <v>1500000</v>
          </cell>
        </row>
        <row r="278">
          <cell r="I278">
            <v>216659800</v>
          </cell>
        </row>
        <row r="279">
          <cell r="I279">
            <v>210000000</v>
          </cell>
        </row>
        <row r="295">
          <cell r="H295">
            <v>61200000</v>
          </cell>
        </row>
        <row r="304">
          <cell r="H304">
            <v>61200000</v>
          </cell>
        </row>
        <row r="307">
          <cell r="I307">
            <v>0</v>
          </cell>
        </row>
        <row r="334">
          <cell r="H334">
            <v>500000</v>
          </cell>
        </row>
        <row r="335">
          <cell r="H335">
            <v>1000000</v>
          </cell>
        </row>
        <row r="336">
          <cell r="H336">
            <v>500000</v>
          </cell>
        </row>
        <row r="337">
          <cell r="H337">
            <v>6000000</v>
          </cell>
        </row>
        <row r="338">
          <cell r="H338">
            <v>300000</v>
          </cell>
        </row>
        <row r="339">
          <cell r="H339">
            <v>7000000</v>
          </cell>
        </row>
        <row r="344">
          <cell r="H344">
            <v>294222000</v>
          </cell>
        </row>
        <row r="346">
          <cell r="H346">
            <v>1000000</v>
          </cell>
        </row>
        <row r="347">
          <cell r="H347">
            <v>291800000</v>
          </cell>
        </row>
        <row r="353">
          <cell r="H353">
            <v>1422000</v>
          </cell>
        </row>
        <row r="354">
          <cell r="I354">
            <v>80300000</v>
          </cell>
        </row>
        <row r="357">
          <cell r="H357">
            <v>500000</v>
          </cell>
        </row>
        <row r="358">
          <cell r="H358">
            <v>350000</v>
          </cell>
        </row>
        <row r="369">
          <cell r="H369">
            <v>150000</v>
          </cell>
        </row>
        <row r="371">
          <cell r="H371">
            <v>102600000</v>
          </cell>
        </row>
        <row r="381">
          <cell r="H381">
            <v>102400000</v>
          </cell>
        </row>
        <row r="383">
          <cell r="H383">
            <v>200000</v>
          </cell>
        </row>
        <row r="394">
          <cell r="H394">
            <v>200000</v>
          </cell>
        </row>
        <row r="411">
          <cell r="H411">
            <v>4000000</v>
          </cell>
        </row>
        <row r="414">
          <cell r="H414">
            <v>4000000</v>
          </cell>
        </row>
        <row r="423">
          <cell r="H423">
            <v>58500000</v>
          </cell>
          <cell r="I4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4" sqref="A4:E4"/>
    </sheetView>
  </sheetViews>
  <sheetFormatPr defaultColWidth="29.28515625" defaultRowHeight="13.5" x14ac:dyDescent="0.25"/>
  <cols>
    <col min="1" max="1" width="29.28515625" style="1"/>
    <col min="2" max="2" width="18.7109375" style="1" customWidth="1"/>
    <col min="3" max="3" width="36" style="1" customWidth="1"/>
    <col min="4" max="4" width="5.140625" style="1" customWidth="1"/>
    <col min="5" max="5" width="17.7109375" style="1" customWidth="1"/>
    <col min="6" max="6" width="7.28515625" style="1" customWidth="1"/>
    <col min="7" max="252" width="8.85546875" style="1" customWidth="1"/>
    <col min="253" max="253" width="3.28515625" style="1" customWidth="1"/>
    <col min="254" max="254" width="4.5703125" style="1" customWidth="1"/>
    <col min="255" max="257" width="29.28515625" style="1"/>
    <col min="258" max="258" width="18.7109375" style="1" customWidth="1"/>
    <col min="259" max="259" width="36" style="1" customWidth="1"/>
    <col min="260" max="260" width="5.140625" style="1" customWidth="1"/>
    <col min="261" max="261" width="17.7109375" style="1" customWidth="1"/>
    <col min="262" max="262" width="7.28515625" style="1" customWidth="1"/>
    <col min="263" max="508" width="8.85546875" style="1" customWidth="1"/>
    <col min="509" max="509" width="3.28515625" style="1" customWidth="1"/>
    <col min="510" max="510" width="4.5703125" style="1" customWidth="1"/>
    <col min="511" max="513" width="29.28515625" style="1"/>
    <col min="514" max="514" width="18.7109375" style="1" customWidth="1"/>
    <col min="515" max="515" width="36" style="1" customWidth="1"/>
    <col min="516" max="516" width="5.140625" style="1" customWidth="1"/>
    <col min="517" max="517" width="17.7109375" style="1" customWidth="1"/>
    <col min="518" max="518" width="7.28515625" style="1" customWidth="1"/>
    <col min="519" max="764" width="8.85546875" style="1" customWidth="1"/>
    <col min="765" max="765" width="3.28515625" style="1" customWidth="1"/>
    <col min="766" max="766" width="4.5703125" style="1" customWidth="1"/>
    <col min="767" max="769" width="29.28515625" style="1"/>
    <col min="770" max="770" width="18.7109375" style="1" customWidth="1"/>
    <col min="771" max="771" width="36" style="1" customWidth="1"/>
    <col min="772" max="772" width="5.140625" style="1" customWidth="1"/>
    <col min="773" max="773" width="17.7109375" style="1" customWidth="1"/>
    <col min="774" max="774" width="7.28515625" style="1" customWidth="1"/>
    <col min="775" max="1020" width="8.85546875" style="1" customWidth="1"/>
    <col min="1021" max="1021" width="3.28515625" style="1" customWidth="1"/>
    <col min="1022" max="1022" width="4.5703125" style="1" customWidth="1"/>
    <col min="1023" max="1025" width="29.28515625" style="1"/>
    <col min="1026" max="1026" width="18.7109375" style="1" customWidth="1"/>
    <col min="1027" max="1027" width="36" style="1" customWidth="1"/>
    <col min="1028" max="1028" width="5.140625" style="1" customWidth="1"/>
    <col min="1029" max="1029" width="17.7109375" style="1" customWidth="1"/>
    <col min="1030" max="1030" width="7.28515625" style="1" customWidth="1"/>
    <col min="1031" max="1276" width="8.85546875" style="1" customWidth="1"/>
    <col min="1277" max="1277" width="3.28515625" style="1" customWidth="1"/>
    <col min="1278" max="1278" width="4.5703125" style="1" customWidth="1"/>
    <col min="1279" max="1281" width="29.28515625" style="1"/>
    <col min="1282" max="1282" width="18.7109375" style="1" customWidth="1"/>
    <col min="1283" max="1283" width="36" style="1" customWidth="1"/>
    <col min="1284" max="1284" width="5.140625" style="1" customWidth="1"/>
    <col min="1285" max="1285" width="17.7109375" style="1" customWidth="1"/>
    <col min="1286" max="1286" width="7.28515625" style="1" customWidth="1"/>
    <col min="1287" max="1532" width="8.85546875" style="1" customWidth="1"/>
    <col min="1533" max="1533" width="3.28515625" style="1" customWidth="1"/>
    <col min="1534" max="1534" width="4.5703125" style="1" customWidth="1"/>
    <col min="1535" max="1537" width="29.28515625" style="1"/>
    <col min="1538" max="1538" width="18.7109375" style="1" customWidth="1"/>
    <col min="1539" max="1539" width="36" style="1" customWidth="1"/>
    <col min="1540" max="1540" width="5.140625" style="1" customWidth="1"/>
    <col min="1541" max="1541" width="17.7109375" style="1" customWidth="1"/>
    <col min="1542" max="1542" width="7.28515625" style="1" customWidth="1"/>
    <col min="1543" max="1788" width="8.85546875" style="1" customWidth="1"/>
    <col min="1789" max="1789" width="3.28515625" style="1" customWidth="1"/>
    <col min="1790" max="1790" width="4.5703125" style="1" customWidth="1"/>
    <col min="1791" max="1793" width="29.28515625" style="1"/>
    <col min="1794" max="1794" width="18.7109375" style="1" customWidth="1"/>
    <col min="1795" max="1795" width="36" style="1" customWidth="1"/>
    <col min="1796" max="1796" width="5.140625" style="1" customWidth="1"/>
    <col min="1797" max="1797" width="17.7109375" style="1" customWidth="1"/>
    <col min="1798" max="1798" width="7.28515625" style="1" customWidth="1"/>
    <col min="1799" max="2044" width="8.85546875" style="1" customWidth="1"/>
    <col min="2045" max="2045" width="3.28515625" style="1" customWidth="1"/>
    <col min="2046" max="2046" width="4.5703125" style="1" customWidth="1"/>
    <col min="2047" max="2049" width="29.28515625" style="1"/>
    <col min="2050" max="2050" width="18.7109375" style="1" customWidth="1"/>
    <col min="2051" max="2051" width="36" style="1" customWidth="1"/>
    <col min="2052" max="2052" width="5.140625" style="1" customWidth="1"/>
    <col min="2053" max="2053" width="17.7109375" style="1" customWidth="1"/>
    <col min="2054" max="2054" width="7.28515625" style="1" customWidth="1"/>
    <col min="2055" max="2300" width="8.85546875" style="1" customWidth="1"/>
    <col min="2301" max="2301" width="3.28515625" style="1" customWidth="1"/>
    <col min="2302" max="2302" width="4.5703125" style="1" customWidth="1"/>
    <col min="2303" max="2305" width="29.28515625" style="1"/>
    <col min="2306" max="2306" width="18.7109375" style="1" customWidth="1"/>
    <col min="2307" max="2307" width="36" style="1" customWidth="1"/>
    <col min="2308" max="2308" width="5.140625" style="1" customWidth="1"/>
    <col min="2309" max="2309" width="17.7109375" style="1" customWidth="1"/>
    <col min="2310" max="2310" width="7.28515625" style="1" customWidth="1"/>
    <col min="2311" max="2556" width="8.85546875" style="1" customWidth="1"/>
    <col min="2557" max="2557" width="3.28515625" style="1" customWidth="1"/>
    <col min="2558" max="2558" width="4.5703125" style="1" customWidth="1"/>
    <col min="2559" max="2561" width="29.28515625" style="1"/>
    <col min="2562" max="2562" width="18.7109375" style="1" customWidth="1"/>
    <col min="2563" max="2563" width="36" style="1" customWidth="1"/>
    <col min="2564" max="2564" width="5.140625" style="1" customWidth="1"/>
    <col min="2565" max="2565" width="17.7109375" style="1" customWidth="1"/>
    <col min="2566" max="2566" width="7.28515625" style="1" customWidth="1"/>
    <col min="2567" max="2812" width="8.85546875" style="1" customWidth="1"/>
    <col min="2813" max="2813" width="3.28515625" style="1" customWidth="1"/>
    <col min="2814" max="2814" width="4.5703125" style="1" customWidth="1"/>
    <col min="2815" max="2817" width="29.28515625" style="1"/>
    <col min="2818" max="2818" width="18.7109375" style="1" customWidth="1"/>
    <col min="2819" max="2819" width="36" style="1" customWidth="1"/>
    <col min="2820" max="2820" width="5.140625" style="1" customWidth="1"/>
    <col min="2821" max="2821" width="17.7109375" style="1" customWidth="1"/>
    <col min="2822" max="2822" width="7.28515625" style="1" customWidth="1"/>
    <col min="2823" max="3068" width="8.85546875" style="1" customWidth="1"/>
    <col min="3069" max="3069" width="3.28515625" style="1" customWidth="1"/>
    <col min="3070" max="3070" width="4.5703125" style="1" customWidth="1"/>
    <col min="3071" max="3073" width="29.28515625" style="1"/>
    <col min="3074" max="3074" width="18.7109375" style="1" customWidth="1"/>
    <col min="3075" max="3075" width="36" style="1" customWidth="1"/>
    <col min="3076" max="3076" width="5.140625" style="1" customWidth="1"/>
    <col min="3077" max="3077" width="17.7109375" style="1" customWidth="1"/>
    <col min="3078" max="3078" width="7.28515625" style="1" customWidth="1"/>
    <col min="3079" max="3324" width="8.85546875" style="1" customWidth="1"/>
    <col min="3325" max="3325" width="3.28515625" style="1" customWidth="1"/>
    <col min="3326" max="3326" width="4.5703125" style="1" customWidth="1"/>
    <col min="3327" max="3329" width="29.28515625" style="1"/>
    <col min="3330" max="3330" width="18.7109375" style="1" customWidth="1"/>
    <col min="3331" max="3331" width="36" style="1" customWidth="1"/>
    <col min="3332" max="3332" width="5.140625" style="1" customWidth="1"/>
    <col min="3333" max="3333" width="17.7109375" style="1" customWidth="1"/>
    <col min="3334" max="3334" width="7.28515625" style="1" customWidth="1"/>
    <col min="3335" max="3580" width="8.85546875" style="1" customWidth="1"/>
    <col min="3581" max="3581" width="3.28515625" style="1" customWidth="1"/>
    <col min="3582" max="3582" width="4.5703125" style="1" customWidth="1"/>
    <col min="3583" max="3585" width="29.28515625" style="1"/>
    <col min="3586" max="3586" width="18.7109375" style="1" customWidth="1"/>
    <col min="3587" max="3587" width="36" style="1" customWidth="1"/>
    <col min="3588" max="3588" width="5.140625" style="1" customWidth="1"/>
    <col min="3589" max="3589" width="17.7109375" style="1" customWidth="1"/>
    <col min="3590" max="3590" width="7.28515625" style="1" customWidth="1"/>
    <col min="3591" max="3836" width="8.85546875" style="1" customWidth="1"/>
    <col min="3837" max="3837" width="3.28515625" style="1" customWidth="1"/>
    <col min="3838" max="3838" width="4.5703125" style="1" customWidth="1"/>
    <col min="3839" max="3841" width="29.28515625" style="1"/>
    <col min="3842" max="3842" width="18.7109375" style="1" customWidth="1"/>
    <col min="3843" max="3843" width="36" style="1" customWidth="1"/>
    <col min="3844" max="3844" width="5.140625" style="1" customWidth="1"/>
    <col min="3845" max="3845" width="17.7109375" style="1" customWidth="1"/>
    <col min="3846" max="3846" width="7.28515625" style="1" customWidth="1"/>
    <col min="3847" max="4092" width="8.85546875" style="1" customWidth="1"/>
    <col min="4093" max="4093" width="3.28515625" style="1" customWidth="1"/>
    <col min="4094" max="4094" width="4.5703125" style="1" customWidth="1"/>
    <col min="4095" max="4097" width="29.28515625" style="1"/>
    <col min="4098" max="4098" width="18.7109375" style="1" customWidth="1"/>
    <col min="4099" max="4099" width="36" style="1" customWidth="1"/>
    <col min="4100" max="4100" width="5.140625" style="1" customWidth="1"/>
    <col min="4101" max="4101" width="17.7109375" style="1" customWidth="1"/>
    <col min="4102" max="4102" width="7.28515625" style="1" customWidth="1"/>
    <col min="4103" max="4348" width="8.85546875" style="1" customWidth="1"/>
    <col min="4349" max="4349" width="3.28515625" style="1" customWidth="1"/>
    <col min="4350" max="4350" width="4.5703125" style="1" customWidth="1"/>
    <col min="4351" max="4353" width="29.28515625" style="1"/>
    <col min="4354" max="4354" width="18.7109375" style="1" customWidth="1"/>
    <col min="4355" max="4355" width="36" style="1" customWidth="1"/>
    <col min="4356" max="4356" width="5.140625" style="1" customWidth="1"/>
    <col min="4357" max="4357" width="17.7109375" style="1" customWidth="1"/>
    <col min="4358" max="4358" width="7.28515625" style="1" customWidth="1"/>
    <col min="4359" max="4604" width="8.85546875" style="1" customWidth="1"/>
    <col min="4605" max="4605" width="3.28515625" style="1" customWidth="1"/>
    <col min="4606" max="4606" width="4.5703125" style="1" customWidth="1"/>
    <col min="4607" max="4609" width="29.28515625" style="1"/>
    <col min="4610" max="4610" width="18.7109375" style="1" customWidth="1"/>
    <col min="4611" max="4611" width="36" style="1" customWidth="1"/>
    <col min="4612" max="4612" width="5.140625" style="1" customWidth="1"/>
    <col min="4613" max="4613" width="17.7109375" style="1" customWidth="1"/>
    <col min="4614" max="4614" width="7.28515625" style="1" customWidth="1"/>
    <col min="4615" max="4860" width="8.85546875" style="1" customWidth="1"/>
    <col min="4861" max="4861" width="3.28515625" style="1" customWidth="1"/>
    <col min="4862" max="4862" width="4.5703125" style="1" customWidth="1"/>
    <col min="4863" max="4865" width="29.28515625" style="1"/>
    <col min="4866" max="4866" width="18.7109375" style="1" customWidth="1"/>
    <col min="4867" max="4867" width="36" style="1" customWidth="1"/>
    <col min="4868" max="4868" width="5.140625" style="1" customWidth="1"/>
    <col min="4869" max="4869" width="17.7109375" style="1" customWidth="1"/>
    <col min="4870" max="4870" width="7.28515625" style="1" customWidth="1"/>
    <col min="4871" max="5116" width="8.85546875" style="1" customWidth="1"/>
    <col min="5117" max="5117" width="3.28515625" style="1" customWidth="1"/>
    <col min="5118" max="5118" width="4.5703125" style="1" customWidth="1"/>
    <col min="5119" max="5121" width="29.28515625" style="1"/>
    <col min="5122" max="5122" width="18.7109375" style="1" customWidth="1"/>
    <col min="5123" max="5123" width="36" style="1" customWidth="1"/>
    <col min="5124" max="5124" width="5.140625" style="1" customWidth="1"/>
    <col min="5125" max="5125" width="17.7109375" style="1" customWidth="1"/>
    <col min="5126" max="5126" width="7.28515625" style="1" customWidth="1"/>
    <col min="5127" max="5372" width="8.85546875" style="1" customWidth="1"/>
    <col min="5373" max="5373" width="3.28515625" style="1" customWidth="1"/>
    <col min="5374" max="5374" width="4.5703125" style="1" customWidth="1"/>
    <col min="5375" max="5377" width="29.28515625" style="1"/>
    <col min="5378" max="5378" width="18.7109375" style="1" customWidth="1"/>
    <col min="5379" max="5379" width="36" style="1" customWidth="1"/>
    <col min="5380" max="5380" width="5.140625" style="1" customWidth="1"/>
    <col min="5381" max="5381" width="17.7109375" style="1" customWidth="1"/>
    <col min="5382" max="5382" width="7.28515625" style="1" customWidth="1"/>
    <col min="5383" max="5628" width="8.85546875" style="1" customWidth="1"/>
    <col min="5629" max="5629" width="3.28515625" style="1" customWidth="1"/>
    <col min="5630" max="5630" width="4.5703125" style="1" customWidth="1"/>
    <col min="5631" max="5633" width="29.28515625" style="1"/>
    <col min="5634" max="5634" width="18.7109375" style="1" customWidth="1"/>
    <col min="5635" max="5635" width="36" style="1" customWidth="1"/>
    <col min="5636" max="5636" width="5.140625" style="1" customWidth="1"/>
    <col min="5637" max="5637" width="17.7109375" style="1" customWidth="1"/>
    <col min="5638" max="5638" width="7.28515625" style="1" customWidth="1"/>
    <col min="5639" max="5884" width="8.85546875" style="1" customWidth="1"/>
    <col min="5885" max="5885" width="3.28515625" style="1" customWidth="1"/>
    <col min="5886" max="5886" width="4.5703125" style="1" customWidth="1"/>
    <col min="5887" max="5889" width="29.28515625" style="1"/>
    <col min="5890" max="5890" width="18.7109375" style="1" customWidth="1"/>
    <col min="5891" max="5891" width="36" style="1" customWidth="1"/>
    <col min="5892" max="5892" width="5.140625" style="1" customWidth="1"/>
    <col min="5893" max="5893" width="17.7109375" style="1" customWidth="1"/>
    <col min="5894" max="5894" width="7.28515625" style="1" customWidth="1"/>
    <col min="5895" max="6140" width="8.85546875" style="1" customWidth="1"/>
    <col min="6141" max="6141" width="3.28515625" style="1" customWidth="1"/>
    <col min="6142" max="6142" width="4.5703125" style="1" customWidth="1"/>
    <col min="6143" max="6145" width="29.28515625" style="1"/>
    <col min="6146" max="6146" width="18.7109375" style="1" customWidth="1"/>
    <col min="6147" max="6147" width="36" style="1" customWidth="1"/>
    <col min="6148" max="6148" width="5.140625" style="1" customWidth="1"/>
    <col min="6149" max="6149" width="17.7109375" style="1" customWidth="1"/>
    <col min="6150" max="6150" width="7.28515625" style="1" customWidth="1"/>
    <col min="6151" max="6396" width="8.85546875" style="1" customWidth="1"/>
    <col min="6397" max="6397" width="3.28515625" style="1" customWidth="1"/>
    <col min="6398" max="6398" width="4.5703125" style="1" customWidth="1"/>
    <col min="6399" max="6401" width="29.28515625" style="1"/>
    <col min="6402" max="6402" width="18.7109375" style="1" customWidth="1"/>
    <col min="6403" max="6403" width="36" style="1" customWidth="1"/>
    <col min="6404" max="6404" width="5.140625" style="1" customWidth="1"/>
    <col min="6405" max="6405" width="17.7109375" style="1" customWidth="1"/>
    <col min="6406" max="6406" width="7.28515625" style="1" customWidth="1"/>
    <col min="6407" max="6652" width="8.85546875" style="1" customWidth="1"/>
    <col min="6653" max="6653" width="3.28515625" style="1" customWidth="1"/>
    <col min="6654" max="6654" width="4.5703125" style="1" customWidth="1"/>
    <col min="6655" max="6657" width="29.28515625" style="1"/>
    <col min="6658" max="6658" width="18.7109375" style="1" customWidth="1"/>
    <col min="6659" max="6659" width="36" style="1" customWidth="1"/>
    <col min="6660" max="6660" width="5.140625" style="1" customWidth="1"/>
    <col min="6661" max="6661" width="17.7109375" style="1" customWidth="1"/>
    <col min="6662" max="6662" width="7.28515625" style="1" customWidth="1"/>
    <col min="6663" max="6908" width="8.85546875" style="1" customWidth="1"/>
    <col min="6909" max="6909" width="3.28515625" style="1" customWidth="1"/>
    <col min="6910" max="6910" width="4.5703125" style="1" customWidth="1"/>
    <col min="6911" max="6913" width="29.28515625" style="1"/>
    <col min="6914" max="6914" width="18.7109375" style="1" customWidth="1"/>
    <col min="6915" max="6915" width="36" style="1" customWidth="1"/>
    <col min="6916" max="6916" width="5.140625" style="1" customWidth="1"/>
    <col min="6917" max="6917" width="17.7109375" style="1" customWidth="1"/>
    <col min="6918" max="6918" width="7.28515625" style="1" customWidth="1"/>
    <col min="6919" max="7164" width="8.85546875" style="1" customWidth="1"/>
    <col min="7165" max="7165" width="3.28515625" style="1" customWidth="1"/>
    <col min="7166" max="7166" width="4.5703125" style="1" customWidth="1"/>
    <col min="7167" max="7169" width="29.28515625" style="1"/>
    <col min="7170" max="7170" width="18.7109375" style="1" customWidth="1"/>
    <col min="7171" max="7171" width="36" style="1" customWidth="1"/>
    <col min="7172" max="7172" width="5.140625" style="1" customWidth="1"/>
    <col min="7173" max="7173" width="17.7109375" style="1" customWidth="1"/>
    <col min="7174" max="7174" width="7.28515625" style="1" customWidth="1"/>
    <col min="7175" max="7420" width="8.85546875" style="1" customWidth="1"/>
    <col min="7421" max="7421" width="3.28515625" style="1" customWidth="1"/>
    <col min="7422" max="7422" width="4.5703125" style="1" customWidth="1"/>
    <col min="7423" max="7425" width="29.28515625" style="1"/>
    <col min="7426" max="7426" width="18.7109375" style="1" customWidth="1"/>
    <col min="7427" max="7427" width="36" style="1" customWidth="1"/>
    <col min="7428" max="7428" width="5.140625" style="1" customWidth="1"/>
    <col min="7429" max="7429" width="17.7109375" style="1" customWidth="1"/>
    <col min="7430" max="7430" width="7.28515625" style="1" customWidth="1"/>
    <col min="7431" max="7676" width="8.85546875" style="1" customWidth="1"/>
    <col min="7677" max="7677" width="3.28515625" style="1" customWidth="1"/>
    <col min="7678" max="7678" width="4.5703125" style="1" customWidth="1"/>
    <col min="7679" max="7681" width="29.28515625" style="1"/>
    <col min="7682" max="7682" width="18.7109375" style="1" customWidth="1"/>
    <col min="7683" max="7683" width="36" style="1" customWidth="1"/>
    <col min="7684" max="7684" width="5.140625" style="1" customWidth="1"/>
    <col min="7685" max="7685" width="17.7109375" style="1" customWidth="1"/>
    <col min="7686" max="7686" width="7.28515625" style="1" customWidth="1"/>
    <col min="7687" max="7932" width="8.85546875" style="1" customWidth="1"/>
    <col min="7933" max="7933" width="3.28515625" style="1" customWidth="1"/>
    <col min="7934" max="7934" width="4.5703125" style="1" customWidth="1"/>
    <col min="7935" max="7937" width="29.28515625" style="1"/>
    <col min="7938" max="7938" width="18.7109375" style="1" customWidth="1"/>
    <col min="7939" max="7939" width="36" style="1" customWidth="1"/>
    <col min="7940" max="7940" width="5.140625" style="1" customWidth="1"/>
    <col min="7941" max="7941" width="17.7109375" style="1" customWidth="1"/>
    <col min="7942" max="7942" width="7.28515625" style="1" customWidth="1"/>
    <col min="7943" max="8188" width="8.85546875" style="1" customWidth="1"/>
    <col min="8189" max="8189" width="3.28515625" style="1" customWidth="1"/>
    <col min="8190" max="8190" width="4.5703125" style="1" customWidth="1"/>
    <col min="8191" max="8193" width="29.28515625" style="1"/>
    <col min="8194" max="8194" width="18.7109375" style="1" customWidth="1"/>
    <col min="8195" max="8195" width="36" style="1" customWidth="1"/>
    <col min="8196" max="8196" width="5.140625" style="1" customWidth="1"/>
    <col min="8197" max="8197" width="17.7109375" style="1" customWidth="1"/>
    <col min="8198" max="8198" width="7.28515625" style="1" customWidth="1"/>
    <col min="8199" max="8444" width="8.85546875" style="1" customWidth="1"/>
    <col min="8445" max="8445" width="3.28515625" style="1" customWidth="1"/>
    <col min="8446" max="8446" width="4.5703125" style="1" customWidth="1"/>
    <col min="8447" max="8449" width="29.28515625" style="1"/>
    <col min="8450" max="8450" width="18.7109375" style="1" customWidth="1"/>
    <col min="8451" max="8451" width="36" style="1" customWidth="1"/>
    <col min="8452" max="8452" width="5.140625" style="1" customWidth="1"/>
    <col min="8453" max="8453" width="17.7109375" style="1" customWidth="1"/>
    <col min="8454" max="8454" width="7.28515625" style="1" customWidth="1"/>
    <col min="8455" max="8700" width="8.85546875" style="1" customWidth="1"/>
    <col min="8701" max="8701" width="3.28515625" style="1" customWidth="1"/>
    <col min="8702" max="8702" width="4.5703125" style="1" customWidth="1"/>
    <col min="8703" max="8705" width="29.28515625" style="1"/>
    <col min="8706" max="8706" width="18.7109375" style="1" customWidth="1"/>
    <col min="8707" max="8707" width="36" style="1" customWidth="1"/>
    <col min="8708" max="8708" width="5.140625" style="1" customWidth="1"/>
    <col min="8709" max="8709" width="17.7109375" style="1" customWidth="1"/>
    <col min="8710" max="8710" width="7.28515625" style="1" customWidth="1"/>
    <col min="8711" max="8956" width="8.85546875" style="1" customWidth="1"/>
    <col min="8957" max="8957" width="3.28515625" style="1" customWidth="1"/>
    <col min="8958" max="8958" width="4.5703125" style="1" customWidth="1"/>
    <col min="8959" max="8961" width="29.28515625" style="1"/>
    <col min="8962" max="8962" width="18.7109375" style="1" customWidth="1"/>
    <col min="8963" max="8963" width="36" style="1" customWidth="1"/>
    <col min="8964" max="8964" width="5.140625" style="1" customWidth="1"/>
    <col min="8965" max="8965" width="17.7109375" style="1" customWidth="1"/>
    <col min="8966" max="8966" width="7.28515625" style="1" customWidth="1"/>
    <col min="8967" max="9212" width="8.85546875" style="1" customWidth="1"/>
    <col min="9213" max="9213" width="3.28515625" style="1" customWidth="1"/>
    <col min="9214" max="9214" width="4.5703125" style="1" customWidth="1"/>
    <col min="9215" max="9217" width="29.28515625" style="1"/>
    <col min="9218" max="9218" width="18.7109375" style="1" customWidth="1"/>
    <col min="9219" max="9219" width="36" style="1" customWidth="1"/>
    <col min="9220" max="9220" width="5.140625" style="1" customWidth="1"/>
    <col min="9221" max="9221" width="17.7109375" style="1" customWidth="1"/>
    <col min="9222" max="9222" width="7.28515625" style="1" customWidth="1"/>
    <col min="9223" max="9468" width="8.85546875" style="1" customWidth="1"/>
    <col min="9469" max="9469" width="3.28515625" style="1" customWidth="1"/>
    <col min="9470" max="9470" width="4.5703125" style="1" customWidth="1"/>
    <col min="9471" max="9473" width="29.28515625" style="1"/>
    <col min="9474" max="9474" width="18.7109375" style="1" customWidth="1"/>
    <col min="9475" max="9475" width="36" style="1" customWidth="1"/>
    <col min="9476" max="9476" width="5.140625" style="1" customWidth="1"/>
    <col min="9477" max="9477" width="17.7109375" style="1" customWidth="1"/>
    <col min="9478" max="9478" width="7.28515625" style="1" customWidth="1"/>
    <col min="9479" max="9724" width="8.85546875" style="1" customWidth="1"/>
    <col min="9725" max="9725" width="3.28515625" style="1" customWidth="1"/>
    <col min="9726" max="9726" width="4.5703125" style="1" customWidth="1"/>
    <col min="9727" max="9729" width="29.28515625" style="1"/>
    <col min="9730" max="9730" width="18.7109375" style="1" customWidth="1"/>
    <col min="9731" max="9731" width="36" style="1" customWidth="1"/>
    <col min="9732" max="9732" width="5.140625" style="1" customWidth="1"/>
    <col min="9733" max="9733" width="17.7109375" style="1" customWidth="1"/>
    <col min="9734" max="9734" width="7.28515625" style="1" customWidth="1"/>
    <col min="9735" max="9980" width="8.85546875" style="1" customWidth="1"/>
    <col min="9981" max="9981" width="3.28515625" style="1" customWidth="1"/>
    <col min="9982" max="9982" width="4.5703125" style="1" customWidth="1"/>
    <col min="9983" max="9985" width="29.28515625" style="1"/>
    <col min="9986" max="9986" width="18.7109375" style="1" customWidth="1"/>
    <col min="9987" max="9987" width="36" style="1" customWidth="1"/>
    <col min="9988" max="9988" width="5.140625" style="1" customWidth="1"/>
    <col min="9989" max="9989" width="17.7109375" style="1" customWidth="1"/>
    <col min="9990" max="9990" width="7.28515625" style="1" customWidth="1"/>
    <col min="9991" max="10236" width="8.85546875" style="1" customWidth="1"/>
    <col min="10237" max="10237" width="3.28515625" style="1" customWidth="1"/>
    <col min="10238" max="10238" width="4.5703125" style="1" customWidth="1"/>
    <col min="10239" max="10241" width="29.28515625" style="1"/>
    <col min="10242" max="10242" width="18.7109375" style="1" customWidth="1"/>
    <col min="10243" max="10243" width="36" style="1" customWidth="1"/>
    <col min="10244" max="10244" width="5.140625" style="1" customWidth="1"/>
    <col min="10245" max="10245" width="17.7109375" style="1" customWidth="1"/>
    <col min="10246" max="10246" width="7.28515625" style="1" customWidth="1"/>
    <col min="10247" max="10492" width="8.85546875" style="1" customWidth="1"/>
    <col min="10493" max="10493" width="3.28515625" style="1" customWidth="1"/>
    <col min="10494" max="10494" width="4.5703125" style="1" customWidth="1"/>
    <col min="10495" max="10497" width="29.28515625" style="1"/>
    <col min="10498" max="10498" width="18.7109375" style="1" customWidth="1"/>
    <col min="10499" max="10499" width="36" style="1" customWidth="1"/>
    <col min="10500" max="10500" width="5.140625" style="1" customWidth="1"/>
    <col min="10501" max="10501" width="17.7109375" style="1" customWidth="1"/>
    <col min="10502" max="10502" width="7.28515625" style="1" customWidth="1"/>
    <col min="10503" max="10748" width="8.85546875" style="1" customWidth="1"/>
    <col min="10749" max="10749" width="3.28515625" style="1" customWidth="1"/>
    <col min="10750" max="10750" width="4.5703125" style="1" customWidth="1"/>
    <col min="10751" max="10753" width="29.28515625" style="1"/>
    <col min="10754" max="10754" width="18.7109375" style="1" customWidth="1"/>
    <col min="10755" max="10755" width="36" style="1" customWidth="1"/>
    <col min="10756" max="10756" width="5.140625" style="1" customWidth="1"/>
    <col min="10757" max="10757" width="17.7109375" style="1" customWidth="1"/>
    <col min="10758" max="10758" width="7.28515625" style="1" customWidth="1"/>
    <col min="10759" max="11004" width="8.85546875" style="1" customWidth="1"/>
    <col min="11005" max="11005" width="3.28515625" style="1" customWidth="1"/>
    <col min="11006" max="11006" width="4.5703125" style="1" customWidth="1"/>
    <col min="11007" max="11009" width="29.28515625" style="1"/>
    <col min="11010" max="11010" width="18.7109375" style="1" customWidth="1"/>
    <col min="11011" max="11011" width="36" style="1" customWidth="1"/>
    <col min="11012" max="11012" width="5.140625" style="1" customWidth="1"/>
    <col min="11013" max="11013" width="17.7109375" style="1" customWidth="1"/>
    <col min="11014" max="11014" width="7.28515625" style="1" customWidth="1"/>
    <col min="11015" max="11260" width="8.85546875" style="1" customWidth="1"/>
    <col min="11261" max="11261" width="3.28515625" style="1" customWidth="1"/>
    <col min="11262" max="11262" width="4.5703125" style="1" customWidth="1"/>
    <col min="11263" max="11265" width="29.28515625" style="1"/>
    <col min="11266" max="11266" width="18.7109375" style="1" customWidth="1"/>
    <col min="11267" max="11267" width="36" style="1" customWidth="1"/>
    <col min="11268" max="11268" width="5.140625" style="1" customWidth="1"/>
    <col min="11269" max="11269" width="17.7109375" style="1" customWidth="1"/>
    <col min="11270" max="11270" width="7.28515625" style="1" customWidth="1"/>
    <col min="11271" max="11516" width="8.85546875" style="1" customWidth="1"/>
    <col min="11517" max="11517" width="3.28515625" style="1" customWidth="1"/>
    <col min="11518" max="11518" width="4.5703125" style="1" customWidth="1"/>
    <col min="11519" max="11521" width="29.28515625" style="1"/>
    <col min="11522" max="11522" width="18.7109375" style="1" customWidth="1"/>
    <col min="11523" max="11523" width="36" style="1" customWidth="1"/>
    <col min="11524" max="11524" width="5.140625" style="1" customWidth="1"/>
    <col min="11525" max="11525" width="17.7109375" style="1" customWidth="1"/>
    <col min="11526" max="11526" width="7.28515625" style="1" customWidth="1"/>
    <col min="11527" max="11772" width="8.85546875" style="1" customWidth="1"/>
    <col min="11773" max="11773" width="3.28515625" style="1" customWidth="1"/>
    <col min="11774" max="11774" width="4.5703125" style="1" customWidth="1"/>
    <col min="11775" max="11777" width="29.28515625" style="1"/>
    <col min="11778" max="11778" width="18.7109375" style="1" customWidth="1"/>
    <col min="11779" max="11779" width="36" style="1" customWidth="1"/>
    <col min="11780" max="11780" width="5.140625" style="1" customWidth="1"/>
    <col min="11781" max="11781" width="17.7109375" style="1" customWidth="1"/>
    <col min="11782" max="11782" width="7.28515625" style="1" customWidth="1"/>
    <col min="11783" max="12028" width="8.85546875" style="1" customWidth="1"/>
    <col min="12029" max="12029" width="3.28515625" style="1" customWidth="1"/>
    <col min="12030" max="12030" width="4.5703125" style="1" customWidth="1"/>
    <col min="12031" max="12033" width="29.28515625" style="1"/>
    <col min="12034" max="12034" width="18.7109375" style="1" customWidth="1"/>
    <col min="12035" max="12035" width="36" style="1" customWidth="1"/>
    <col min="12036" max="12036" width="5.140625" style="1" customWidth="1"/>
    <col min="12037" max="12037" width="17.7109375" style="1" customWidth="1"/>
    <col min="12038" max="12038" width="7.28515625" style="1" customWidth="1"/>
    <col min="12039" max="12284" width="8.85546875" style="1" customWidth="1"/>
    <col min="12285" max="12285" width="3.28515625" style="1" customWidth="1"/>
    <col min="12286" max="12286" width="4.5703125" style="1" customWidth="1"/>
    <col min="12287" max="12289" width="29.28515625" style="1"/>
    <col min="12290" max="12290" width="18.7109375" style="1" customWidth="1"/>
    <col min="12291" max="12291" width="36" style="1" customWidth="1"/>
    <col min="12292" max="12292" width="5.140625" style="1" customWidth="1"/>
    <col min="12293" max="12293" width="17.7109375" style="1" customWidth="1"/>
    <col min="12294" max="12294" width="7.28515625" style="1" customWidth="1"/>
    <col min="12295" max="12540" width="8.85546875" style="1" customWidth="1"/>
    <col min="12541" max="12541" width="3.28515625" style="1" customWidth="1"/>
    <col min="12542" max="12542" width="4.5703125" style="1" customWidth="1"/>
    <col min="12543" max="12545" width="29.28515625" style="1"/>
    <col min="12546" max="12546" width="18.7109375" style="1" customWidth="1"/>
    <col min="12547" max="12547" width="36" style="1" customWidth="1"/>
    <col min="12548" max="12548" width="5.140625" style="1" customWidth="1"/>
    <col min="12549" max="12549" width="17.7109375" style="1" customWidth="1"/>
    <col min="12550" max="12550" width="7.28515625" style="1" customWidth="1"/>
    <col min="12551" max="12796" width="8.85546875" style="1" customWidth="1"/>
    <col min="12797" max="12797" width="3.28515625" style="1" customWidth="1"/>
    <col min="12798" max="12798" width="4.5703125" style="1" customWidth="1"/>
    <col min="12799" max="12801" width="29.28515625" style="1"/>
    <col min="12802" max="12802" width="18.7109375" style="1" customWidth="1"/>
    <col min="12803" max="12803" width="36" style="1" customWidth="1"/>
    <col min="12804" max="12804" width="5.140625" style="1" customWidth="1"/>
    <col min="12805" max="12805" width="17.7109375" style="1" customWidth="1"/>
    <col min="12806" max="12806" width="7.28515625" style="1" customWidth="1"/>
    <col min="12807" max="13052" width="8.85546875" style="1" customWidth="1"/>
    <col min="13053" max="13053" width="3.28515625" style="1" customWidth="1"/>
    <col min="13054" max="13054" width="4.5703125" style="1" customWidth="1"/>
    <col min="13055" max="13057" width="29.28515625" style="1"/>
    <col min="13058" max="13058" width="18.7109375" style="1" customWidth="1"/>
    <col min="13059" max="13059" width="36" style="1" customWidth="1"/>
    <col min="13060" max="13060" width="5.140625" style="1" customWidth="1"/>
    <col min="13061" max="13061" width="17.7109375" style="1" customWidth="1"/>
    <col min="13062" max="13062" width="7.28515625" style="1" customWidth="1"/>
    <col min="13063" max="13308" width="8.85546875" style="1" customWidth="1"/>
    <col min="13309" max="13309" width="3.28515625" style="1" customWidth="1"/>
    <col min="13310" max="13310" width="4.5703125" style="1" customWidth="1"/>
    <col min="13311" max="13313" width="29.28515625" style="1"/>
    <col min="13314" max="13314" width="18.7109375" style="1" customWidth="1"/>
    <col min="13315" max="13315" width="36" style="1" customWidth="1"/>
    <col min="13316" max="13316" width="5.140625" style="1" customWidth="1"/>
    <col min="13317" max="13317" width="17.7109375" style="1" customWidth="1"/>
    <col min="13318" max="13318" width="7.28515625" style="1" customWidth="1"/>
    <col min="13319" max="13564" width="8.85546875" style="1" customWidth="1"/>
    <col min="13565" max="13565" width="3.28515625" style="1" customWidth="1"/>
    <col min="13566" max="13566" width="4.5703125" style="1" customWidth="1"/>
    <col min="13567" max="13569" width="29.28515625" style="1"/>
    <col min="13570" max="13570" width="18.7109375" style="1" customWidth="1"/>
    <col min="13571" max="13571" width="36" style="1" customWidth="1"/>
    <col min="13572" max="13572" width="5.140625" style="1" customWidth="1"/>
    <col min="13573" max="13573" width="17.7109375" style="1" customWidth="1"/>
    <col min="13574" max="13574" width="7.28515625" style="1" customWidth="1"/>
    <col min="13575" max="13820" width="8.85546875" style="1" customWidth="1"/>
    <col min="13821" max="13821" width="3.28515625" style="1" customWidth="1"/>
    <col min="13822" max="13822" width="4.5703125" style="1" customWidth="1"/>
    <col min="13823" max="13825" width="29.28515625" style="1"/>
    <col min="13826" max="13826" width="18.7109375" style="1" customWidth="1"/>
    <col min="13827" max="13827" width="36" style="1" customWidth="1"/>
    <col min="13828" max="13828" width="5.140625" style="1" customWidth="1"/>
    <col min="13829" max="13829" width="17.7109375" style="1" customWidth="1"/>
    <col min="13830" max="13830" width="7.28515625" style="1" customWidth="1"/>
    <col min="13831" max="14076" width="8.85546875" style="1" customWidth="1"/>
    <col min="14077" max="14077" width="3.28515625" style="1" customWidth="1"/>
    <col min="14078" max="14078" width="4.5703125" style="1" customWidth="1"/>
    <col min="14079" max="14081" width="29.28515625" style="1"/>
    <col min="14082" max="14082" width="18.7109375" style="1" customWidth="1"/>
    <col min="14083" max="14083" width="36" style="1" customWidth="1"/>
    <col min="14084" max="14084" width="5.140625" style="1" customWidth="1"/>
    <col min="14085" max="14085" width="17.7109375" style="1" customWidth="1"/>
    <col min="14086" max="14086" width="7.28515625" style="1" customWidth="1"/>
    <col min="14087" max="14332" width="8.85546875" style="1" customWidth="1"/>
    <col min="14333" max="14333" width="3.28515625" style="1" customWidth="1"/>
    <col min="14334" max="14334" width="4.5703125" style="1" customWidth="1"/>
    <col min="14335" max="14337" width="29.28515625" style="1"/>
    <col min="14338" max="14338" width="18.7109375" style="1" customWidth="1"/>
    <col min="14339" max="14339" width="36" style="1" customWidth="1"/>
    <col min="14340" max="14340" width="5.140625" style="1" customWidth="1"/>
    <col min="14341" max="14341" width="17.7109375" style="1" customWidth="1"/>
    <col min="14342" max="14342" width="7.28515625" style="1" customWidth="1"/>
    <col min="14343" max="14588" width="8.85546875" style="1" customWidth="1"/>
    <col min="14589" max="14589" width="3.28515625" style="1" customWidth="1"/>
    <col min="14590" max="14590" width="4.5703125" style="1" customWidth="1"/>
    <col min="14591" max="14593" width="29.28515625" style="1"/>
    <col min="14594" max="14594" width="18.7109375" style="1" customWidth="1"/>
    <col min="14595" max="14595" width="36" style="1" customWidth="1"/>
    <col min="14596" max="14596" width="5.140625" style="1" customWidth="1"/>
    <col min="14597" max="14597" width="17.7109375" style="1" customWidth="1"/>
    <col min="14598" max="14598" width="7.28515625" style="1" customWidth="1"/>
    <col min="14599" max="14844" width="8.85546875" style="1" customWidth="1"/>
    <col min="14845" max="14845" width="3.28515625" style="1" customWidth="1"/>
    <col min="14846" max="14846" width="4.5703125" style="1" customWidth="1"/>
    <col min="14847" max="14849" width="29.28515625" style="1"/>
    <col min="14850" max="14850" width="18.7109375" style="1" customWidth="1"/>
    <col min="14851" max="14851" width="36" style="1" customWidth="1"/>
    <col min="14852" max="14852" width="5.140625" style="1" customWidth="1"/>
    <col min="14853" max="14853" width="17.7109375" style="1" customWidth="1"/>
    <col min="14854" max="14854" width="7.28515625" style="1" customWidth="1"/>
    <col min="14855" max="15100" width="8.85546875" style="1" customWidth="1"/>
    <col min="15101" max="15101" width="3.28515625" style="1" customWidth="1"/>
    <col min="15102" max="15102" width="4.5703125" style="1" customWidth="1"/>
    <col min="15103" max="15105" width="29.28515625" style="1"/>
    <col min="15106" max="15106" width="18.7109375" style="1" customWidth="1"/>
    <col min="15107" max="15107" width="36" style="1" customWidth="1"/>
    <col min="15108" max="15108" width="5.140625" style="1" customWidth="1"/>
    <col min="15109" max="15109" width="17.7109375" style="1" customWidth="1"/>
    <col min="15110" max="15110" width="7.28515625" style="1" customWidth="1"/>
    <col min="15111" max="15356" width="8.85546875" style="1" customWidth="1"/>
    <col min="15357" max="15357" width="3.28515625" style="1" customWidth="1"/>
    <col min="15358" max="15358" width="4.5703125" style="1" customWidth="1"/>
    <col min="15359" max="15361" width="29.28515625" style="1"/>
    <col min="15362" max="15362" width="18.7109375" style="1" customWidth="1"/>
    <col min="15363" max="15363" width="36" style="1" customWidth="1"/>
    <col min="15364" max="15364" width="5.140625" style="1" customWidth="1"/>
    <col min="15365" max="15365" width="17.7109375" style="1" customWidth="1"/>
    <col min="15366" max="15366" width="7.28515625" style="1" customWidth="1"/>
    <col min="15367" max="15612" width="8.85546875" style="1" customWidth="1"/>
    <col min="15613" max="15613" width="3.28515625" style="1" customWidth="1"/>
    <col min="15614" max="15614" width="4.5703125" style="1" customWidth="1"/>
    <col min="15615" max="15617" width="29.28515625" style="1"/>
    <col min="15618" max="15618" width="18.7109375" style="1" customWidth="1"/>
    <col min="15619" max="15619" width="36" style="1" customWidth="1"/>
    <col min="15620" max="15620" width="5.140625" style="1" customWidth="1"/>
    <col min="15621" max="15621" width="17.7109375" style="1" customWidth="1"/>
    <col min="15622" max="15622" width="7.28515625" style="1" customWidth="1"/>
    <col min="15623" max="15868" width="8.85546875" style="1" customWidth="1"/>
    <col min="15869" max="15869" width="3.28515625" style="1" customWidth="1"/>
    <col min="15870" max="15870" width="4.5703125" style="1" customWidth="1"/>
    <col min="15871" max="15873" width="29.28515625" style="1"/>
    <col min="15874" max="15874" width="18.7109375" style="1" customWidth="1"/>
    <col min="15875" max="15875" width="36" style="1" customWidth="1"/>
    <col min="15876" max="15876" width="5.140625" style="1" customWidth="1"/>
    <col min="15877" max="15877" width="17.7109375" style="1" customWidth="1"/>
    <col min="15878" max="15878" width="7.28515625" style="1" customWidth="1"/>
    <col min="15879" max="16124" width="8.85546875" style="1" customWidth="1"/>
    <col min="16125" max="16125" width="3.28515625" style="1" customWidth="1"/>
    <col min="16126" max="16126" width="4.5703125" style="1" customWidth="1"/>
    <col min="16127" max="16129" width="29.28515625" style="1"/>
    <col min="16130" max="16130" width="18.7109375" style="1" customWidth="1"/>
    <col min="16131" max="16131" width="36" style="1" customWidth="1"/>
    <col min="16132" max="16132" width="5.140625" style="1" customWidth="1"/>
    <col min="16133" max="16133" width="17.7109375" style="1" customWidth="1"/>
    <col min="16134" max="16134" width="7.28515625" style="1" customWidth="1"/>
    <col min="16135" max="16380" width="8.85546875" style="1" customWidth="1"/>
    <col min="16381" max="16381" width="3.28515625" style="1" customWidth="1"/>
    <col min="16382" max="16382" width="4.5703125" style="1" customWidth="1"/>
    <col min="16383" max="16384" width="29.28515625" style="1"/>
  </cols>
  <sheetData>
    <row r="1" spans="1:5" x14ac:dyDescent="0.25">
      <c r="A1" s="164"/>
      <c r="B1" s="164"/>
      <c r="C1" s="164"/>
      <c r="D1" s="164"/>
    </row>
    <row r="2" spans="1:5" ht="25.5" x14ac:dyDescent="0.25">
      <c r="A2" s="250" t="s">
        <v>0</v>
      </c>
      <c r="B2" s="250"/>
      <c r="C2" s="250"/>
      <c r="D2" s="250"/>
      <c r="E2" s="150"/>
    </row>
    <row r="3" spans="1:5" ht="25.5" x14ac:dyDescent="0.25">
      <c r="A3" s="165"/>
      <c r="B3" s="165"/>
      <c r="C3" s="165"/>
      <c r="D3" s="165"/>
      <c r="E3" s="150"/>
    </row>
    <row r="4" spans="1:5" ht="48.75" customHeight="1" x14ac:dyDescent="0.25">
      <c r="A4" s="164"/>
      <c r="B4" s="164"/>
      <c r="C4" s="164"/>
      <c r="D4" s="164"/>
      <c r="E4" s="164"/>
    </row>
    <row r="5" spans="1:5" ht="33.75" customHeight="1" x14ac:dyDescent="0.25">
      <c r="A5" s="251" t="s">
        <v>1</v>
      </c>
      <c r="B5" s="251"/>
      <c r="C5" s="251"/>
      <c r="D5" s="251"/>
      <c r="E5" s="252"/>
    </row>
    <row r="6" spans="1:5" ht="41.25" customHeight="1" x14ac:dyDescent="0.25">
      <c r="A6" s="164"/>
      <c r="B6" s="164"/>
      <c r="C6" s="164"/>
      <c r="D6" s="164"/>
      <c r="E6" s="164"/>
    </row>
    <row r="7" spans="1:5" ht="27" customHeight="1" x14ac:dyDescent="0.25">
      <c r="A7" s="161" t="s">
        <v>2</v>
      </c>
      <c r="B7" s="161"/>
      <c r="C7" s="161"/>
      <c r="D7" s="161"/>
      <c r="E7" s="151"/>
    </row>
    <row r="8" spans="1:5" ht="20.25" customHeight="1" x14ac:dyDescent="0.25">
      <c r="A8" s="161" t="s">
        <v>3</v>
      </c>
      <c r="B8" s="161"/>
      <c r="C8" s="161"/>
      <c r="D8" s="161"/>
      <c r="E8" s="151"/>
    </row>
    <row r="9" spans="1:5" ht="21" customHeight="1" x14ac:dyDescent="0.25">
      <c r="A9" s="161" t="s">
        <v>1147</v>
      </c>
      <c r="B9" s="161"/>
      <c r="C9" s="161"/>
      <c r="D9" s="161"/>
      <c r="E9" s="151"/>
    </row>
    <row r="10" spans="1:5" ht="27.75" customHeight="1" x14ac:dyDescent="0.35">
      <c r="A10" s="162" t="s">
        <v>4</v>
      </c>
      <c r="B10" s="162"/>
      <c r="C10" s="162"/>
      <c r="D10" s="162"/>
      <c r="E10" s="152"/>
    </row>
    <row r="11" spans="1:5" ht="16.5" x14ac:dyDescent="0.3">
      <c r="A11" s="163" t="s">
        <v>5</v>
      </c>
      <c r="B11" s="163"/>
      <c r="C11" s="163"/>
      <c r="D11" s="163"/>
      <c r="E11" s="153"/>
    </row>
    <row r="12" spans="1:5" x14ac:dyDescent="0.25">
      <c r="A12" s="164"/>
      <c r="B12" s="164"/>
      <c r="C12" s="164"/>
      <c r="D12" s="164"/>
    </row>
    <row r="13" spans="1:5" ht="93.75" customHeight="1" x14ac:dyDescent="0.3">
      <c r="A13" s="164"/>
      <c r="B13" s="164"/>
      <c r="C13" s="164"/>
      <c r="D13" s="164"/>
      <c r="E13" s="2"/>
    </row>
    <row r="14" spans="1:5" s="4" customFormat="1" ht="34.5" x14ac:dyDescent="0.3">
      <c r="A14" s="3" t="s">
        <v>6</v>
      </c>
      <c r="B14" s="3"/>
      <c r="C14" s="156" t="s">
        <v>7</v>
      </c>
      <c r="D14" s="3"/>
      <c r="E14" s="3"/>
    </row>
    <row r="15" spans="1:5" ht="27" x14ac:dyDescent="0.25">
      <c r="A15" s="5"/>
      <c r="B15" s="5"/>
      <c r="C15" s="6" t="s">
        <v>8</v>
      </c>
      <c r="D15" s="7"/>
      <c r="E15" s="7"/>
    </row>
    <row r="16" spans="1:5" x14ac:dyDescent="0.25">
      <c r="C16" s="7"/>
      <c r="D16" s="7"/>
      <c r="E16" s="7"/>
    </row>
    <row r="17" spans="1:5" ht="17.25" x14ac:dyDescent="0.3">
      <c r="C17" s="8"/>
    </row>
    <row r="18" spans="1:5" ht="34.5" x14ac:dyDescent="0.25">
      <c r="A18" s="9" t="s">
        <v>9</v>
      </c>
      <c r="B18" s="9"/>
      <c r="C18" s="9"/>
      <c r="D18" s="9"/>
      <c r="E18" s="9"/>
    </row>
    <row r="20" spans="1:5" x14ac:dyDescent="0.25">
      <c r="A20" s="160"/>
      <c r="B20" s="160"/>
      <c r="C20" s="160"/>
      <c r="D20" s="160"/>
    </row>
  </sheetData>
  <mergeCells count="13">
    <mergeCell ref="A6:E6"/>
    <mergeCell ref="A1:D1"/>
    <mergeCell ref="A2:D2"/>
    <mergeCell ref="A3:D3"/>
    <mergeCell ref="A4:E4"/>
    <mergeCell ref="A5:D5"/>
    <mergeCell ref="A20:D20"/>
    <mergeCell ref="A7:D7"/>
    <mergeCell ref="A8:D8"/>
    <mergeCell ref="A9:D9"/>
    <mergeCell ref="A10:D10"/>
    <mergeCell ref="A11:D11"/>
    <mergeCell ref="A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zoomScaleNormal="100" workbookViewId="0">
      <selection activeCell="D15" sqref="D15"/>
    </sheetView>
  </sheetViews>
  <sheetFormatPr defaultColWidth="8.85546875" defaultRowHeight="16.5" x14ac:dyDescent="0.3"/>
  <cols>
    <col min="1" max="1" width="7.28515625" style="13" customWidth="1"/>
    <col min="2" max="2" width="40.28515625" style="13" customWidth="1"/>
    <col min="3" max="3" width="11" style="13" customWidth="1"/>
    <col min="4" max="4" width="17" style="13" customWidth="1"/>
    <col min="5" max="5" width="16.5703125" style="13" customWidth="1"/>
    <col min="6" max="6" width="16.140625" style="13" customWidth="1"/>
    <col min="7" max="7" width="16.7109375" style="13" bestFit="1" customWidth="1"/>
    <col min="8" max="9" width="8.85546875" style="13"/>
    <col min="10" max="10" width="17" style="13" bestFit="1" customWidth="1"/>
    <col min="11" max="256" width="8.85546875" style="13"/>
    <col min="257" max="257" width="7.28515625" style="13" customWidth="1"/>
    <col min="258" max="258" width="40.28515625" style="13" customWidth="1"/>
    <col min="259" max="259" width="7.42578125" style="13" customWidth="1"/>
    <col min="260" max="260" width="17" style="13" customWidth="1"/>
    <col min="261" max="261" width="17.85546875" style="13" customWidth="1"/>
    <col min="262" max="262" width="16.140625" style="13" customWidth="1"/>
    <col min="263" max="263" width="16.7109375" style="13" bestFit="1" customWidth="1"/>
    <col min="264" max="265" width="8.85546875" style="13"/>
    <col min="266" max="266" width="17" style="13" bestFit="1" customWidth="1"/>
    <col min="267" max="512" width="8.85546875" style="13"/>
    <col min="513" max="513" width="7.28515625" style="13" customWidth="1"/>
    <col min="514" max="514" width="40.28515625" style="13" customWidth="1"/>
    <col min="515" max="515" width="7.42578125" style="13" customWidth="1"/>
    <col min="516" max="516" width="17" style="13" customWidth="1"/>
    <col min="517" max="517" width="17.85546875" style="13" customWidth="1"/>
    <col min="518" max="518" width="16.140625" style="13" customWidth="1"/>
    <col min="519" max="519" width="16.7109375" style="13" bestFit="1" customWidth="1"/>
    <col min="520" max="521" width="8.85546875" style="13"/>
    <col min="522" max="522" width="17" style="13" bestFit="1" customWidth="1"/>
    <col min="523" max="768" width="8.85546875" style="13"/>
    <col min="769" max="769" width="7.28515625" style="13" customWidth="1"/>
    <col min="770" max="770" width="40.28515625" style="13" customWidth="1"/>
    <col min="771" max="771" width="7.42578125" style="13" customWidth="1"/>
    <col min="772" max="772" width="17" style="13" customWidth="1"/>
    <col min="773" max="773" width="17.85546875" style="13" customWidth="1"/>
    <col min="774" max="774" width="16.140625" style="13" customWidth="1"/>
    <col min="775" max="775" width="16.7109375" style="13" bestFit="1" customWidth="1"/>
    <col min="776" max="777" width="8.85546875" style="13"/>
    <col min="778" max="778" width="17" style="13" bestFit="1" customWidth="1"/>
    <col min="779" max="1024" width="8.85546875" style="13"/>
    <col min="1025" max="1025" width="7.28515625" style="13" customWidth="1"/>
    <col min="1026" max="1026" width="40.28515625" style="13" customWidth="1"/>
    <col min="1027" max="1027" width="7.42578125" style="13" customWidth="1"/>
    <col min="1028" max="1028" width="17" style="13" customWidth="1"/>
    <col min="1029" max="1029" width="17.85546875" style="13" customWidth="1"/>
    <col min="1030" max="1030" width="16.140625" style="13" customWidth="1"/>
    <col min="1031" max="1031" width="16.7109375" style="13" bestFit="1" customWidth="1"/>
    <col min="1032" max="1033" width="8.85546875" style="13"/>
    <col min="1034" max="1034" width="17" style="13" bestFit="1" customWidth="1"/>
    <col min="1035" max="1280" width="8.85546875" style="13"/>
    <col min="1281" max="1281" width="7.28515625" style="13" customWidth="1"/>
    <col min="1282" max="1282" width="40.28515625" style="13" customWidth="1"/>
    <col min="1283" max="1283" width="7.42578125" style="13" customWidth="1"/>
    <col min="1284" max="1284" width="17" style="13" customWidth="1"/>
    <col min="1285" max="1285" width="17.85546875" style="13" customWidth="1"/>
    <col min="1286" max="1286" width="16.140625" style="13" customWidth="1"/>
    <col min="1287" max="1287" width="16.7109375" style="13" bestFit="1" customWidth="1"/>
    <col min="1288" max="1289" width="8.85546875" style="13"/>
    <col min="1290" max="1290" width="17" style="13" bestFit="1" customWidth="1"/>
    <col min="1291" max="1536" width="8.85546875" style="13"/>
    <col min="1537" max="1537" width="7.28515625" style="13" customWidth="1"/>
    <col min="1538" max="1538" width="40.28515625" style="13" customWidth="1"/>
    <col min="1539" max="1539" width="7.42578125" style="13" customWidth="1"/>
    <col min="1540" max="1540" width="17" style="13" customWidth="1"/>
    <col min="1541" max="1541" width="17.85546875" style="13" customWidth="1"/>
    <col min="1542" max="1542" width="16.140625" style="13" customWidth="1"/>
    <col min="1543" max="1543" width="16.7109375" style="13" bestFit="1" customWidth="1"/>
    <col min="1544" max="1545" width="8.85546875" style="13"/>
    <col min="1546" max="1546" width="17" style="13" bestFit="1" customWidth="1"/>
    <col min="1547" max="1792" width="8.85546875" style="13"/>
    <col min="1793" max="1793" width="7.28515625" style="13" customWidth="1"/>
    <col min="1794" max="1794" width="40.28515625" style="13" customWidth="1"/>
    <col min="1795" max="1795" width="7.42578125" style="13" customWidth="1"/>
    <col min="1796" max="1796" width="17" style="13" customWidth="1"/>
    <col min="1797" max="1797" width="17.85546875" style="13" customWidth="1"/>
    <col min="1798" max="1798" width="16.140625" style="13" customWidth="1"/>
    <col min="1799" max="1799" width="16.7109375" style="13" bestFit="1" customWidth="1"/>
    <col min="1800" max="1801" width="8.85546875" style="13"/>
    <col min="1802" max="1802" width="17" style="13" bestFit="1" customWidth="1"/>
    <col min="1803" max="2048" width="8.85546875" style="13"/>
    <col min="2049" max="2049" width="7.28515625" style="13" customWidth="1"/>
    <col min="2050" max="2050" width="40.28515625" style="13" customWidth="1"/>
    <col min="2051" max="2051" width="7.42578125" style="13" customWidth="1"/>
    <col min="2052" max="2052" width="17" style="13" customWidth="1"/>
    <col min="2053" max="2053" width="17.85546875" style="13" customWidth="1"/>
    <col min="2054" max="2054" width="16.140625" style="13" customWidth="1"/>
    <col min="2055" max="2055" width="16.7109375" style="13" bestFit="1" customWidth="1"/>
    <col min="2056" max="2057" width="8.85546875" style="13"/>
    <col min="2058" max="2058" width="17" style="13" bestFit="1" customWidth="1"/>
    <col min="2059" max="2304" width="8.85546875" style="13"/>
    <col min="2305" max="2305" width="7.28515625" style="13" customWidth="1"/>
    <col min="2306" max="2306" width="40.28515625" style="13" customWidth="1"/>
    <col min="2307" max="2307" width="7.42578125" style="13" customWidth="1"/>
    <col min="2308" max="2308" width="17" style="13" customWidth="1"/>
    <col min="2309" max="2309" width="17.85546875" style="13" customWidth="1"/>
    <col min="2310" max="2310" width="16.140625" style="13" customWidth="1"/>
    <col min="2311" max="2311" width="16.7109375" style="13" bestFit="1" customWidth="1"/>
    <col min="2312" max="2313" width="8.85546875" style="13"/>
    <col min="2314" max="2314" width="17" style="13" bestFit="1" customWidth="1"/>
    <col min="2315" max="2560" width="8.85546875" style="13"/>
    <col min="2561" max="2561" width="7.28515625" style="13" customWidth="1"/>
    <col min="2562" max="2562" width="40.28515625" style="13" customWidth="1"/>
    <col min="2563" max="2563" width="7.42578125" style="13" customWidth="1"/>
    <col min="2564" max="2564" width="17" style="13" customWidth="1"/>
    <col min="2565" max="2565" width="17.85546875" style="13" customWidth="1"/>
    <col min="2566" max="2566" width="16.140625" style="13" customWidth="1"/>
    <col min="2567" max="2567" width="16.7109375" style="13" bestFit="1" customWidth="1"/>
    <col min="2568" max="2569" width="8.85546875" style="13"/>
    <col min="2570" max="2570" width="17" style="13" bestFit="1" customWidth="1"/>
    <col min="2571" max="2816" width="8.85546875" style="13"/>
    <col min="2817" max="2817" width="7.28515625" style="13" customWidth="1"/>
    <col min="2818" max="2818" width="40.28515625" style="13" customWidth="1"/>
    <col min="2819" max="2819" width="7.42578125" style="13" customWidth="1"/>
    <col min="2820" max="2820" width="17" style="13" customWidth="1"/>
    <col min="2821" max="2821" width="17.85546875" style="13" customWidth="1"/>
    <col min="2822" max="2822" width="16.140625" style="13" customWidth="1"/>
    <col min="2823" max="2823" width="16.7109375" style="13" bestFit="1" customWidth="1"/>
    <col min="2824" max="2825" width="8.85546875" style="13"/>
    <col min="2826" max="2826" width="17" style="13" bestFit="1" customWidth="1"/>
    <col min="2827" max="3072" width="8.85546875" style="13"/>
    <col min="3073" max="3073" width="7.28515625" style="13" customWidth="1"/>
    <col min="3074" max="3074" width="40.28515625" style="13" customWidth="1"/>
    <col min="3075" max="3075" width="7.42578125" style="13" customWidth="1"/>
    <col min="3076" max="3076" width="17" style="13" customWidth="1"/>
    <col min="3077" max="3077" width="17.85546875" style="13" customWidth="1"/>
    <col min="3078" max="3078" width="16.140625" style="13" customWidth="1"/>
    <col min="3079" max="3079" width="16.7109375" style="13" bestFit="1" customWidth="1"/>
    <col min="3080" max="3081" width="8.85546875" style="13"/>
    <col min="3082" max="3082" width="17" style="13" bestFit="1" customWidth="1"/>
    <col min="3083" max="3328" width="8.85546875" style="13"/>
    <col min="3329" max="3329" width="7.28515625" style="13" customWidth="1"/>
    <col min="3330" max="3330" width="40.28515625" style="13" customWidth="1"/>
    <col min="3331" max="3331" width="7.42578125" style="13" customWidth="1"/>
    <col min="3332" max="3332" width="17" style="13" customWidth="1"/>
    <col min="3333" max="3333" width="17.85546875" style="13" customWidth="1"/>
    <col min="3334" max="3334" width="16.140625" style="13" customWidth="1"/>
    <col min="3335" max="3335" width="16.7109375" style="13" bestFit="1" customWidth="1"/>
    <col min="3336" max="3337" width="8.85546875" style="13"/>
    <col min="3338" max="3338" width="17" style="13" bestFit="1" customWidth="1"/>
    <col min="3339" max="3584" width="8.85546875" style="13"/>
    <col min="3585" max="3585" width="7.28515625" style="13" customWidth="1"/>
    <col min="3586" max="3586" width="40.28515625" style="13" customWidth="1"/>
    <col min="3587" max="3587" width="7.42578125" style="13" customWidth="1"/>
    <col min="3588" max="3588" width="17" style="13" customWidth="1"/>
    <col min="3589" max="3589" width="17.85546875" style="13" customWidth="1"/>
    <col min="3590" max="3590" width="16.140625" style="13" customWidth="1"/>
    <col min="3591" max="3591" width="16.7109375" style="13" bestFit="1" customWidth="1"/>
    <col min="3592" max="3593" width="8.85546875" style="13"/>
    <col min="3594" max="3594" width="17" style="13" bestFit="1" customWidth="1"/>
    <col min="3595" max="3840" width="8.85546875" style="13"/>
    <col min="3841" max="3841" width="7.28515625" style="13" customWidth="1"/>
    <col min="3842" max="3842" width="40.28515625" style="13" customWidth="1"/>
    <col min="3843" max="3843" width="7.42578125" style="13" customWidth="1"/>
    <col min="3844" max="3844" width="17" style="13" customWidth="1"/>
    <col min="3845" max="3845" width="17.85546875" style="13" customWidth="1"/>
    <col min="3846" max="3846" width="16.140625" style="13" customWidth="1"/>
    <col min="3847" max="3847" width="16.7109375" style="13" bestFit="1" customWidth="1"/>
    <col min="3848" max="3849" width="8.85546875" style="13"/>
    <col min="3850" max="3850" width="17" style="13" bestFit="1" customWidth="1"/>
    <col min="3851" max="4096" width="8.85546875" style="13"/>
    <col min="4097" max="4097" width="7.28515625" style="13" customWidth="1"/>
    <col min="4098" max="4098" width="40.28515625" style="13" customWidth="1"/>
    <col min="4099" max="4099" width="7.42578125" style="13" customWidth="1"/>
    <col min="4100" max="4100" width="17" style="13" customWidth="1"/>
    <col min="4101" max="4101" width="17.85546875" style="13" customWidth="1"/>
    <col min="4102" max="4102" width="16.140625" style="13" customWidth="1"/>
    <col min="4103" max="4103" width="16.7109375" style="13" bestFit="1" customWidth="1"/>
    <col min="4104" max="4105" width="8.85546875" style="13"/>
    <col min="4106" max="4106" width="17" style="13" bestFit="1" customWidth="1"/>
    <col min="4107" max="4352" width="8.85546875" style="13"/>
    <col min="4353" max="4353" width="7.28515625" style="13" customWidth="1"/>
    <col min="4354" max="4354" width="40.28515625" style="13" customWidth="1"/>
    <col min="4355" max="4355" width="7.42578125" style="13" customWidth="1"/>
    <col min="4356" max="4356" width="17" style="13" customWidth="1"/>
    <col min="4357" max="4357" width="17.85546875" style="13" customWidth="1"/>
    <col min="4358" max="4358" width="16.140625" style="13" customWidth="1"/>
    <col min="4359" max="4359" width="16.7109375" style="13" bestFit="1" customWidth="1"/>
    <col min="4360" max="4361" width="8.85546875" style="13"/>
    <col min="4362" max="4362" width="17" style="13" bestFit="1" customWidth="1"/>
    <col min="4363" max="4608" width="8.85546875" style="13"/>
    <col min="4609" max="4609" width="7.28515625" style="13" customWidth="1"/>
    <col min="4610" max="4610" width="40.28515625" style="13" customWidth="1"/>
    <col min="4611" max="4611" width="7.42578125" style="13" customWidth="1"/>
    <col min="4612" max="4612" width="17" style="13" customWidth="1"/>
    <col min="4613" max="4613" width="17.85546875" style="13" customWidth="1"/>
    <col min="4614" max="4614" width="16.140625" style="13" customWidth="1"/>
    <col min="4615" max="4615" width="16.7109375" style="13" bestFit="1" customWidth="1"/>
    <col min="4616" max="4617" width="8.85546875" style="13"/>
    <col min="4618" max="4618" width="17" style="13" bestFit="1" customWidth="1"/>
    <col min="4619" max="4864" width="8.85546875" style="13"/>
    <col min="4865" max="4865" width="7.28515625" style="13" customWidth="1"/>
    <col min="4866" max="4866" width="40.28515625" style="13" customWidth="1"/>
    <col min="4867" max="4867" width="7.42578125" style="13" customWidth="1"/>
    <col min="4868" max="4868" width="17" style="13" customWidth="1"/>
    <col min="4869" max="4869" width="17.85546875" style="13" customWidth="1"/>
    <col min="4870" max="4870" width="16.140625" style="13" customWidth="1"/>
    <col min="4871" max="4871" width="16.7109375" style="13" bestFit="1" customWidth="1"/>
    <col min="4872" max="4873" width="8.85546875" style="13"/>
    <col min="4874" max="4874" width="17" style="13" bestFit="1" customWidth="1"/>
    <col min="4875" max="5120" width="8.85546875" style="13"/>
    <col min="5121" max="5121" width="7.28515625" style="13" customWidth="1"/>
    <col min="5122" max="5122" width="40.28515625" style="13" customWidth="1"/>
    <col min="5123" max="5123" width="7.42578125" style="13" customWidth="1"/>
    <col min="5124" max="5124" width="17" style="13" customWidth="1"/>
    <col min="5125" max="5125" width="17.85546875" style="13" customWidth="1"/>
    <col min="5126" max="5126" width="16.140625" style="13" customWidth="1"/>
    <col min="5127" max="5127" width="16.7109375" style="13" bestFit="1" customWidth="1"/>
    <col min="5128" max="5129" width="8.85546875" style="13"/>
    <col min="5130" max="5130" width="17" style="13" bestFit="1" customWidth="1"/>
    <col min="5131" max="5376" width="8.85546875" style="13"/>
    <col min="5377" max="5377" width="7.28515625" style="13" customWidth="1"/>
    <col min="5378" max="5378" width="40.28515625" style="13" customWidth="1"/>
    <col min="5379" max="5379" width="7.42578125" style="13" customWidth="1"/>
    <col min="5380" max="5380" width="17" style="13" customWidth="1"/>
    <col min="5381" max="5381" width="17.85546875" style="13" customWidth="1"/>
    <col min="5382" max="5382" width="16.140625" style="13" customWidth="1"/>
    <col min="5383" max="5383" width="16.7109375" style="13" bestFit="1" customWidth="1"/>
    <col min="5384" max="5385" width="8.85546875" style="13"/>
    <col min="5386" max="5386" width="17" style="13" bestFit="1" customWidth="1"/>
    <col min="5387" max="5632" width="8.85546875" style="13"/>
    <col min="5633" max="5633" width="7.28515625" style="13" customWidth="1"/>
    <col min="5634" max="5634" width="40.28515625" style="13" customWidth="1"/>
    <col min="5635" max="5635" width="7.42578125" style="13" customWidth="1"/>
    <col min="5636" max="5636" width="17" style="13" customWidth="1"/>
    <col min="5637" max="5637" width="17.85546875" style="13" customWidth="1"/>
    <col min="5638" max="5638" width="16.140625" style="13" customWidth="1"/>
    <col min="5639" max="5639" width="16.7109375" style="13" bestFit="1" customWidth="1"/>
    <col min="5640" max="5641" width="8.85546875" style="13"/>
    <col min="5642" max="5642" width="17" style="13" bestFit="1" customWidth="1"/>
    <col min="5643" max="5888" width="8.85546875" style="13"/>
    <col min="5889" max="5889" width="7.28515625" style="13" customWidth="1"/>
    <col min="5890" max="5890" width="40.28515625" style="13" customWidth="1"/>
    <col min="5891" max="5891" width="7.42578125" style="13" customWidth="1"/>
    <col min="5892" max="5892" width="17" style="13" customWidth="1"/>
    <col min="5893" max="5893" width="17.85546875" style="13" customWidth="1"/>
    <col min="5894" max="5894" width="16.140625" style="13" customWidth="1"/>
    <col min="5895" max="5895" width="16.7109375" style="13" bestFit="1" customWidth="1"/>
    <col min="5896" max="5897" width="8.85546875" style="13"/>
    <col min="5898" max="5898" width="17" style="13" bestFit="1" customWidth="1"/>
    <col min="5899" max="6144" width="8.85546875" style="13"/>
    <col min="6145" max="6145" width="7.28515625" style="13" customWidth="1"/>
    <col min="6146" max="6146" width="40.28515625" style="13" customWidth="1"/>
    <col min="6147" max="6147" width="7.42578125" style="13" customWidth="1"/>
    <col min="6148" max="6148" width="17" style="13" customWidth="1"/>
    <col min="6149" max="6149" width="17.85546875" style="13" customWidth="1"/>
    <col min="6150" max="6150" width="16.140625" style="13" customWidth="1"/>
    <col min="6151" max="6151" width="16.7109375" style="13" bestFit="1" customWidth="1"/>
    <col min="6152" max="6153" width="8.85546875" style="13"/>
    <col min="6154" max="6154" width="17" style="13" bestFit="1" customWidth="1"/>
    <col min="6155" max="6400" width="8.85546875" style="13"/>
    <col min="6401" max="6401" width="7.28515625" style="13" customWidth="1"/>
    <col min="6402" max="6402" width="40.28515625" style="13" customWidth="1"/>
    <col min="6403" max="6403" width="7.42578125" style="13" customWidth="1"/>
    <col min="6404" max="6404" width="17" style="13" customWidth="1"/>
    <col min="6405" max="6405" width="17.85546875" style="13" customWidth="1"/>
    <col min="6406" max="6406" width="16.140625" style="13" customWidth="1"/>
    <col min="6407" max="6407" width="16.7109375" style="13" bestFit="1" customWidth="1"/>
    <col min="6408" max="6409" width="8.85546875" style="13"/>
    <col min="6410" max="6410" width="17" style="13" bestFit="1" customWidth="1"/>
    <col min="6411" max="6656" width="8.85546875" style="13"/>
    <col min="6657" max="6657" width="7.28515625" style="13" customWidth="1"/>
    <col min="6658" max="6658" width="40.28515625" style="13" customWidth="1"/>
    <col min="6659" max="6659" width="7.42578125" style="13" customWidth="1"/>
    <col min="6660" max="6660" width="17" style="13" customWidth="1"/>
    <col min="6661" max="6661" width="17.85546875" style="13" customWidth="1"/>
    <col min="6662" max="6662" width="16.140625" style="13" customWidth="1"/>
    <col min="6663" max="6663" width="16.7109375" style="13" bestFit="1" customWidth="1"/>
    <col min="6664" max="6665" width="8.85546875" style="13"/>
    <col min="6666" max="6666" width="17" style="13" bestFit="1" customWidth="1"/>
    <col min="6667" max="6912" width="8.85546875" style="13"/>
    <col min="6913" max="6913" width="7.28515625" style="13" customWidth="1"/>
    <col min="6914" max="6914" width="40.28515625" style="13" customWidth="1"/>
    <col min="6915" max="6915" width="7.42578125" style="13" customWidth="1"/>
    <col min="6916" max="6916" width="17" style="13" customWidth="1"/>
    <col min="6917" max="6917" width="17.85546875" style="13" customWidth="1"/>
    <col min="6918" max="6918" width="16.140625" style="13" customWidth="1"/>
    <col min="6919" max="6919" width="16.7109375" style="13" bestFit="1" customWidth="1"/>
    <col min="6920" max="6921" width="8.85546875" style="13"/>
    <col min="6922" max="6922" width="17" style="13" bestFit="1" customWidth="1"/>
    <col min="6923" max="7168" width="8.85546875" style="13"/>
    <col min="7169" max="7169" width="7.28515625" style="13" customWidth="1"/>
    <col min="7170" max="7170" width="40.28515625" style="13" customWidth="1"/>
    <col min="7171" max="7171" width="7.42578125" style="13" customWidth="1"/>
    <col min="7172" max="7172" width="17" style="13" customWidth="1"/>
    <col min="7173" max="7173" width="17.85546875" style="13" customWidth="1"/>
    <col min="7174" max="7174" width="16.140625" style="13" customWidth="1"/>
    <col min="7175" max="7175" width="16.7109375" style="13" bestFit="1" customWidth="1"/>
    <col min="7176" max="7177" width="8.85546875" style="13"/>
    <col min="7178" max="7178" width="17" style="13" bestFit="1" customWidth="1"/>
    <col min="7179" max="7424" width="8.85546875" style="13"/>
    <col min="7425" max="7425" width="7.28515625" style="13" customWidth="1"/>
    <col min="7426" max="7426" width="40.28515625" style="13" customWidth="1"/>
    <col min="7427" max="7427" width="7.42578125" style="13" customWidth="1"/>
    <col min="7428" max="7428" width="17" style="13" customWidth="1"/>
    <col min="7429" max="7429" width="17.85546875" style="13" customWidth="1"/>
    <col min="7430" max="7430" width="16.140625" style="13" customWidth="1"/>
    <col min="7431" max="7431" width="16.7109375" style="13" bestFit="1" customWidth="1"/>
    <col min="7432" max="7433" width="8.85546875" style="13"/>
    <col min="7434" max="7434" width="17" style="13" bestFit="1" customWidth="1"/>
    <col min="7435" max="7680" width="8.85546875" style="13"/>
    <col min="7681" max="7681" width="7.28515625" style="13" customWidth="1"/>
    <col min="7682" max="7682" width="40.28515625" style="13" customWidth="1"/>
    <col min="7683" max="7683" width="7.42578125" style="13" customWidth="1"/>
    <col min="7684" max="7684" width="17" style="13" customWidth="1"/>
    <col min="7685" max="7685" width="17.85546875" style="13" customWidth="1"/>
    <col min="7686" max="7686" width="16.140625" style="13" customWidth="1"/>
    <col min="7687" max="7687" width="16.7109375" style="13" bestFit="1" customWidth="1"/>
    <col min="7688" max="7689" width="8.85546875" style="13"/>
    <col min="7690" max="7690" width="17" style="13" bestFit="1" customWidth="1"/>
    <col min="7691" max="7936" width="8.85546875" style="13"/>
    <col min="7937" max="7937" width="7.28515625" style="13" customWidth="1"/>
    <col min="7938" max="7938" width="40.28515625" style="13" customWidth="1"/>
    <col min="7939" max="7939" width="7.42578125" style="13" customWidth="1"/>
    <col min="7940" max="7940" width="17" style="13" customWidth="1"/>
    <col min="7941" max="7941" width="17.85546875" style="13" customWidth="1"/>
    <col min="7942" max="7942" width="16.140625" style="13" customWidth="1"/>
    <col min="7943" max="7943" width="16.7109375" style="13" bestFit="1" customWidth="1"/>
    <col min="7944" max="7945" width="8.85546875" style="13"/>
    <col min="7946" max="7946" width="17" style="13" bestFit="1" customWidth="1"/>
    <col min="7947" max="8192" width="8.85546875" style="13"/>
    <col min="8193" max="8193" width="7.28515625" style="13" customWidth="1"/>
    <col min="8194" max="8194" width="40.28515625" style="13" customWidth="1"/>
    <col min="8195" max="8195" width="7.42578125" style="13" customWidth="1"/>
    <col min="8196" max="8196" width="17" style="13" customWidth="1"/>
    <col min="8197" max="8197" width="17.85546875" style="13" customWidth="1"/>
    <col min="8198" max="8198" width="16.140625" style="13" customWidth="1"/>
    <col min="8199" max="8199" width="16.7109375" style="13" bestFit="1" customWidth="1"/>
    <col min="8200" max="8201" width="8.85546875" style="13"/>
    <col min="8202" max="8202" width="17" style="13" bestFit="1" customWidth="1"/>
    <col min="8203" max="8448" width="8.85546875" style="13"/>
    <col min="8449" max="8449" width="7.28515625" style="13" customWidth="1"/>
    <col min="8450" max="8450" width="40.28515625" style="13" customWidth="1"/>
    <col min="8451" max="8451" width="7.42578125" style="13" customWidth="1"/>
    <col min="8452" max="8452" width="17" style="13" customWidth="1"/>
    <col min="8453" max="8453" width="17.85546875" style="13" customWidth="1"/>
    <col min="8454" max="8454" width="16.140625" style="13" customWidth="1"/>
    <col min="8455" max="8455" width="16.7109375" style="13" bestFit="1" customWidth="1"/>
    <col min="8456" max="8457" width="8.85546875" style="13"/>
    <col min="8458" max="8458" width="17" style="13" bestFit="1" customWidth="1"/>
    <col min="8459" max="8704" width="8.85546875" style="13"/>
    <col min="8705" max="8705" width="7.28515625" style="13" customWidth="1"/>
    <col min="8706" max="8706" width="40.28515625" style="13" customWidth="1"/>
    <col min="8707" max="8707" width="7.42578125" style="13" customWidth="1"/>
    <col min="8708" max="8708" width="17" style="13" customWidth="1"/>
    <col min="8709" max="8709" width="17.85546875" style="13" customWidth="1"/>
    <col min="8710" max="8710" width="16.140625" style="13" customWidth="1"/>
    <col min="8711" max="8711" width="16.7109375" style="13" bestFit="1" customWidth="1"/>
    <col min="8712" max="8713" width="8.85546875" style="13"/>
    <col min="8714" max="8714" width="17" style="13" bestFit="1" customWidth="1"/>
    <col min="8715" max="8960" width="8.85546875" style="13"/>
    <col min="8961" max="8961" width="7.28515625" style="13" customWidth="1"/>
    <col min="8962" max="8962" width="40.28515625" style="13" customWidth="1"/>
    <col min="8963" max="8963" width="7.42578125" style="13" customWidth="1"/>
    <col min="8964" max="8964" width="17" style="13" customWidth="1"/>
    <col min="8965" max="8965" width="17.85546875" style="13" customWidth="1"/>
    <col min="8966" max="8966" width="16.140625" style="13" customWidth="1"/>
    <col min="8967" max="8967" width="16.7109375" style="13" bestFit="1" customWidth="1"/>
    <col min="8968" max="8969" width="8.85546875" style="13"/>
    <col min="8970" max="8970" width="17" style="13" bestFit="1" customWidth="1"/>
    <col min="8971" max="9216" width="8.85546875" style="13"/>
    <col min="9217" max="9217" width="7.28515625" style="13" customWidth="1"/>
    <col min="9218" max="9218" width="40.28515625" style="13" customWidth="1"/>
    <col min="9219" max="9219" width="7.42578125" style="13" customWidth="1"/>
    <col min="9220" max="9220" width="17" style="13" customWidth="1"/>
    <col min="9221" max="9221" width="17.85546875" style="13" customWidth="1"/>
    <col min="9222" max="9222" width="16.140625" style="13" customWidth="1"/>
    <col min="9223" max="9223" width="16.7109375" style="13" bestFit="1" customWidth="1"/>
    <col min="9224" max="9225" width="8.85546875" style="13"/>
    <col min="9226" max="9226" width="17" style="13" bestFit="1" customWidth="1"/>
    <col min="9227" max="9472" width="8.85546875" style="13"/>
    <col min="9473" max="9473" width="7.28515625" style="13" customWidth="1"/>
    <col min="9474" max="9474" width="40.28515625" style="13" customWidth="1"/>
    <col min="9475" max="9475" width="7.42578125" style="13" customWidth="1"/>
    <col min="9476" max="9476" width="17" style="13" customWidth="1"/>
    <col min="9477" max="9477" width="17.85546875" style="13" customWidth="1"/>
    <col min="9478" max="9478" width="16.140625" style="13" customWidth="1"/>
    <col min="9479" max="9479" width="16.7109375" style="13" bestFit="1" customWidth="1"/>
    <col min="9480" max="9481" width="8.85546875" style="13"/>
    <col min="9482" max="9482" width="17" style="13" bestFit="1" customWidth="1"/>
    <col min="9483" max="9728" width="8.85546875" style="13"/>
    <col min="9729" max="9729" width="7.28515625" style="13" customWidth="1"/>
    <col min="9730" max="9730" width="40.28515625" style="13" customWidth="1"/>
    <col min="9731" max="9731" width="7.42578125" style="13" customWidth="1"/>
    <col min="9732" max="9732" width="17" style="13" customWidth="1"/>
    <col min="9733" max="9733" width="17.85546875" style="13" customWidth="1"/>
    <col min="9734" max="9734" width="16.140625" style="13" customWidth="1"/>
    <col min="9735" max="9735" width="16.7109375" style="13" bestFit="1" customWidth="1"/>
    <col min="9736" max="9737" width="8.85546875" style="13"/>
    <col min="9738" max="9738" width="17" style="13" bestFit="1" customWidth="1"/>
    <col min="9739" max="9984" width="8.85546875" style="13"/>
    <col min="9985" max="9985" width="7.28515625" style="13" customWidth="1"/>
    <col min="9986" max="9986" width="40.28515625" style="13" customWidth="1"/>
    <col min="9987" max="9987" width="7.42578125" style="13" customWidth="1"/>
    <col min="9988" max="9988" width="17" style="13" customWidth="1"/>
    <col min="9989" max="9989" width="17.85546875" style="13" customWidth="1"/>
    <col min="9990" max="9990" width="16.140625" style="13" customWidth="1"/>
    <col min="9991" max="9991" width="16.7109375" style="13" bestFit="1" customWidth="1"/>
    <col min="9992" max="9993" width="8.85546875" style="13"/>
    <col min="9994" max="9994" width="17" style="13" bestFit="1" customWidth="1"/>
    <col min="9995" max="10240" width="8.85546875" style="13"/>
    <col min="10241" max="10241" width="7.28515625" style="13" customWidth="1"/>
    <col min="10242" max="10242" width="40.28515625" style="13" customWidth="1"/>
    <col min="10243" max="10243" width="7.42578125" style="13" customWidth="1"/>
    <col min="10244" max="10244" width="17" style="13" customWidth="1"/>
    <col min="10245" max="10245" width="17.85546875" style="13" customWidth="1"/>
    <col min="10246" max="10246" width="16.140625" style="13" customWidth="1"/>
    <col min="10247" max="10247" width="16.7109375" style="13" bestFit="1" customWidth="1"/>
    <col min="10248" max="10249" width="8.85546875" style="13"/>
    <col min="10250" max="10250" width="17" style="13" bestFit="1" customWidth="1"/>
    <col min="10251" max="10496" width="8.85546875" style="13"/>
    <col min="10497" max="10497" width="7.28515625" style="13" customWidth="1"/>
    <col min="10498" max="10498" width="40.28515625" style="13" customWidth="1"/>
    <col min="10499" max="10499" width="7.42578125" style="13" customWidth="1"/>
    <col min="10500" max="10500" width="17" style="13" customWidth="1"/>
    <col min="10501" max="10501" width="17.85546875" style="13" customWidth="1"/>
    <col min="10502" max="10502" width="16.140625" style="13" customWidth="1"/>
    <col min="10503" max="10503" width="16.7109375" style="13" bestFit="1" customWidth="1"/>
    <col min="10504" max="10505" width="8.85546875" style="13"/>
    <col min="10506" max="10506" width="17" style="13" bestFit="1" customWidth="1"/>
    <col min="10507" max="10752" width="8.85546875" style="13"/>
    <col min="10753" max="10753" width="7.28515625" style="13" customWidth="1"/>
    <col min="10754" max="10754" width="40.28515625" style="13" customWidth="1"/>
    <col min="10755" max="10755" width="7.42578125" style="13" customWidth="1"/>
    <col min="10756" max="10756" width="17" style="13" customWidth="1"/>
    <col min="10757" max="10757" width="17.85546875" style="13" customWidth="1"/>
    <col min="10758" max="10758" width="16.140625" style="13" customWidth="1"/>
    <col min="10759" max="10759" width="16.7109375" style="13" bestFit="1" customWidth="1"/>
    <col min="10760" max="10761" width="8.85546875" style="13"/>
    <col min="10762" max="10762" width="17" style="13" bestFit="1" customWidth="1"/>
    <col min="10763" max="11008" width="8.85546875" style="13"/>
    <col min="11009" max="11009" width="7.28515625" style="13" customWidth="1"/>
    <col min="11010" max="11010" width="40.28515625" style="13" customWidth="1"/>
    <col min="11011" max="11011" width="7.42578125" style="13" customWidth="1"/>
    <col min="11012" max="11012" width="17" style="13" customWidth="1"/>
    <col min="11013" max="11013" width="17.85546875" style="13" customWidth="1"/>
    <col min="11014" max="11014" width="16.140625" style="13" customWidth="1"/>
    <col min="11015" max="11015" width="16.7109375" style="13" bestFit="1" customWidth="1"/>
    <col min="11016" max="11017" width="8.85546875" style="13"/>
    <col min="11018" max="11018" width="17" style="13" bestFit="1" customWidth="1"/>
    <col min="11019" max="11264" width="8.85546875" style="13"/>
    <col min="11265" max="11265" width="7.28515625" style="13" customWidth="1"/>
    <col min="11266" max="11266" width="40.28515625" style="13" customWidth="1"/>
    <col min="11267" max="11267" width="7.42578125" style="13" customWidth="1"/>
    <col min="11268" max="11268" width="17" style="13" customWidth="1"/>
    <col min="11269" max="11269" width="17.85546875" style="13" customWidth="1"/>
    <col min="11270" max="11270" width="16.140625" style="13" customWidth="1"/>
    <col min="11271" max="11271" width="16.7109375" style="13" bestFit="1" customWidth="1"/>
    <col min="11272" max="11273" width="8.85546875" style="13"/>
    <col min="11274" max="11274" width="17" style="13" bestFit="1" customWidth="1"/>
    <col min="11275" max="11520" width="8.85546875" style="13"/>
    <col min="11521" max="11521" width="7.28515625" style="13" customWidth="1"/>
    <col min="11522" max="11522" width="40.28515625" style="13" customWidth="1"/>
    <col min="11523" max="11523" width="7.42578125" style="13" customWidth="1"/>
    <col min="11524" max="11524" width="17" style="13" customWidth="1"/>
    <col min="11525" max="11525" width="17.85546875" style="13" customWidth="1"/>
    <col min="11526" max="11526" width="16.140625" style="13" customWidth="1"/>
    <col min="11527" max="11527" width="16.7109375" style="13" bestFit="1" customWidth="1"/>
    <col min="11528" max="11529" width="8.85546875" style="13"/>
    <col min="11530" max="11530" width="17" style="13" bestFit="1" customWidth="1"/>
    <col min="11531" max="11776" width="8.85546875" style="13"/>
    <col min="11777" max="11777" width="7.28515625" style="13" customWidth="1"/>
    <col min="11778" max="11778" width="40.28515625" style="13" customWidth="1"/>
    <col min="11779" max="11779" width="7.42578125" style="13" customWidth="1"/>
    <col min="11780" max="11780" width="17" style="13" customWidth="1"/>
    <col min="11781" max="11781" width="17.85546875" style="13" customWidth="1"/>
    <col min="11782" max="11782" width="16.140625" style="13" customWidth="1"/>
    <col min="11783" max="11783" width="16.7109375" style="13" bestFit="1" customWidth="1"/>
    <col min="11784" max="11785" width="8.85546875" style="13"/>
    <col min="11786" max="11786" width="17" style="13" bestFit="1" customWidth="1"/>
    <col min="11787" max="12032" width="8.85546875" style="13"/>
    <col min="12033" max="12033" width="7.28515625" style="13" customWidth="1"/>
    <col min="12034" max="12034" width="40.28515625" style="13" customWidth="1"/>
    <col min="12035" max="12035" width="7.42578125" style="13" customWidth="1"/>
    <col min="12036" max="12036" width="17" style="13" customWidth="1"/>
    <col min="12037" max="12037" width="17.85546875" style="13" customWidth="1"/>
    <col min="12038" max="12038" width="16.140625" style="13" customWidth="1"/>
    <col min="12039" max="12039" width="16.7109375" style="13" bestFit="1" customWidth="1"/>
    <col min="12040" max="12041" width="8.85546875" style="13"/>
    <col min="12042" max="12042" width="17" style="13" bestFit="1" customWidth="1"/>
    <col min="12043" max="12288" width="8.85546875" style="13"/>
    <col min="12289" max="12289" width="7.28515625" style="13" customWidth="1"/>
    <col min="12290" max="12290" width="40.28515625" style="13" customWidth="1"/>
    <col min="12291" max="12291" width="7.42578125" style="13" customWidth="1"/>
    <col min="12292" max="12292" width="17" style="13" customWidth="1"/>
    <col min="12293" max="12293" width="17.85546875" style="13" customWidth="1"/>
    <col min="12294" max="12294" width="16.140625" style="13" customWidth="1"/>
    <col min="12295" max="12295" width="16.7109375" style="13" bestFit="1" customWidth="1"/>
    <col min="12296" max="12297" width="8.85546875" style="13"/>
    <col min="12298" max="12298" width="17" style="13" bestFit="1" customWidth="1"/>
    <col min="12299" max="12544" width="8.85546875" style="13"/>
    <col min="12545" max="12545" width="7.28515625" style="13" customWidth="1"/>
    <col min="12546" max="12546" width="40.28515625" style="13" customWidth="1"/>
    <col min="12547" max="12547" width="7.42578125" style="13" customWidth="1"/>
    <col min="12548" max="12548" width="17" style="13" customWidth="1"/>
    <col min="12549" max="12549" width="17.85546875" style="13" customWidth="1"/>
    <col min="12550" max="12550" width="16.140625" style="13" customWidth="1"/>
    <col min="12551" max="12551" width="16.7109375" style="13" bestFit="1" customWidth="1"/>
    <col min="12552" max="12553" width="8.85546875" style="13"/>
    <col min="12554" max="12554" width="17" style="13" bestFit="1" customWidth="1"/>
    <col min="12555" max="12800" width="8.85546875" style="13"/>
    <col min="12801" max="12801" width="7.28515625" style="13" customWidth="1"/>
    <col min="12802" max="12802" width="40.28515625" style="13" customWidth="1"/>
    <col min="12803" max="12803" width="7.42578125" style="13" customWidth="1"/>
    <col min="12804" max="12804" width="17" style="13" customWidth="1"/>
    <col min="12805" max="12805" width="17.85546875" style="13" customWidth="1"/>
    <col min="12806" max="12806" width="16.140625" style="13" customWidth="1"/>
    <col min="12807" max="12807" width="16.7109375" style="13" bestFit="1" customWidth="1"/>
    <col min="12808" max="12809" width="8.85546875" style="13"/>
    <col min="12810" max="12810" width="17" style="13" bestFit="1" customWidth="1"/>
    <col min="12811" max="13056" width="8.85546875" style="13"/>
    <col min="13057" max="13057" width="7.28515625" style="13" customWidth="1"/>
    <col min="13058" max="13058" width="40.28515625" style="13" customWidth="1"/>
    <col min="13059" max="13059" width="7.42578125" style="13" customWidth="1"/>
    <col min="13060" max="13060" width="17" style="13" customWidth="1"/>
    <col min="13061" max="13061" width="17.85546875" style="13" customWidth="1"/>
    <col min="13062" max="13062" width="16.140625" style="13" customWidth="1"/>
    <col min="13063" max="13063" width="16.7109375" style="13" bestFit="1" customWidth="1"/>
    <col min="13064" max="13065" width="8.85546875" style="13"/>
    <col min="13066" max="13066" width="17" style="13" bestFit="1" customWidth="1"/>
    <col min="13067" max="13312" width="8.85546875" style="13"/>
    <col min="13313" max="13313" width="7.28515625" style="13" customWidth="1"/>
    <col min="13314" max="13314" width="40.28515625" style="13" customWidth="1"/>
    <col min="13315" max="13315" width="7.42578125" style="13" customWidth="1"/>
    <col min="13316" max="13316" width="17" style="13" customWidth="1"/>
    <col min="13317" max="13317" width="17.85546875" style="13" customWidth="1"/>
    <col min="13318" max="13318" width="16.140625" style="13" customWidth="1"/>
    <col min="13319" max="13319" width="16.7109375" style="13" bestFit="1" customWidth="1"/>
    <col min="13320" max="13321" width="8.85546875" style="13"/>
    <col min="13322" max="13322" width="17" style="13" bestFit="1" customWidth="1"/>
    <col min="13323" max="13568" width="8.85546875" style="13"/>
    <col min="13569" max="13569" width="7.28515625" style="13" customWidth="1"/>
    <col min="13570" max="13570" width="40.28515625" style="13" customWidth="1"/>
    <col min="13571" max="13571" width="7.42578125" style="13" customWidth="1"/>
    <col min="13572" max="13572" width="17" style="13" customWidth="1"/>
    <col min="13573" max="13573" width="17.85546875" style="13" customWidth="1"/>
    <col min="13574" max="13574" width="16.140625" style="13" customWidth="1"/>
    <col min="13575" max="13575" width="16.7109375" style="13" bestFit="1" customWidth="1"/>
    <col min="13576" max="13577" width="8.85546875" style="13"/>
    <col min="13578" max="13578" width="17" style="13" bestFit="1" customWidth="1"/>
    <col min="13579" max="13824" width="8.85546875" style="13"/>
    <col min="13825" max="13825" width="7.28515625" style="13" customWidth="1"/>
    <col min="13826" max="13826" width="40.28515625" style="13" customWidth="1"/>
    <col min="13827" max="13827" width="7.42578125" style="13" customWidth="1"/>
    <col min="13828" max="13828" width="17" style="13" customWidth="1"/>
    <col min="13829" max="13829" width="17.85546875" style="13" customWidth="1"/>
    <col min="13830" max="13830" width="16.140625" style="13" customWidth="1"/>
    <col min="13831" max="13831" width="16.7109375" style="13" bestFit="1" customWidth="1"/>
    <col min="13832" max="13833" width="8.85546875" style="13"/>
    <col min="13834" max="13834" width="17" style="13" bestFit="1" customWidth="1"/>
    <col min="13835" max="14080" width="8.85546875" style="13"/>
    <col min="14081" max="14081" width="7.28515625" style="13" customWidth="1"/>
    <col min="14082" max="14082" width="40.28515625" style="13" customWidth="1"/>
    <col min="14083" max="14083" width="7.42578125" style="13" customWidth="1"/>
    <col min="14084" max="14084" width="17" style="13" customWidth="1"/>
    <col min="14085" max="14085" width="17.85546875" style="13" customWidth="1"/>
    <col min="14086" max="14086" width="16.140625" style="13" customWidth="1"/>
    <col min="14087" max="14087" width="16.7109375" style="13" bestFit="1" customWidth="1"/>
    <col min="14088" max="14089" width="8.85546875" style="13"/>
    <col min="14090" max="14090" width="17" style="13" bestFit="1" customWidth="1"/>
    <col min="14091" max="14336" width="8.85546875" style="13"/>
    <col min="14337" max="14337" width="7.28515625" style="13" customWidth="1"/>
    <col min="14338" max="14338" width="40.28515625" style="13" customWidth="1"/>
    <col min="14339" max="14339" width="7.42578125" style="13" customWidth="1"/>
    <col min="14340" max="14340" width="17" style="13" customWidth="1"/>
    <col min="14341" max="14341" width="17.85546875" style="13" customWidth="1"/>
    <col min="14342" max="14342" width="16.140625" style="13" customWidth="1"/>
    <col min="14343" max="14343" width="16.7109375" style="13" bestFit="1" customWidth="1"/>
    <col min="14344" max="14345" width="8.85546875" style="13"/>
    <col min="14346" max="14346" width="17" style="13" bestFit="1" customWidth="1"/>
    <col min="14347" max="14592" width="8.85546875" style="13"/>
    <col min="14593" max="14593" width="7.28515625" style="13" customWidth="1"/>
    <col min="14594" max="14594" width="40.28515625" style="13" customWidth="1"/>
    <col min="14595" max="14595" width="7.42578125" style="13" customWidth="1"/>
    <col min="14596" max="14596" width="17" style="13" customWidth="1"/>
    <col min="14597" max="14597" width="17.85546875" style="13" customWidth="1"/>
    <col min="14598" max="14598" width="16.140625" style="13" customWidth="1"/>
    <col min="14599" max="14599" width="16.7109375" style="13" bestFit="1" customWidth="1"/>
    <col min="14600" max="14601" width="8.85546875" style="13"/>
    <col min="14602" max="14602" width="17" style="13" bestFit="1" customWidth="1"/>
    <col min="14603" max="14848" width="8.85546875" style="13"/>
    <col min="14849" max="14849" width="7.28515625" style="13" customWidth="1"/>
    <col min="14850" max="14850" width="40.28515625" style="13" customWidth="1"/>
    <col min="14851" max="14851" width="7.42578125" style="13" customWidth="1"/>
    <col min="14852" max="14852" width="17" style="13" customWidth="1"/>
    <col min="14853" max="14853" width="17.85546875" style="13" customWidth="1"/>
    <col min="14854" max="14854" width="16.140625" style="13" customWidth="1"/>
    <col min="14855" max="14855" width="16.7109375" style="13" bestFit="1" customWidth="1"/>
    <col min="14856" max="14857" width="8.85546875" style="13"/>
    <col min="14858" max="14858" width="17" style="13" bestFit="1" customWidth="1"/>
    <col min="14859" max="15104" width="8.85546875" style="13"/>
    <col min="15105" max="15105" width="7.28515625" style="13" customWidth="1"/>
    <col min="15106" max="15106" width="40.28515625" style="13" customWidth="1"/>
    <col min="15107" max="15107" width="7.42578125" style="13" customWidth="1"/>
    <col min="15108" max="15108" width="17" style="13" customWidth="1"/>
    <col min="15109" max="15109" width="17.85546875" style="13" customWidth="1"/>
    <col min="15110" max="15110" width="16.140625" style="13" customWidth="1"/>
    <col min="15111" max="15111" width="16.7109375" style="13" bestFit="1" customWidth="1"/>
    <col min="15112" max="15113" width="8.85546875" style="13"/>
    <col min="15114" max="15114" width="17" style="13" bestFit="1" customWidth="1"/>
    <col min="15115" max="15360" width="8.85546875" style="13"/>
    <col min="15361" max="15361" width="7.28515625" style="13" customWidth="1"/>
    <col min="15362" max="15362" width="40.28515625" style="13" customWidth="1"/>
    <col min="15363" max="15363" width="7.42578125" style="13" customWidth="1"/>
    <col min="15364" max="15364" width="17" style="13" customWidth="1"/>
    <col min="15365" max="15365" width="17.85546875" style="13" customWidth="1"/>
    <col min="15366" max="15366" width="16.140625" style="13" customWidth="1"/>
    <col min="15367" max="15367" width="16.7109375" style="13" bestFit="1" customWidth="1"/>
    <col min="15368" max="15369" width="8.85546875" style="13"/>
    <col min="15370" max="15370" width="17" style="13" bestFit="1" customWidth="1"/>
    <col min="15371" max="15616" width="8.85546875" style="13"/>
    <col min="15617" max="15617" width="7.28515625" style="13" customWidth="1"/>
    <col min="15618" max="15618" width="40.28515625" style="13" customWidth="1"/>
    <col min="15619" max="15619" width="7.42578125" style="13" customWidth="1"/>
    <col min="15620" max="15620" width="17" style="13" customWidth="1"/>
    <col min="15621" max="15621" width="17.85546875" style="13" customWidth="1"/>
    <col min="15622" max="15622" width="16.140625" style="13" customWidth="1"/>
    <col min="15623" max="15623" width="16.7109375" style="13" bestFit="1" customWidth="1"/>
    <col min="15624" max="15625" width="8.85546875" style="13"/>
    <col min="15626" max="15626" width="17" style="13" bestFit="1" customWidth="1"/>
    <col min="15627" max="15872" width="8.85546875" style="13"/>
    <col min="15873" max="15873" width="7.28515625" style="13" customWidth="1"/>
    <col min="15874" max="15874" width="40.28515625" style="13" customWidth="1"/>
    <col min="15875" max="15875" width="7.42578125" style="13" customWidth="1"/>
    <col min="15876" max="15876" width="17" style="13" customWidth="1"/>
    <col min="15877" max="15877" width="17.85546875" style="13" customWidth="1"/>
    <col min="15878" max="15878" width="16.140625" style="13" customWidth="1"/>
    <col min="15879" max="15879" width="16.7109375" style="13" bestFit="1" customWidth="1"/>
    <col min="15880" max="15881" width="8.85546875" style="13"/>
    <col min="15882" max="15882" width="17" style="13" bestFit="1" customWidth="1"/>
    <col min="15883" max="16128" width="8.85546875" style="13"/>
    <col min="16129" max="16129" width="7.28515625" style="13" customWidth="1"/>
    <col min="16130" max="16130" width="40.28515625" style="13" customWidth="1"/>
    <col min="16131" max="16131" width="7.42578125" style="13" customWidth="1"/>
    <col min="16132" max="16132" width="17" style="13" customWidth="1"/>
    <col min="16133" max="16133" width="17.85546875" style="13" customWidth="1"/>
    <col min="16134" max="16134" width="16.140625" style="13" customWidth="1"/>
    <col min="16135" max="16135" width="16.7109375" style="13" bestFit="1" customWidth="1"/>
    <col min="16136" max="16137" width="8.85546875" style="13"/>
    <col min="16138" max="16138" width="17" style="13" bestFit="1" customWidth="1"/>
    <col min="16139" max="16384" width="8.85546875" style="13"/>
  </cols>
  <sheetData>
    <row r="1" spans="1:10" ht="18.75" customHeight="1" x14ac:dyDescent="0.3">
      <c r="A1" s="10"/>
      <c r="B1" s="11"/>
      <c r="C1" s="11"/>
      <c r="D1" s="11"/>
      <c r="E1" s="168" t="s">
        <v>10</v>
      </c>
      <c r="F1" s="168"/>
    </row>
    <row r="2" spans="1:10" ht="16.5" customHeight="1" x14ac:dyDescent="0.3">
      <c r="A2" s="10"/>
      <c r="B2" s="10"/>
      <c r="C2" s="14"/>
      <c r="D2" s="169" t="s">
        <v>11</v>
      </c>
      <c r="E2" s="169"/>
      <c r="F2" s="169"/>
    </row>
    <row r="3" spans="1:10" ht="16.5" customHeight="1" x14ac:dyDescent="0.3">
      <c r="A3" s="10"/>
      <c r="B3" s="10"/>
      <c r="C3" s="169" t="s">
        <v>3</v>
      </c>
      <c r="D3" s="169"/>
      <c r="E3" s="169"/>
      <c r="F3" s="169"/>
    </row>
    <row r="4" spans="1:10" ht="17.25" customHeight="1" x14ac:dyDescent="0.3">
      <c r="A4" s="10"/>
      <c r="B4" s="10"/>
      <c r="C4" s="169" t="s">
        <v>1142</v>
      </c>
      <c r="D4" s="169"/>
      <c r="E4" s="169"/>
      <c r="F4" s="169"/>
    </row>
    <row r="5" spans="1:10" ht="17.25" customHeight="1" x14ac:dyDescent="0.3">
      <c r="A5" s="10"/>
      <c r="B5" s="10"/>
      <c r="C5" s="14"/>
      <c r="D5" s="14"/>
      <c r="E5" s="14"/>
      <c r="F5" s="14"/>
    </row>
    <row r="6" spans="1:10" ht="33.75" customHeight="1" x14ac:dyDescent="0.3">
      <c r="A6" s="170" t="s">
        <v>12</v>
      </c>
      <c r="B6" s="170"/>
      <c r="C6" s="170"/>
      <c r="D6" s="170"/>
      <c r="E6" s="170"/>
      <c r="F6" s="171"/>
    </row>
    <row r="7" spans="1:10" ht="21" hidden="1" customHeight="1" x14ac:dyDescent="0.3">
      <c r="A7" s="15"/>
      <c r="B7" s="16"/>
      <c r="C7" s="16"/>
      <c r="D7" s="16"/>
      <c r="E7" s="16"/>
      <c r="F7" s="16"/>
      <c r="G7" s="17"/>
    </row>
    <row r="8" spans="1:10" ht="15" customHeight="1" x14ac:dyDescent="0.3">
      <c r="A8" s="172" t="s">
        <v>13</v>
      </c>
      <c r="B8" s="175" t="s">
        <v>14</v>
      </c>
      <c r="C8" s="178" t="s">
        <v>15</v>
      </c>
      <c r="D8" s="166" t="s">
        <v>16</v>
      </c>
      <c r="E8" s="181"/>
      <c r="F8" s="167"/>
      <c r="G8" s="17"/>
    </row>
    <row r="9" spans="1:10" ht="40.15" customHeight="1" x14ac:dyDescent="0.3">
      <c r="A9" s="173"/>
      <c r="B9" s="176"/>
      <c r="C9" s="179"/>
      <c r="D9" s="175" t="s">
        <v>17</v>
      </c>
      <c r="E9" s="166" t="s">
        <v>18</v>
      </c>
      <c r="F9" s="167"/>
      <c r="G9" s="17"/>
    </row>
    <row r="10" spans="1:10" ht="19.899999999999999" customHeight="1" x14ac:dyDescent="0.3">
      <c r="A10" s="174"/>
      <c r="B10" s="177"/>
      <c r="C10" s="180"/>
      <c r="D10" s="177"/>
      <c r="E10" s="18" t="s">
        <v>19</v>
      </c>
      <c r="F10" s="18" t="s">
        <v>20</v>
      </c>
      <c r="G10" s="17"/>
    </row>
    <row r="11" spans="1:10" ht="15" customHeight="1" x14ac:dyDescent="0.3">
      <c r="A11" s="157">
        <v>1</v>
      </c>
      <c r="B11" s="157">
        <v>2</v>
      </c>
      <c r="C11" s="157">
        <v>3</v>
      </c>
      <c r="D11" s="157">
        <v>4</v>
      </c>
      <c r="E11" s="157">
        <v>5</v>
      </c>
      <c r="F11" s="157">
        <v>6</v>
      </c>
    </row>
    <row r="12" spans="1:10" ht="36" customHeight="1" x14ac:dyDescent="0.3">
      <c r="A12" s="19">
        <v>1000</v>
      </c>
      <c r="B12" s="20" t="s">
        <v>21</v>
      </c>
      <c r="C12" s="19"/>
      <c r="D12" s="21">
        <f>SUM(D13,D49,D68)</f>
        <v>2872348000</v>
      </c>
      <c r="E12" s="21">
        <f>SUM(E13,E49,E68)</f>
        <v>1170000000</v>
      </c>
      <c r="F12" s="21">
        <f>SUM(F13,F49,F68)</f>
        <v>1702348000</v>
      </c>
      <c r="G12" s="22"/>
      <c r="J12" s="22"/>
    </row>
    <row r="13" spans="1:10" ht="36" customHeight="1" x14ac:dyDescent="0.3">
      <c r="A13" s="19">
        <v>1100</v>
      </c>
      <c r="B13" s="20" t="s">
        <v>22</v>
      </c>
      <c r="C13" s="19" t="s">
        <v>23</v>
      </c>
      <c r="D13" s="23">
        <f>SUM(D14,D18,D20,D40,D43)</f>
        <v>181379300</v>
      </c>
      <c r="E13" s="23">
        <f>SUM(E14,E18,E20,E40,E43)</f>
        <v>181379300</v>
      </c>
      <c r="F13" s="23" t="s">
        <v>24</v>
      </c>
      <c r="G13" s="22"/>
    </row>
    <row r="14" spans="1:10" ht="36" customHeight="1" x14ac:dyDescent="0.3">
      <c r="A14" s="19">
        <v>1110</v>
      </c>
      <c r="B14" s="20" t="s">
        <v>25</v>
      </c>
      <c r="C14" s="19" t="s">
        <v>26</v>
      </c>
      <c r="D14" s="23">
        <f>SUM(D15,D16,D17)</f>
        <v>32056300</v>
      </c>
      <c r="E14" s="23">
        <f>SUM(E15,E16,E17)</f>
        <v>32056300</v>
      </c>
      <c r="F14" s="23" t="s">
        <v>24</v>
      </c>
    </row>
    <row r="15" spans="1:10" ht="54" customHeight="1" x14ac:dyDescent="0.3">
      <c r="A15" s="19">
        <v>1111</v>
      </c>
      <c r="B15" s="20" t="s">
        <v>27</v>
      </c>
      <c r="C15" s="19"/>
      <c r="D15" s="23">
        <f>SUM(E15,F15)</f>
        <v>6300</v>
      </c>
      <c r="E15" s="23">
        <v>6300</v>
      </c>
      <c r="F15" s="23" t="s">
        <v>24</v>
      </c>
    </row>
    <row r="16" spans="1:10" ht="40.5" customHeight="1" x14ac:dyDescent="0.3">
      <c r="A16" s="19">
        <v>1112</v>
      </c>
      <c r="B16" s="20" t="s">
        <v>28</v>
      </c>
      <c r="C16" s="19"/>
      <c r="D16" s="23">
        <f>SUM(E16,F16)</f>
        <v>50000</v>
      </c>
      <c r="E16" s="23">
        <v>50000</v>
      </c>
      <c r="F16" s="23" t="s">
        <v>24</v>
      </c>
    </row>
    <row r="17" spans="1:6" ht="40.5" customHeight="1" x14ac:dyDescent="0.3">
      <c r="A17" s="19">
        <v>1113</v>
      </c>
      <c r="B17" s="20" t="s">
        <v>29</v>
      </c>
      <c r="C17" s="19"/>
      <c r="D17" s="23">
        <f>SUM(E17,F17)</f>
        <v>32000000</v>
      </c>
      <c r="E17" s="23">
        <v>32000000</v>
      </c>
      <c r="F17" s="23" t="s">
        <v>24</v>
      </c>
    </row>
    <row r="18" spans="1:6" ht="40.5" customHeight="1" x14ac:dyDescent="0.3">
      <c r="A18" s="19">
        <v>1120</v>
      </c>
      <c r="B18" s="20" t="s">
        <v>30</v>
      </c>
      <c r="C18" s="19" t="s">
        <v>31</v>
      </c>
      <c r="D18" s="23">
        <f>SUM(D19)</f>
        <v>127328000</v>
      </c>
      <c r="E18" s="23">
        <f>SUM(E19)</f>
        <v>127328000</v>
      </c>
      <c r="F18" s="23" t="s">
        <v>24</v>
      </c>
    </row>
    <row r="19" spans="1:6" ht="40.5" customHeight="1" x14ac:dyDescent="0.3">
      <c r="A19" s="19">
        <v>1121</v>
      </c>
      <c r="B19" s="20" t="s">
        <v>32</v>
      </c>
      <c r="C19" s="19"/>
      <c r="D19" s="23">
        <f>SUM(E19,F19)</f>
        <v>127328000</v>
      </c>
      <c r="E19" s="23">
        <v>127328000</v>
      </c>
      <c r="F19" s="23" t="s">
        <v>24</v>
      </c>
    </row>
    <row r="20" spans="1:6" ht="40.5" customHeight="1" x14ac:dyDescent="0.3">
      <c r="A20" s="19">
        <v>1130</v>
      </c>
      <c r="B20" s="20" t="s">
        <v>33</v>
      </c>
      <c r="C20" s="19" t="s">
        <v>34</v>
      </c>
      <c r="D20" s="23">
        <f>SUM(D21:D39)</f>
        <v>15795000</v>
      </c>
      <c r="E20" s="23">
        <f>SUM(E21:E39)</f>
        <v>15795000</v>
      </c>
      <c r="F20" s="23" t="s">
        <v>24</v>
      </c>
    </row>
    <row r="21" spans="1:6" ht="84" customHeight="1" x14ac:dyDescent="0.3">
      <c r="A21" s="19">
        <v>11301</v>
      </c>
      <c r="B21" s="20" t="s">
        <v>35</v>
      </c>
      <c r="C21" s="19"/>
      <c r="D21" s="23">
        <f t="shared" ref="D21:D39" si="0">SUM(E21,F21)</f>
        <v>1500000</v>
      </c>
      <c r="E21" s="23">
        <v>1500000</v>
      </c>
      <c r="F21" s="23" t="s">
        <v>24</v>
      </c>
    </row>
    <row r="22" spans="1:6" ht="120.75" hidden="1" customHeight="1" x14ac:dyDescent="0.3">
      <c r="A22" s="19">
        <v>11302</v>
      </c>
      <c r="B22" s="20" t="s">
        <v>36</v>
      </c>
      <c r="C22" s="19"/>
      <c r="D22" s="23">
        <f t="shared" si="0"/>
        <v>0</v>
      </c>
      <c r="E22" s="23">
        <v>0</v>
      </c>
      <c r="F22" s="23" t="s">
        <v>24</v>
      </c>
    </row>
    <row r="23" spans="1:6" ht="77.25" customHeight="1" x14ac:dyDescent="0.3">
      <c r="A23" s="19">
        <v>11303</v>
      </c>
      <c r="B23" s="20" t="s">
        <v>37</v>
      </c>
      <c r="C23" s="19"/>
      <c r="D23" s="23">
        <f t="shared" si="0"/>
        <v>15000</v>
      </c>
      <c r="E23" s="23">
        <v>15000</v>
      </c>
      <c r="F23" s="23" t="s">
        <v>24</v>
      </c>
    </row>
    <row r="24" spans="1:6" ht="142.5" customHeight="1" x14ac:dyDescent="0.3">
      <c r="A24" s="19">
        <v>11304</v>
      </c>
      <c r="B24" s="20" t="s">
        <v>38</v>
      </c>
      <c r="C24" s="19"/>
      <c r="D24" s="23">
        <f t="shared" si="0"/>
        <v>2700000</v>
      </c>
      <c r="E24" s="23">
        <v>2700000</v>
      </c>
      <c r="F24" s="23" t="s">
        <v>24</v>
      </c>
    </row>
    <row r="25" spans="1:6" ht="150" customHeight="1" x14ac:dyDescent="0.3">
      <c r="A25" s="19">
        <v>11305</v>
      </c>
      <c r="B25" s="20" t="s">
        <v>39</v>
      </c>
      <c r="C25" s="19"/>
      <c r="D25" s="23">
        <f t="shared" si="0"/>
        <v>420000</v>
      </c>
      <c r="E25" s="23">
        <v>420000</v>
      </c>
      <c r="F25" s="23" t="s">
        <v>24</v>
      </c>
    </row>
    <row r="26" spans="1:6" ht="89.25" hidden="1" customHeight="1" x14ac:dyDescent="0.3">
      <c r="A26" s="19">
        <v>11306</v>
      </c>
      <c r="B26" s="20" t="s">
        <v>40</v>
      </c>
      <c r="C26" s="19"/>
      <c r="D26" s="23">
        <f t="shared" si="0"/>
        <v>0</v>
      </c>
      <c r="E26" s="23">
        <v>0</v>
      </c>
      <c r="F26" s="23" t="s">
        <v>24</v>
      </c>
    </row>
    <row r="27" spans="1:6" ht="75.75" customHeight="1" x14ac:dyDescent="0.3">
      <c r="A27" s="19">
        <v>11307</v>
      </c>
      <c r="B27" s="20" t="s">
        <v>41</v>
      </c>
      <c r="C27" s="19"/>
      <c r="D27" s="23">
        <f t="shared" si="0"/>
        <v>6000000</v>
      </c>
      <c r="E27" s="23">
        <v>6000000</v>
      </c>
      <c r="F27" s="23" t="s">
        <v>24</v>
      </c>
    </row>
    <row r="28" spans="1:6" ht="123" customHeight="1" x14ac:dyDescent="0.3">
      <c r="A28" s="19">
        <v>11308</v>
      </c>
      <c r="B28" s="20" t="s">
        <v>42</v>
      </c>
      <c r="C28" s="19"/>
      <c r="D28" s="23">
        <f t="shared" si="0"/>
        <v>100000</v>
      </c>
      <c r="E28" s="23">
        <v>100000</v>
      </c>
      <c r="F28" s="23" t="s">
        <v>24</v>
      </c>
    </row>
    <row r="29" spans="1:6" ht="138" customHeight="1" x14ac:dyDescent="0.3">
      <c r="A29" s="19">
        <v>11309</v>
      </c>
      <c r="B29" s="20" t="s">
        <v>43</v>
      </c>
      <c r="C29" s="19"/>
      <c r="D29" s="23">
        <f t="shared" si="0"/>
        <v>400000</v>
      </c>
      <c r="E29" s="23">
        <v>400000</v>
      </c>
      <c r="F29" s="23" t="s">
        <v>24</v>
      </c>
    </row>
    <row r="30" spans="1:6" ht="86.25" customHeight="1" x14ac:dyDescent="0.3">
      <c r="A30" s="19">
        <v>11310</v>
      </c>
      <c r="B30" s="20" t="s">
        <v>44</v>
      </c>
      <c r="C30" s="19"/>
      <c r="D30" s="23">
        <f t="shared" si="0"/>
        <v>960000</v>
      </c>
      <c r="E30" s="23">
        <v>960000</v>
      </c>
      <c r="F30" s="23" t="s">
        <v>24</v>
      </c>
    </row>
    <row r="31" spans="1:6" ht="87" hidden="1" customHeight="1" x14ac:dyDescent="0.3">
      <c r="A31" s="19">
        <v>11311</v>
      </c>
      <c r="B31" s="20" t="s">
        <v>45</v>
      </c>
      <c r="C31" s="19"/>
      <c r="D31" s="23">
        <f t="shared" si="0"/>
        <v>0</v>
      </c>
      <c r="E31" s="23">
        <v>0</v>
      </c>
      <c r="F31" s="23" t="s">
        <v>24</v>
      </c>
    </row>
    <row r="32" spans="1:6" ht="168.75" customHeight="1" x14ac:dyDescent="0.3">
      <c r="A32" s="19">
        <v>11312</v>
      </c>
      <c r="B32" s="20" t="s">
        <v>46</v>
      </c>
      <c r="C32" s="19"/>
      <c r="D32" s="23">
        <f t="shared" si="0"/>
        <v>3000000</v>
      </c>
      <c r="E32" s="23">
        <v>3000000</v>
      </c>
      <c r="F32" s="23" t="s">
        <v>24</v>
      </c>
    </row>
    <row r="33" spans="1:6" ht="165.75" customHeight="1" x14ac:dyDescent="0.3">
      <c r="A33" s="19">
        <v>11313</v>
      </c>
      <c r="B33" s="20" t="s">
        <v>47</v>
      </c>
      <c r="C33" s="19"/>
      <c r="D33" s="23">
        <f t="shared" si="0"/>
        <v>700000</v>
      </c>
      <c r="E33" s="23">
        <v>700000</v>
      </c>
      <c r="F33" s="23" t="s">
        <v>24</v>
      </c>
    </row>
    <row r="34" spans="1:6" ht="82.5" hidden="1" x14ac:dyDescent="0.3">
      <c r="A34" s="19">
        <v>11314</v>
      </c>
      <c r="B34" s="20" t="s">
        <v>48</v>
      </c>
      <c r="C34" s="19"/>
      <c r="D34" s="23">
        <f t="shared" si="0"/>
        <v>0</v>
      </c>
      <c r="E34" s="23">
        <v>0</v>
      </c>
      <c r="F34" s="23" t="s">
        <v>24</v>
      </c>
    </row>
    <row r="35" spans="1:6" ht="43.5" hidden="1" customHeight="1" x14ac:dyDescent="0.3">
      <c r="A35" s="19">
        <v>11315</v>
      </c>
      <c r="B35" s="20" t="s">
        <v>49</v>
      </c>
      <c r="C35" s="19"/>
      <c r="D35" s="23">
        <f t="shared" si="0"/>
        <v>0</v>
      </c>
      <c r="E35" s="23">
        <v>0</v>
      </c>
      <c r="F35" s="23" t="s">
        <v>24</v>
      </c>
    </row>
    <row r="36" spans="1:6" ht="36" hidden="1" customHeight="1" x14ac:dyDescent="0.3">
      <c r="A36" s="19">
        <v>11316</v>
      </c>
      <c r="B36" s="20" t="s">
        <v>50</v>
      </c>
      <c r="C36" s="19"/>
      <c r="D36" s="23">
        <f t="shared" si="0"/>
        <v>0</v>
      </c>
      <c r="E36" s="23">
        <v>0</v>
      </c>
      <c r="F36" s="23" t="s">
        <v>24</v>
      </c>
    </row>
    <row r="37" spans="1:6" ht="38.25" hidden="1" customHeight="1" x14ac:dyDescent="0.3">
      <c r="A37" s="19">
        <v>11317</v>
      </c>
      <c r="B37" s="20" t="s">
        <v>51</v>
      </c>
      <c r="C37" s="19"/>
      <c r="D37" s="23">
        <f t="shared" si="0"/>
        <v>0</v>
      </c>
      <c r="E37" s="23">
        <v>0</v>
      </c>
      <c r="F37" s="23" t="s">
        <v>24</v>
      </c>
    </row>
    <row r="38" spans="1:6" ht="34.5" hidden="1" customHeight="1" x14ac:dyDescent="0.3">
      <c r="A38" s="19">
        <v>11318</v>
      </c>
      <c r="B38" s="20" t="s">
        <v>52</v>
      </c>
      <c r="C38" s="19"/>
      <c r="D38" s="23">
        <f t="shared" si="0"/>
        <v>0</v>
      </c>
      <c r="E38" s="23">
        <v>0</v>
      </c>
      <c r="F38" s="23" t="s">
        <v>24</v>
      </c>
    </row>
    <row r="39" spans="1:6" ht="36" hidden="1" customHeight="1" x14ac:dyDescent="0.3">
      <c r="A39" s="19">
        <v>11319</v>
      </c>
      <c r="B39" s="20" t="s">
        <v>53</v>
      </c>
      <c r="C39" s="19"/>
      <c r="D39" s="23">
        <f t="shared" si="0"/>
        <v>0</v>
      </c>
      <c r="E39" s="23">
        <v>0</v>
      </c>
      <c r="F39" s="23" t="s">
        <v>24</v>
      </c>
    </row>
    <row r="40" spans="1:6" ht="58.5" customHeight="1" x14ac:dyDescent="0.3">
      <c r="A40" s="19">
        <v>1140</v>
      </c>
      <c r="B40" s="20" t="s">
        <v>54</v>
      </c>
      <c r="C40" s="19" t="s">
        <v>55</v>
      </c>
      <c r="D40" s="23">
        <f>SUM(D41,D42)</f>
        <v>6200000</v>
      </c>
      <c r="E40" s="23">
        <f>SUM(E41,E42)</f>
        <v>6200000</v>
      </c>
      <c r="F40" s="23" t="s">
        <v>24</v>
      </c>
    </row>
    <row r="41" spans="1:6" ht="154.5" customHeight="1" x14ac:dyDescent="0.3">
      <c r="A41" s="19">
        <v>1141</v>
      </c>
      <c r="B41" s="20" t="s">
        <v>56</v>
      </c>
      <c r="C41" s="19"/>
      <c r="D41" s="23">
        <f>SUM(E41,F41)</f>
        <v>700000</v>
      </c>
      <c r="E41" s="23">
        <v>700000</v>
      </c>
      <c r="F41" s="23" t="s">
        <v>24</v>
      </c>
    </row>
    <row r="42" spans="1:6" ht="154.5" customHeight="1" x14ac:dyDescent="0.3">
      <c r="A42" s="19">
        <v>1142</v>
      </c>
      <c r="B42" s="20" t="s">
        <v>57</v>
      </c>
      <c r="C42" s="19"/>
      <c r="D42" s="23">
        <f>SUM(E42,F42)</f>
        <v>5500000</v>
      </c>
      <c r="E42" s="23">
        <v>5500000</v>
      </c>
      <c r="F42" s="23" t="s">
        <v>24</v>
      </c>
    </row>
    <row r="43" spans="1:6" ht="35.25" hidden="1" customHeight="1" x14ac:dyDescent="0.3">
      <c r="A43" s="19">
        <v>1150</v>
      </c>
      <c r="B43" s="20" t="s">
        <v>58</v>
      </c>
      <c r="C43" s="19" t="s">
        <v>59</v>
      </c>
      <c r="D43" s="23">
        <f>SUM(D44,D48)</f>
        <v>0</v>
      </c>
      <c r="E43" s="23">
        <f>SUM(E44,E48)</f>
        <v>0</v>
      </c>
      <c r="F43" s="23" t="s">
        <v>24</v>
      </c>
    </row>
    <row r="44" spans="1:6" ht="73.5" hidden="1" customHeight="1" x14ac:dyDescent="0.3">
      <c r="A44" s="19">
        <v>1151</v>
      </c>
      <c r="B44" s="20" t="s">
        <v>60</v>
      </c>
      <c r="C44" s="19"/>
      <c r="D44" s="23">
        <f>SUM(D45:D47)</f>
        <v>0</v>
      </c>
      <c r="E44" s="23">
        <f>SUM(E45:E47)</f>
        <v>0</v>
      </c>
      <c r="F44" s="23" t="s">
        <v>24</v>
      </c>
    </row>
    <row r="45" spans="1:6" ht="39.75" hidden="1" customHeight="1" x14ac:dyDescent="0.3">
      <c r="A45" s="19">
        <v>1152</v>
      </c>
      <c r="B45" s="20" t="s">
        <v>61</v>
      </c>
      <c r="C45" s="19"/>
      <c r="D45" s="23">
        <f>SUM(E45,F45)</f>
        <v>0</v>
      </c>
      <c r="E45" s="23">
        <v>0</v>
      </c>
      <c r="F45" s="23" t="s">
        <v>24</v>
      </c>
    </row>
    <row r="46" spans="1:6" ht="39.75" hidden="1" customHeight="1" x14ac:dyDescent="0.3">
      <c r="A46" s="19">
        <v>1153</v>
      </c>
      <c r="B46" s="20" t="s">
        <v>62</v>
      </c>
      <c r="C46" s="19"/>
      <c r="D46" s="23">
        <f>SUM(E46,F46)</f>
        <v>0</v>
      </c>
      <c r="E46" s="23">
        <v>0</v>
      </c>
      <c r="F46" s="23" t="s">
        <v>24</v>
      </c>
    </row>
    <row r="47" spans="1:6" ht="39.75" hidden="1" customHeight="1" x14ac:dyDescent="0.3">
      <c r="A47" s="19">
        <v>1154</v>
      </c>
      <c r="B47" s="20" t="s">
        <v>63</v>
      </c>
      <c r="C47" s="19"/>
      <c r="D47" s="23">
        <f>SUM(E47,F47)</f>
        <v>0</v>
      </c>
      <c r="E47" s="23">
        <v>0</v>
      </c>
      <c r="F47" s="23" t="s">
        <v>24</v>
      </c>
    </row>
    <row r="48" spans="1:6" ht="39.75" hidden="1" customHeight="1" x14ac:dyDescent="0.3">
      <c r="A48" s="19">
        <v>1155</v>
      </c>
      <c r="B48" s="20" t="s">
        <v>64</v>
      </c>
      <c r="C48" s="19"/>
      <c r="D48" s="23">
        <f>SUM(E48,F48)</f>
        <v>0</v>
      </c>
      <c r="E48" s="23">
        <v>0</v>
      </c>
      <c r="F48" s="23" t="s">
        <v>24</v>
      </c>
    </row>
    <row r="49" spans="1:6" ht="42" customHeight="1" x14ac:dyDescent="0.3">
      <c r="A49" s="19">
        <v>1200</v>
      </c>
      <c r="B49" s="20" t="s">
        <v>65</v>
      </c>
      <c r="C49" s="19" t="s">
        <v>66</v>
      </c>
      <c r="D49" s="23">
        <f>SUM(D50,D52,D54,D56,D58,D65)</f>
        <v>1964206500</v>
      </c>
      <c r="E49" s="23">
        <f>SUM(E50,E52,E54,E56,E58,E65)</f>
        <v>683529900</v>
      </c>
      <c r="F49" s="23">
        <f>SUM(F50,F52,F54,F56,F58,F65)</f>
        <v>1280676600</v>
      </c>
    </row>
    <row r="50" spans="1:6" ht="63" hidden="1" customHeight="1" x14ac:dyDescent="0.3">
      <c r="A50" s="19">
        <v>1210</v>
      </c>
      <c r="B50" s="20" t="s">
        <v>67</v>
      </c>
      <c r="C50" s="19" t="s">
        <v>68</v>
      </c>
      <c r="D50" s="23">
        <f>SUM(D51)</f>
        <v>0</v>
      </c>
      <c r="E50" s="23">
        <f>SUM(E51)</f>
        <v>0</v>
      </c>
      <c r="F50" s="23" t="s">
        <v>24</v>
      </c>
    </row>
    <row r="51" spans="1:6" ht="63" hidden="1" customHeight="1" x14ac:dyDescent="0.3">
      <c r="A51" s="19">
        <v>1211</v>
      </c>
      <c r="B51" s="20" t="s">
        <v>69</v>
      </c>
      <c r="C51" s="19"/>
      <c r="D51" s="23">
        <f>SUM(E51,F51)</f>
        <v>0</v>
      </c>
      <c r="E51" s="23">
        <v>0</v>
      </c>
      <c r="F51" s="23" t="s">
        <v>24</v>
      </c>
    </row>
    <row r="52" spans="1:6" ht="52.5" hidden="1" customHeight="1" x14ac:dyDescent="0.3">
      <c r="A52" s="19">
        <v>1220</v>
      </c>
      <c r="B52" s="20" t="s">
        <v>70</v>
      </c>
      <c r="C52" s="19" t="s">
        <v>71</v>
      </c>
      <c r="D52" s="23">
        <f>SUM(D53)</f>
        <v>0</v>
      </c>
      <c r="E52" s="23" t="s">
        <v>24</v>
      </c>
      <c r="F52" s="23">
        <f>SUM(F53)</f>
        <v>0</v>
      </c>
    </row>
    <row r="53" spans="1:6" ht="63" hidden="1" customHeight="1" x14ac:dyDescent="0.3">
      <c r="A53" s="19">
        <v>1221</v>
      </c>
      <c r="B53" s="20" t="s">
        <v>72</v>
      </c>
      <c r="C53" s="19"/>
      <c r="D53" s="23">
        <f>SUM(E53,F53)</f>
        <v>0</v>
      </c>
      <c r="E53" s="23" t="s">
        <v>24</v>
      </c>
      <c r="F53" s="23">
        <v>0</v>
      </c>
    </row>
    <row r="54" spans="1:6" ht="63" hidden="1" customHeight="1" x14ac:dyDescent="0.3">
      <c r="A54" s="19">
        <v>1230</v>
      </c>
      <c r="B54" s="20" t="s">
        <v>73</v>
      </c>
      <c r="C54" s="19" t="s">
        <v>74</v>
      </c>
      <c r="D54" s="23">
        <f>SUM(D55)</f>
        <v>0</v>
      </c>
      <c r="E54" s="23">
        <f>SUM(E55)</f>
        <v>0</v>
      </c>
      <c r="F54" s="23" t="s">
        <v>24</v>
      </c>
    </row>
    <row r="55" spans="1:6" ht="39.75" hidden="1" customHeight="1" x14ac:dyDescent="0.3">
      <c r="A55" s="19">
        <v>1231</v>
      </c>
      <c r="B55" s="20" t="s">
        <v>75</v>
      </c>
      <c r="C55" s="19"/>
      <c r="D55" s="23">
        <f>SUM(E55,F55)</f>
        <v>0</v>
      </c>
      <c r="E55" s="23">
        <v>0</v>
      </c>
      <c r="F55" s="23" t="s">
        <v>24</v>
      </c>
    </row>
    <row r="56" spans="1:6" ht="39.75" hidden="1" customHeight="1" x14ac:dyDescent="0.3">
      <c r="A56" s="19">
        <v>1240</v>
      </c>
      <c r="B56" s="20" t="s">
        <v>76</v>
      </c>
      <c r="C56" s="19" t="s">
        <v>77</v>
      </c>
      <c r="D56" s="23">
        <f>SUM(D57)</f>
        <v>0</v>
      </c>
      <c r="E56" s="23" t="s">
        <v>24</v>
      </c>
      <c r="F56" s="23">
        <f>SUM(F57)</f>
        <v>0</v>
      </c>
    </row>
    <row r="57" spans="1:6" ht="39.75" hidden="1" customHeight="1" x14ac:dyDescent="0.3">
      <c r="A57" s="19">
        <v>1241</v>
      </c>
      <c r="B57" s="20" t="s">
        <v>78</v>
      </c>
      <c r="C57" s="19"/>
      <c r="D57" s="23">
        <f>SUM(E57,F57)</f>
        <v>0</v>
      </c>
      <c r="E57" s="23" t="s">
        <v>24</v>
      </c>
      <c r="F57" s="23">
        <v>0</v>
      </c>
    </row>
    <row r="58" spans="1:6" ht="63.75" customHeight="1" x14ac:dyDescent="0.3">
      <c r="A58" s="19">
        <v>1250</v>
      </c>
      <c r="B58" s="20" t="s">
        <v>79</v>
      </c>
      <c r="C58" s="19" t="s">
        <v>80</v>
      </c>
      <c r="D58" s="23">
        <f>SUM(D59,D60,D63,D64)</f>
        <v>683529900</v>
      </c>
      <c r="E58" s="23">
        <f>SUM(E59,E60,E63,E64)</f>
        <v>683529900</v>
      </c>
      <c r="F58" s="23" t="s">
        <v>24</v>
      </c>
    </row>
    <row r="59" spans="1:6" ht="50.25" customHeight="1" x14ac:dyDescent="0.3">
      <c r="A59" s="19">
        <v>1251</v>
      </c>
      <c r="B59" s="20" t="s">
        <v>81</v>
      </c>
      <c r="C59" s="19"/>
      <c r="D59" s="23">
        <f>SUM(E59,F59)</f>
        <v>680479500</v>
      </c>
      <c r="E59" s="23">
        <v>680479500</v>
      </c>
      <c r="F59" s="23" t="s">
        <v>24</v>
      </c>
    </row>
    <row r="60" spans="1:6" ht="50.25" hidden="1" customHeight="1" x14ac:dyDescent="0.3">
      <c r="A60" s="19">
        <v>1252</v>
      </c>
      <c r="B60" s="20" t="s">
        <v>82</v>
      </c>
      <c r="C60" s="19"/>
      <c r="D60" s="23">
        <f>SUM(D61:D62)</f>
        <v>0</v>
      </c>
      <c r="E60" s="23">
        <f>SUM(E61:E62)</f>
        <v>0</v>
      </c>
      <c r="F60" s="23" t="s">
        <v>24</v>
      </c>
    </row>
    <row r="61" spans="1:6" ht="50.25" hidden="1" customHeight="1" x14ac:dyDescent="0.3">
      <c r="A61" s="19">
        <v>1253</v>
      </c>
      <c r="B61" s="20" t="s">
        <v>83</v>
      </c>
      <c r="C61" s="19"/>
      <c r="D61" s="23">
        <f>SUM(E61,F61)</f>
        <v>0</v>
      </c>
      <c r="E61" s="23">
        <v>0</v>
      </c>
      <c r="F61" s="23" t="s">
        <v>24</v>
      </c>
    </row>
    <row r="62" spans="1:6" ht="50.25" hidden="1" customHeight="1" x14ac:dyDescent="0.3">
      <c r="A62" s="19">
        <v>1254</v>
      </c>
      <c r="B62" s="20" t="s">
        <v>84</v>
      </c>
      <c r="C62" s="19"/>
      <c r="D62" s="23">
        <f>SUM(E62,F62)</f>
        <v>0</v>
      </c>
      <c r="E62" s="23">
        <v>0</v>
      </c>
      <c r="F62" s="23" t="s">
        <v>24</v>
      </c>
    </row>
    <row r="63" spans="1:6" ht="48.75" customHeight="1" x14ac:dyDescent="0.3">
      <c r="A63" s="19">
        <v>1255</v>
      </c>
      <c r="B63" s="20" t="s">
        <v>85</v>
      </c>
      <c r="C63" s="19"/>
      <c r="D63" s="23">
        <f>SUM(E63,F63)</f>
        <v>3050400</v>
      </c>
      <c r="E63" s="23">
        <v>3050400</v>
      </c>
      <c r="F63" s="23" t="s">
        <v>24</v>
      </c>
    </row>
    <row r="64" spans="1:6" ht="72" hidden="1" customHeight="1" x14ac:dyDescent="0.3">
      <c r="A64" s="19">
        <v>1256</v>
      </c>
      <c r="B64" s="20" t="s">
        <v>86</v>
      </c>
      <c r="C64" s="19"/>
      <c r="D64" s="23">
        <f>SUM(E64,F64)</f>
        <v>0</v>
      </c>
      <c r="E64" s="23">
        <v>0</v>
      </c>
      <c r="F64" s="23" t="s">
        <v>24</v>
      </c>
    </row>
    <row r="65" spans="1:6" ht="72" customHeight="1" x14ac:dyDescent="0.3">
      <c r="A65" s="19">
        <v>1260</v>
      </c>
      <c r="B65" s="20" t="s">
        <v>87</v>
      </c>
      <c r="C65" s="19" t="s">
        <v>88</v>
      </c>
      <c r="D65" s="23">
        <f>SUM(D66,D67)</f>
        <v>1280676600</v>
      </c>
      <c r="E65" s="23" t="s">
        <v>24</v>
      </c>
      <c r="F65" s="23">
        <f>SUM(F66,F67)</f>
        <v>1280676600</v>
      </c>
    </row>
    <row r="66" spans="1:6" ht="70.5" customHeight="1" x14ac:dyDescent="0.3">
      <c r="A66" s="19">
        <v>1261</v>
      </c>
      <c r="B66" s="20" t="s">
        <v>89</v>
      </c>
      <c r="C66" s="19"/>
      <c r="D66" s="23">
        <f>SUM(E66,F66)</f>
        <v>1280676600</v>
      </c>
      <c r="E66" s="23" t="s">
        <v>24</v>
      </c>
      <c r="F66" s="23">
        <v>1280676600</v>
      </c>
    </row>
    <row r="67" spans="1:6" ht="72" hidden="1" customHeight="1" x14ac:dyDescent="0.3">
      <c r="A67" s="19">
        <v>1262</v>
      </c>
      <c r="B67" s="20" t="s">
        <v>90</v>
      </c>
      <c r="C67" s="19"/>
      <c r="D67" s="23">
        <f>SUM(E67,F67)</f>
        <v>0</v>
      </c>
      <c r="E67" s="23" t="s">
        <v>24</v>
      </c>
      <c r="F67" s="23">
        <v>0</v>
      </c>
    </row>
    <row r="68" spans="1:6" ht="49.5" customHeight="1" x14ac:dyDescent="0.3">
      <c r="A68" s="19">
        <v>1300</v>
      </c>
      <c r="B68" s="20" t="s">
        <v>91</v>
      </c>
      <c r="C68" s="19" t="s">
        <v>92</v>
      </c>
      <c r="D68" s="23">
        <f>SUM(D69,D71,D73,D78,D82,D106,D109,D112,D115)</f>
        <v>726762200</v>
      </c>
      <c r="E68" s="23">
        <f>SUM(E69,E71,E73,E78,E82,E106,E109,E112,E115)</f>
        <v>305090800</v>
      </c>
      <c r="F68" s="23">
        <f>SUM(F69,F71,F73,F78,F82,F106,F109,F112,F115)</f>
        <v>421671400</v>
      </c>
    </row>
    <row r="69" spans="1:6" ht="50.25" hidden="1" customHeight="1" x14ac:dyDescent="0.3">
      <c r="A69" s="19">
        <v>1310</v>
      </c>
      <c r="B69" s="20" t="s">
        <v>93</v>
      </c>
      <c r="C69" s="19" t="s">
        <v>94</v>
      </c>
      <c r="D69" s="23">
        <f>SUM(D70)</f>
        <v>0</v>
      </c>
      <c r="E69" s="23" t="s">
        <v>24</v>
      </c>
      <c r="F69" s="23">
        <f>SUM(F70)</f>
        <v>0</v>
      </c>
    </row>
    <row r="70" spans="1:6" ht="71.25" hidden="1" customHeight="1" x14ac:dyDescent="0.3">
      <c r="A70" s="19">
        <v>1311</v>
      </c>
      <c r="B70" s="20" t="s">
        <v>95</v>
      </c>
      <c r="C70" s="19"/>
      <c r="D70" s="23">
        <f>SUM(E70,F70)</f>
        <v>0</v>
      </c>
      <c r="E70" s="23" t="s">
        <v>24</v>
      </c>
      <c r="F70" s="23">
        <v>0</v>
      </c>
    </row>
    <row r="71" spans="1:6" ht="50.25" hidden="1" customHeight="1" x14ac:dyDescent="0.3">
      <c r="A71" s="19">
        <v>1320</v>
      </c>
      <c r="B71" s="20" t="s">
        <v>96</v>
      </c>
      <c r="C71" s="19" t="s">
        <v>97</v>
      </c>
      <c r="D71" s="23">
        <f>SUM(D72)</f>
        <v>0</v>
      </c>
      <c r="E71" s="23">
        <f>SUM(E72)</f>
        <v>0</v>
      </c>
      <c r="F71" s="23" t="s">
        <v>24</v>
      </c>
    </row>
    <row r="72" spans="1:6" ht="50.25" hidden="1" customHeight="1" x14ac:dyDescent="0.3">
      <c r="A72" s="19">
        <v>1321</v>
      </c>
      <c r="B72" s="20" t="s">
        <v>98</v>
      </c>
      <c r="C72" s="19"/>
      <c r="D72" s="23">
        <f>SUM(E72,F72)</f>
        <v>0</v>
      </c>
      <c r="E72" s="23">
        <v>0</v>
      </c>
      <c r="F72" s="23" t="s">
        <v>24</v>
      </c>
    </row>
    <row r="73" spans="1:6" ht="50.25" customHeight="1" x14ac:dyDescent="0.3">
      <c r="A73" s="19">
        <v>1330</v>
      </c>
      <c r="B73" s="20" t="s">
        <v>99</v>
      </c>
      <c r="C73" s="19" t="s">
        <v>100</v>
      </c>
      <c r="D73" s="23">
        <f>SUM(D74:D77)</f>
        <v>118541800</v>
      </c>
      <c r="E73" s="23">
        <f>SUM(E74:E77)</f>
        <v>118541800</v>
      </c>
      <c r="F73" s="23" t="s">
        <v>24</v>
      </c>
    </row>
    <row r="74" spans="1:6" ht="64.5" customHeight="1" x14ac:dyDescent="0.3">
      <c r="A74" s="19">
        <v>1331</v>
      </c>
      <c r="B74" s="20" t="s">
        <v>101</v>
      </c>
      <c r="C74" s="19"/>
      <c r="D74" s="23">
        <f>SUM(E74,F74)</f>
        <v>116921100</v>
      </c>
      <c r="E74" s="23">
        <v>116921100</v>
      </c>
      <c r="F74" s="23" t="s">
        <v>24</v>
      </c>
    </row>
    <row r="75" spans="1:6" ht="39.75" hidden="1" customHeight="1" x14ac:dyDescent="0.3">
      <c r="A75" s="19">
        <v>1332</v>
      </c>
      <c r="B75" s="20" t="s">
        <v>102</v>
      </c>
      <c r="C75" s="19"/>
      <c r="D75" s="23">
        <f>SUM(E75,F75)</f>
        <v>0</v>
      </c>
      <c r="E75" s="23">
        <v>0</v>
      </c>
      <c r="F75" s="23" t="s">
        <v>24</v>
      </c>
    </row>
    <row r="76" spans="1:6" ht="39.75" hidden="1" customHeight="1" x14ac:dyDescent="0.3">
      <c r="A76" s="19">
        <v>1333</v>
      </c>
      <c r="B76" s="20" t="s">
        <v>103</v>
      </c>
      <c r="C76" s="19"/>
      <c r="D76" s="23">
        <f>SUM(E76,F76)</f>
        <v>0</v>
      </c>
      <c r="E76" s="23">
        <v>0</v>
      </c>
      <c r="F76" s="23" t="s">
        <v>24</v>
      </c>
    </row>
    <row r="77" spans="1:6" ht="40.15" customHeight="1" x14ac:dyDescent="0.3">
      <c r="A77" s="19">
        <v>1334</v>
      </c>
      <c r="B77" s="20" t="s">
        <v>104</v>
      </c>
      <c r="C77" s="19"/>
      <c r="D77" s="23">
        <f>SUM(E77,F77)</f>
        <v>1620700</v>
      </c>
      <c r="E77" s="23">
        <v>1620700</v>
      </c>
      <c r="F77" s="23" t="s">
        <v>24</v>
      </c>
    </row>
    <row r="78" spans="1:6" ht="64.5" customHeight="1" x14ac:dyDescent="0.3">
      <c r="A78" s="19">
        <v>1340</v>
      </c>
      <c r="B78" s="20" t="s">
        <v>105</v>
      </c>
      <c r="C78" s="19" t="s">
        <v>106</v>
      </c>
      <c r="D78" s="23">
        <f>SUM(D79,D80,D81)</f>
        <v>1999000</v>
      </c>
      <c r="E78" s="23">
        <f>SUM(E79,E80,E81)</f>
        <v>1999000</v>
      </c>
      <c r="F78" s="23" t="s">
        <v>24</v>
      </c>
    </row>
    <row r="79" spans="1:6" ht="53.25" hidden="1" customHeight="1" x14ac:dyDescent="0.3">
      <c r="A79" s="19">
        <v>1341</v>
      </c>
      <c r="B79" s="20" t="s">
        <v>107</v>
      </c>
      <c r="C79" s="19"/>
      <c r="D79" s="23">
        <f>SUM(E79,F79)</f>
        <v>0</v>
      </c>
      <c r="E79" s="23">
        <v>0</v>
      </c>
      <c r="F79" s="23" t="s">
        <v>24</v>
      </c>
    </row>
    <row r="80" spans="1:6" ht="119.25" customHeight="1" x14ac:dyDescent="0.3">
      <c r="A80" s="19">
        <v>1342</v>
      </c>
      <c r="B80" s="20" t="s">
        <v>108</v>
      </c>
      <c r="C80" s="19"/>
      <c r="D80" s="23">
        <f>SUM(E80,F80)</f>
        <v>1999000</v>
      </c>
      <c r="E80" s="23">
        <v>1999000</v>
      </c>
      <c r="F80" s="23" t="s">
        <v>24</v>
      </c>
    </row>
    <row r="81" spans="1:6" ht="39.75" hidden="1" customHeight="1" x14ac:dyDescent="0.3">
      <c r="A81" s="19">
        <v>1343</v>
      </c>
      <c r="B81" s="20" t="s">
        <v>109</v>
      </c>
      <c r="C81" s="19"/>
      <c r="D81" s="23">
        <f>SUM(E81,F81)</f>
        <v>0</v>
      </c>
      <c r="E81" s="23">
        <v>0</v>
      </c>
      <c r="F81" s="23" t="s">
        <v>24</v>
      </c>
    </row>
    <row r="82" spans="1:6" ht="45" customHeight="1" x14ac:dyDescent="0.3">
      <c r="A82" s="19">
        <v>1350</v>
      </c>
      <c r="B82" s="20" t="s">
        <v>110</v>
      </c>
      <c r="C82" s="19" t="s">
        <v>111</v>
      </c>
      <c r="D82" s="23">
        <f>SUM(D83,D104,D105)</f>
        <v>103300000</v>
      </c>
      <c r="E82" s="23">
        <f>SUM(E83,E104,E105)</f>
        <v>103300000</v>
      </c>
      <c r="F82" s="23" t="s">
        <v>24</v>
      </c>
    </row>
    <row r="83" spans="1:6" ht="122.25" customHeight="1" x14ac:dyDescent="0.3">
      <c r="A83" s="19">
        <v>1351</v>
      </c>
      <c r="B83" s="20" t="s">
        <v>112</v>
      </c>
      <c r="C83" s="19"/>
      <c r="D83" s="23">
        <f>SUM(D84:D103)</f>
        <v>96800000</v>
      </c>
      <c r="E83" s="23">
        <f>SUM(E84:E103)</f>
        <v>96800000</v>
      </c>
      <c r="F83" s="23" t="s">
        <v>24</v>
      </c>
    </row>
    <row r="84" spans="1:6" ht="107.25" customHeight="1" x14ac:dyDescent="0.3">
      <c r="A84" s="19">
        <v>13501</v>
      </c>
      <c r="B84" s="20" t="s">
        <v>113</v>
      </c>
      <c r="C84" s="19"/>
      <c r="D84" s="23">
        <f t="shared" ref="D84:D105" si="1">SUM(E84,F84)</f>
        <v>2000000</v>
      </c>
      <c r="E84" s="23">
        <v>2000000</v>
      </c>
      <c r="F84" s="23" t="s">
        <v>24</v>
      </c>
    </row>
    <row r="85" spans="1:6" ht="39.75" hidden="1" customHeight="1" x14ac:dyDescent="0.3">
      <c r="A85" s="19">
        <v>13502</v>
      </c>
      <c r="B85" s="20" t="s">
        <v>114</v>
      </c>
      <c r="C85" s="19"/>
      <c r="D85" s="23">
        <f t="shared" si="1"/>
        <v>0</v>
      </c>
      <c r="E85" s="23">
        <v>0</v>
      </c>
      <c r="F85" s="23" t="s">
        <v>24</v>
      </c>
    </row>
    <row r="86" spans="1:6" ht="39.75" hidden="1" customHeight="1" x14ac:dyDescent="0.3">
      <c r="A86" s="19">
        <v>13503</v>
      </c>
      <c r="B86" s="20" t="s">
        <v>115</v>
      </c>
      <c r="C86" s="19"/>
      <c r="D86" s="23">
        <f t="shared" si="1"/>
        <v>0</v>
      </c>
      <c r="E86" s="23">
        <v>0</v>
      </c>
      <c r="F86" s="23" t="s">
        <v>24</v>
      </c>
    </row>
    <row r="87" spans="1:6" ht="39.75" hidden="1" customHeight="1" x14ac:dyDescent="0.3">
      <c r="A87" s="19">
        <v>13504</v>
      </c>
      <c r="B87" s="20" t="s">
        <v>116</v>
      </c>
      <c r="C87" s="19"/>
      <c r="D87" s="23">
        <f t="shared" si="1"/>
        <v>0</v>
      </c>
      <c r="E87" s="23">
        <v>0</v>
      </c>
      <c r="F87" s="23" t="s">
        <v>24</v>
      </c>
    </row>
    <row r="88" spans="1:6" ht="39.75" hidden="1" customHeight="1" x14ac:dyDescent="0.3">
      <c r="A88" s="19">
        <v>13505</v>
      </c>
      <c r="B88" s="20" t="s">
        <v>117</v>
      </c>
      <c r="C88" s="19"/>
      <c r="D88" s="23">
        <f t="shared" si="1"/>
        <v>0</v>
      </c>
      <c r="E88" s="23">
        <v>0</v>
      </c>
      <c r="F88" s="23" t="s">
        <v>24</v>
      </c>
    </row>
    <row r="89" spans="1:6" ht="39.75" hidden="1" customHeight="1" x14ac:dyDescent="0.3">
      <c r="A89" s="19">
        <v>13506</v>
      </c>
      <c r="B89" s="20" t="s">
        <v>118</v>
      </c>
      <c r="C89" s="19"/>
      <c r="D89" s="23">
        <f t="shared" si="1"/>
        <v>0</v>
      </c>
      <c r="E89" s="23">
        <v>0</v>
      </c>
      <c r="F89" s="23" t="s">
        <v>24</v>
      </c>
    </row>
    <row r="90" spans="1:6" ht="68.25" customHeight="1" x14ac:dyDescent="0.3">
      <c r="A90" s="19">
        <v>13507</v>
      </c>
      <c r="B90" s="20" t="s">
        <v>119</v>
      </c>
      <c r="C90" s="19"/>
      <c r="D90" s="23">
        <f t="shared" si="1"/>
        <v>67000000</v>
      </c>
      <c r="E90" s="23">
        <v>67000000</v>
      </c>
      <c r="F90" s="23" t="s">
        <v>24</v>
      </c>
    </row>
    <row r="91" spans="1:6" ht="39.75" hidden="1" customHeight="1" x14ac:dyDescent="0.3">
      <c r="A91" s="19">
        <v>13508</v>
      </c>
      <c r="B91" s="20" t="s">
        <v>120</v>
      </c>
      <c r="C91" s="19"/>
      <c r="D91" s="23">
        <f t="shared" si="1"/>
        <v>0</v>
      </c>
      <c r="E91" s="23">
        <v>0</v>
      </c>
      <c r="F91" s="23" t="s">
        <v>24</v>
      </c>
    </row>
    <row r="92" spans="1:6" ht="39.75" hidden="1" customHeight="1" x14ac:dyDescent="0.3">
      <c r="A92" s="19">
        <v>13509</v>
      </c>
      <c r="B92" s="20" t="s">
        <v>121</v>
      </c>
      <c r="C92" s="19"/>
      <c r="D92" s="23">
        <f t="shared" si="1"/>
        <v>0</v>
      </c>
      <c r="E92" s="23">
        <v>0</v>
      </c>
      <c r="F92" s="23" t="s">
        <v>24</v>
      </c>
    </row>
    <row r="93" spans="1:6" ht="39.75" hidden="1" customHeight="1" x14ac:dyDescent="0.3">
      <c r="A93" s="19">
        <v>13510</v>
      </c>
      <c r="B93" s="20" t="s">
        <v>122</v>
      </c>
      <c r="C93" s="19"/>
      <c r="D93" s="23">
        <f t="shared" si="1"/>
        <v>0</v>
      </c>
      <c r="E93" s="23">
        <v>0</v>
      </c>
      <c r="F93" s="23" t="s">
        <v>24</v>
      </c>
    </row>
    <row r="94" spans="1:6" ht="39.75" hidden="1" customHeight="1" x14ac:dyDescent="0.3">
      <c r="A94" s="19">
        <v>13511</v>
      </c>
      <c r="B94" s="20" t="s">
        <v>123</v>
      </c>
      <c r="C94" s="19"/>
      <c r="D94" s="23">
        <f t="shared" si="1"/>
        <v>0</v>
      </c>
      <c r="E94" s="23">
        <v>0</v>
      </c>
      <c r="F94" s="23" t="s">
        <v>24</v>
      </c>
    </row>
    <row r="95" spans="1:6" ht="39.75" hidden="1" customHeight="1" x14ac:dyDescent="0.3">
      <c r="A95" s="19">
        <v>13512</v>
      </c>
      <c r="B95" s="20" t="s">
        <v>124</v>
      </c>
      <c r="C95" s="19"/>
      <c r="D95" s="23">
        <f t="shared" si="1"/>
        <v>0</v>
      </c>
      <c r="E95" s="23">
        <v>0</v>
      </c>
      <c r="F95" s="23" t="s">
        <v>24</v>
      </c>
    </row>
    <row r="96" spans="1:6" ht="65.25" customHeight="1" x14ac:dyDescent="0.3">
      <c r="A96" s="19">
        <v>13513</v>
      </c>
      <c r="B96" s="20" t="s">
        <v>125</v>
      </c>
      <c r="C96" s="19"/>
      <c r="D96" s="23">
        <f t="shared" si="1"/>
        <v>22800000</v>
      </c>
      <c r="E96" s="23">
        <v>22800000</v>
      </c>
      <c r="F96" s="23" t="s">
        <v>24</v>
      </c>
    </row>
    <row r="97" spans="1:6" ht="118.5" customHeight="1" x14ac:dyDescent="0.3">
      <c r="A97" s="19">
        <v>13514</v>
      </c>
      <c r="B97" s="20" t="s">
        <v>126</v>
      </c>
      <c r="C97" s="19"/>
      <c r="D97" s="23">
        <f t="shared" si="1"/>
        <v>5000000</v>
      </c>
      <c r="E97" s="23">
        <v>5000000</v>
      </c>
      <c r="F97" s="23" t="s">
        <v>24</v>
      </c>
    </row>
    <row r="98" spans="1:6" ht="39.75" hidden="1" customHeight="1" x14ac:dyDescent="0.3">
      <c r="A98" s="19">
        <v>13515</v>
      </c>
      <c r="B98" s="20" t="s">
        <v>127</v>
      </c>
      <c r="C98" s="19"/>
      <c r="D98" s="23">
        <f t="shared" si="1"/>
        <v>0</v>
      </c>
      <c r="E98" s="23">
        <v>0</v>
      </c>
      <c r="F98" s="23" t="s">
        <v>24</v>
      </c>
    </row>
    <row r="99" spans="1:6" ht="39.75" hidden="1" customHeight="1" x14ac:dyDescent="0.3">
      <c r="A99" s="19">
        <v>13516</v>
      </c>
      <c r="B99" s="20" t="s">
        <v>128</v>
      </c>
      <c r="C99" s="19"/>
      <c r="D99" s="23">
        <f t="shared" si="1"/>
        <v>0</v>
      </c>
      <c r="E99" s="23">
        <v>0</v>
      </c>
      <c r="F99" s="23" t="s">
        <v>24</v>
      </c>
    </row>
    <row r="100" spans="1:6" ht="39.75" hidden="1" customHeight="1" x14ac:dyDescent="0.3">
      <c r="A100" s="19">
        <v>13517</v>
      </c>
      <c r="B100" s="20" t="s">
        <v>129</v>
      </c>
      <c r="C100" s="19"/>
      <c r="D100" s="23">
        <f t="shared" si="1"/>
        <v>0</v>
      </c>
      <c r="E100" s="23">
        <v>0</v>
      </c>
      <c r="F100" s="23" t="s">
        <v>24</v>
      </c>
    </row>
    <row r="101" spans="1:6" ht="39.75" hidden="1" customHeight="1" x14ac:dyDescent="0.3">
      <c r="A101" s="19">
        <v>13518</v>
      </c>
      <c r="B101" s="20" t="s">
        <v>130</v>
      </c>
      <c r="C101" s="19"/>
      <c r="D101" s="23">
        <f t="shared" si="1"/>
        <v>0</v>
      </c>
      <c r="E101" s="23">
        <v>0</v>
      </c>
      <c r="F101" s="23" t="s">
        <v>24</v>
      </c>
    </row>
    <row r="102" spans="1:6" ht="39.75" hidden="1" customHeight="1" x14ac:dyDescent="0.3">
      <c r="A102" s="19">
        <v>13519</v>
      </c>
      <c r="B102" s="20" t="s">
        <v>131</v>
      </c>
      <c r="C102" s="19"/>
      <c r="D102" s="23">
        <f t="shared" si="1"/>
        <v>0</v>
      </c>
      <c r="E102" s="23">
        <v>0</v>
      </c>
      <c r="F102" s="23" t="s">
        <v>24</v>
      </c>
    </row>
    <row r="103" spans="1:6" ht="39.75" hidden="1" customHeight="1" x14ac:dyDescent="0.3">
      <c r="A103" s="19">
        <v>13520</v>
      </c>
      <c r="B103" s="20" t="s">
        <v>132</v>
      </c>
      <c r="C103" s="19"/>
      <c r="D103" s="23">
        <f t="shared" si="1"/>
        <v>0</v>
      </c>
      <c r="E103" s="23">
        <v>0</v>
      </c>
      <c r="F103" s="23" t="s">
        <v>24</v>
      </c>
    </row>
    <row r="104" spans="1:6" ht="70.5" customHeight="1" x14ac:dyDescent="0.3">
      <c r="A104" s="19">
        <v>1352</v>
      </c>
      <c r="B104" s="20" t="s">
        <v>133</v>
      </c>
      <c r="C104" s="19"/>
      <c r="D104" s="23">
        <f t="shared" si="1"/>
        <v>500000</v>
      </c>
      <c r="E104" s="23">
        <v>500000</v>
      </c>
      <c r="F104" s="23" t="s">
        <v>24</v>
      </c>
    </row>
    <row r="105" spans="1:6" ht="46.5" customHeight="1" x14ac:dyDescent="0.3">
      <c r="A105" s="19">
        <v>1353</v>
      </c>
      <c r="B105" s="20" t="s">
        <v>134</v>
      </c>
      <c r="C105" s="19"/>
      <c r="D105" s="23">
        <f t="shared" si="1"/>
        <v>6000000</v>
      </c>
      <c r="E105" s="23">
        <v>6000000</v>
      </c>
      <c r="F105" s="23" t="s">
        <v>24</v>
      </c>
    </row>
    <row r="106" spans="1:6" ht="40.15" customHeight="1" x14ac:dyDescent="0.3">
      <c r="A106" s="19">
        <v>1360</v>
      </c>
      <c r="B106" s="20" t="s">
        <v>135</v>
      </c>
      <c r="C106" s="19" t="s">
        <v>136</v>
      </c>
      <c r="D106" s="23">
        <f>SUM(D107,D108)</f>
        <v>300000</v>
      </c>
      <c r="E106" s="23">
        <f>SUM(E107,E108)</f>
        <v>300000</v>
      </c>
      <c r="F106" s="23" t="s">
        <v>24</v>
      </c>
    </row>
    <row r="107" spans="1:6" ht="89.25" customHeight="1" x14ac:dyDescent="0.3">
      <c r="A107" s="19">
        <v>1361</v>
      </c>
      <c r="B107" s="20" t="s">
        <v>137</v>
      </c>
      <c r="C107" s="19"/>
      <c r="D107" s="23">
        <f>SUM(E107,F107)</f>
        <v>300000</v>
      </c>
      <c r="E107" s="23">
        <v>300000</v>
      </c>
      <c r="F107" s="23" t="s">
        <v>24</v>
      </c>
    </row>
    <row r="108" spans="1:6" ht="39.75" hidden="1" customHeight="1" x14ac:dyDescent="0.3">
      <c r="A108" s="19">
        <v>1362</v>
      </c>
      <c r="B108" s="20" t="s">
        <v>138</v>
      </c>
      <c r="C108" s="19"/>
      <c r="D108" s="23">
        <f>SUM(E108,F108)</f>
        <v>0</v>
      </c>
      <c r="E108" s="23">
        <v>0</v>
      </c>
      <c r="F108" s="23" t="s">
        <v>24</v>
      </c>
    </row>
    <row r="109" spans="1:6" ht="54.75" customHeight="1" x14ac:dyDescent="0.3">
      <c r="A109" s="19">
        <v>1370</v>
      </c>
      <c r="B109" s="20" t="s">
        <v>139</v>
      </c>
      <c r="C109" s="19" t="s">
        <v>140</v>
      </c>
      <c r="D109" s="23">
        <f>SUM(D110,D111)</f>
        <v>61500000</v>
      </c>
      <c r="E109" s="23">
        <f>SUM(E110,E111)</f>
        <v>61500000</v>
      </c>
      <c r="F109" s="23" t="s">
        <v>24</v>
      </c>
    </row>
    <row r="110" spans="1:6" ht="39.75" hidden="1" customHeight="1" x14ac:dyDescent="0.3">
      <c r="A110" s="19">
        <v>1371</v>
      </c>
      <c r="B110" s="20" t="s">
        <v>141</v>
      </c>
      <c r="C110" s="19"/>
      <c r="D110" s="23">
        <f>SUM(E110,F110)</f>
        <v>0</v>
      </c>
      <c r="E110" s="23">
        <v>0</v>
      </c>
      <c r="F110" s="23" t="s">
        <v>24</v>
      </c>
    </row>
    <row r="111" spans="1:6" ht="125.25" customHeight="1" x14ac:dyDescent="0.3">
      <c r="A111" s="19">
        <v>1372</v>
      </c>
      <c r="B111" s="20" t="s">
        <v>142</v>
      </c>
      <c r="C111" s="19"/>
      <c r="D111" s="23">
        <f>SUM(E111,F111)</f>
        <v>61500000</v>
      </c>
      <c r="E111" s="23">
        <v>61500000</v>
      </c>
      <c r="F111" s="23" t="s">
        <v>24</v>
      </c>
    </row>
    <row r="112" spans="1:6" ht="53.25" customHeight="1" x14ac:dyDescent="0.3">
      <c r="A112" s="19">
        <v>1380</v>
      </c>
      <c r="B112" s="20" t="s">
        <v>143</v>
      </c>
      <c r="C112" s="19" t="s">
        <v>144</v>
      </c>
      <c r="D112" s="23">
        <f>SUM(D113,D114)</f>
        <v>421671400</v>
      </c>
      <c r="E112" s="23" t="s">
        <v>24</v>
      </c>
      <c r="F112" s="23">
        <f>SUM(F113,F114)</f>
        <v>421671400</v>
      </c>
    </row>
    <row r="113" spans="1:8" ht="39.75" hidden="1" customHeight="1" x14ac:dyDescent="0.3">
      <c r="A113" s="19">
        <v>1381</v>
      </c>
      <c r="B113" s="20" t="s">
        <v>145</v>
      </c>
      <c r="C113" s="19"/>
      <c r="D113" s="23">
        <f>SUM(E113,F113)</f>
        <v>0</v>
      </c>
      <c r="E113" s="23" t="s">
        <v>24</v>
      </c>
      <c r="F113" s="23">
        <v>0</v>
      </c>
    </row>
    <row r="114" spans="1:8" ht="122.25" customHeight="1" x14ac:dyDescent="0.3">
      <c r="A114" s="19">
        <v>1382</v>
      </c>
      <c r="B114" s="20" t="s">
        <v>146</v>
      </c>
      <c r="C114" s="19"/>
      <c r="D114" s="23">
        <f>SUM(E114,F114)</f>
        <v>421671400</v>
      </c>
      <c r="E114" s="23" t="s">
        <v>24</v>
      </c>
      <c r="F114" s="23">
        <v>421671400</v>
      </c>
      <c r="H114" s="17"/>
    </row>
    <row r="115" spans="1:8" ht="46.5" customHeight="1" x14ac:dyDescent="0.3">
      <c r="A115" s="19">
        <v>1390</v>
      </c>
      <c r="B115" s="20" t="s">
        <v>147</v>
      </c>
      <c r="C115" s="19" t="s">
        <v>148</v>
      </c>
      <c r="D115" s="23">
        <f>SUM(D116,D118)</f>
        <v>19450000</v>
      </c>
      <c r="E115" s="23">
        <f>SUM(E116:E118)</f>
        <v>19450000</v>
      </c>
      <c r="F115" s="23">
        <f>SUM(F116:F118)</f>
        <v>0</v>
      </c>
    </row>
    <row r="116" spans="1:8" ht="39.75" hidden="1" customHeight="1" x14ac:dyDescent="0.3">
      <c r="A116" s="19">
        <v>1391</v>
      </c>
      <c r="B116" s="20" t="s">
        <v>149</v>
      </c>
      <c r="C116" s="19"/>
      <c r="D116" s="23">
        <f>SUM(E116,F116)</f>
        <v>0</v>
      </c>
      <c r="E116" s="23" t="s">
        <v>24</v>
      </c>
      <c r="F116" s="23">
        <v>0</v>
      </c>
    </row>
    <row r="117" spans="1:8" ht="39.75" hidden="1" customHeight="1" x14ac:dyDescent="0.3">
      <c r="A117" s="19">
        <v>1392</v>
      </c>
      <c r="B117" s="20" t="s">
        <v>150</v>
      </c>
      <c r="C117" s="19"/>
      <c r="D117" s="23">
        <f>SUM(E117,F117)</f>
        <v>0</v>
      </c>
      <c r="E117" s="23" t="s">
        <v>24</v>
      </c>
      <c r="F117" s="23">
        <v>0</v>
      </c>
    </row>
    <row r="118" spans="1:8" ht="72" customHeight="1" x14ac:dyDescent="0.3">
      <c r="A118" s="19">
        <v>1393</v>
      </c>
      <c r="B118" s="20" t="s">
        <v>151</v>
      </c>
      <c r="C118" s="19"/>
      <c r="D118" s="23">
        <f>SUM(E118,F118)</f>
        <v>19450000</v>
      </c>
      <c r="E118" s="23">
        <v>19450000</v>
      </c>
      <c r="F118" s="23">
        <v>0</v>
      </c>
    </row>
    <row r="119" spans="1:8" ht="42.75" customHeight="1" x14ac:dyDescent="0.3">
      <c r="A119" s="24"/>
      <c r="B119" s="25"/>
      <c r="C119" s="24"/>
      <c r="D119" s="26"/>
      <c r="E119" s="26"/>
      <c r="F119" s="26"/>
    </row>
    <row r="120" spans="1:8" ht="15" customHeight="1" x14ac:dyDescent="0.3"/>
    <row r="121" spans="1:8" s="29" customFormat="1" ht="15" customHeight="1" x14ac:dyDescent="0.3">
      <c r="A121" s="27" t="s">
        <v>152</v>
      </c>
      <c r="B121" s="27"/>
      <c r="C121" s="27"/>
      <c r="D121" s="27"/>
      <c r="E121" s="27" t="s">
        <v>153</v>
      </c>
      <c r="F121" s="27"/>
      <c r="G121" s="28"/>
    </row>
  </sheetData>
  <mergeCells count="11">
    <mergeCell ref="E9:F9"/>
    <mergeCell ref="E1:F1"/>
    <mergeCell ref="D2:F2"/>
    <mergeCell ref="C3:F3"/>
    <mergeCell ref="C4:F4"/>
    <mergeCell ref="A6:F6"/>
    <mergeCell ref="A8:A10"/>
    <mergeCell ref="B8:B10"/>
    <mergeCell ref="C8:C10"/>
    <mergeCell ref="D8:F8"/>
    <mergeCell ref="D9:D10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3"/>
  <sheetViews>
    <sheetView topLeftCell="A298" zoomScaleNormal="100" workbookViewId="0">
      <selection activeCell="E12" sqref="E12"/>
    </sheetView>
  </sheetViews>
  <sheetFormatPr defaultColWidth="8.85546875" defaultRowHeight="16.5" x14ac:dyDescent="0.3"/>
  <cols>
    <col min="1" max="1" width="6.85546875" style="13" customWidth="1"/>
    <col min="2" max="2" width="30.140625" style="13" customWidth="1"/>
    <col min="3" max="5" width="6.28515625" style="13" customWidth="1"/>
    <col min="6" max="6" width="17.42578125" style="13" customWidth="1"/>
    <col min="7" max="7" width="16" style="13" customWidth="1"/>
    <col min="8" max="8" width="16.42578125" style="13" customWidth="1"/>
    <col min="9" max="9" width="8.85546875" style="13"/>
    <col min="10" max="10" width="15.140625" style="13" bestFit="1" customWidth="1"/>
    <col min="11" max="256" width="8.85546875" style="13"/>
    <col min="257" max="257" width="6.85546875" style="13" customWidth="1"/>
    <col min="258" max="258" width="30.140625" style="13" customWidth="1"/>
    <col min="259" max="261" width="6.28515625" style="13" customWidth="1"/>
    <col min="262" max="262" width="17.42578125" style="13" customWidth="1"/>
    <col min="263" max="263" width="16" style="13" customWidth="1"/>
    <col min="264" max="264" width="16.42578125" style="13" customWidth="1"/>
    <col min="265" max="265" width="8.85546875" style="13"/>
    <col min="266" max="266" width="15.140625" style="13" bestFit="1" customWidth="1"/>
    <col min="267" max="512" width="8.85546875" style="13"/>
    <col min="513" max="513" width="6.85546875" style="13" customWidth="1"/>
    <col min="514" max="514" width="30.140625" style="13" customWidth="1"/>
    <col min="515" max="517" width="6.28515625" style="13" customWidth="1"/>
    <col min="518" max="518" width="17.42578125" style="13" customWidth="1"/>
    <col min="519" max="519" width="16" style="13" customWidth="1"/>
    <col min="520" max="520" width="16.42578125" style="13" customWidth="1"/>
    <col min="521" max="521" width="8.85546875" style="13"/>
    <col min="522" max="522" width="15.140625" style="13" bestFit="1" customWidth="1"/>
    <col min="523" max="768" width="8.85546875" style="13"/>
    <col min="769" max="769" width="6.85546875" style="13" customWidth="1"/>
    <col min="770" max="770" width="30.140625" style="13" customWidth="1"/>
    <col min="771" max="773" width="6.28515625" style="13" customWidth="1"/>
    <col min="774" max="774" width="17.42578125" style="13" customWidth="1"/>
    <col min="775" max="775" width="16" style="13" customWidth="1"/>
    <col min="776" max="776" width="16.42578125" style="13" customWidth="1"/>
    <col min="777" max="777" width="8.85546875" style="13"/>
    <col min="778" max="778" width="15.140625" style="13" bestFit="1" customWidth="1"/>
    <col min="779" max="1024" width="8.85546875" style="13"/>
    <col min="1025" max="1025" width="6.85546875" style="13" customWidth="1"/>
    <col min="1026" max="1026" width="30.140625" style="13" customWidth="1"/>
    <col min="1027" max="1029" width="6.28515625" style="13" customWidth="1"/>
    <col min="1030" max="1030" width="17.42578125" style="13" customWidth="1"/>
    <col min="1031" max="1031" width="16" style="13" customWidth="1"/>
    <col min="1032" max="1032" width="16.42578125" style="13" customWidth="1"/>
    <col min="1033" max="1033" width="8.85546875" style="13"/>
    <col min="1034" max="1034" width="15.140625" style="13" bestFit="1" customWidth="1"/>
    <col min="1035" max="1280" width="8.85546875" style="13"/>
    <col min="1281" max="1281" width="6.85546875" style="13" customWidth="1"/>
    <col min="1282" max="1282" width="30.140625" style="13" customWidth="1"/>
    <col min="1283" max="1285" width="6.28515625" style="13" customWidth="1"/>
    <col min="1286" max="1286" width="17.42578125" style="13" customWidth="1"/>
    <col min="1287" max="1287" width="16" style="13" customWidth="1"/>
    <col min="1288" max="1288" width="16.42578125" style="13" customWidth="1"/>
    <col min="1289" max="1289" width="8.85546875" style="13"/>
    <col min="1290" max="1290" width="15.140625" style="13" bestFit="1" customWidth="1"/>
    <col min="1291" max="1536" width="8.85546875" style="13"/>
    <col min="1537" max="1537" width="6.85546875" style="13" customWidth="1"/>
    <col min="1538" max="1538" width="30.140625" style="13" customWidth="1"/>
    <col min="1539" max="1541" width="6.28515625" style="13" customWidth="1"/>
    <col min="1542" max="1542" width="17.42578125" style="13" customWidth="1"/>
    <col min="1543" max="1543" width="16" style="13" customWidth="1"/>
    <col min="1544" max="1544" width="16.42578125" style="13" customWidth="1"/>
    <col min="1545" max="1545" width="8.85546875" style="13"/>
    <col min="1546" max="1546" width="15.140625" style="13" bestFit="1" customWidth="1"/>
    <col min="1547" max="1792" width="8.85546875" style="13"/>
    <col min="1793" max="1793" width="6.85546875" style="13" customWidth="1"/>
    <col min="1794" max="1794" width="30.140625" style="13" customWidth="1"/>
    <col min="1795" max="1797" width="6.28515625" style="13" customWidth="1"/>
    <col min="1798" max="1798" width="17.42578125" style="13" customWidth="1"/>
    <col min="1799" max="1799" width="16" style="13" customWidth="1"/>
    <col min="1800" max="1800" width="16.42578125" style="13" customWidth="1"/>
    <col min="1801" max="1801" width="8.85546875" style="13"/>
    <col min="1802" max="1802" width="15.140625" style="13" bestFit="1" customWidth="1"/>
    <col min="1803" max="2048" width="8.85546875" style="13"/>
    <col min="2049" max="2049" width="6.85546875" style="13" customWidth="1"/>
    <col min="2050" max="2050" width="30.140625" style="13" customWidth="1"/>
    <col min="2051" max="2053" width="6.28515625" style="13" customWidth="1"/>
    <col min="2054" max="2054" width="17.42578125" style="13" customWidth="1"/>
    <col min="2055" max="2055" width="16" style="13" customWidth="1"/>
    <col min="2056" max="2056" width="16.42578125" style="13" customWidth="1"/>
    <col min="2057" max="2057" width="8.85546875" style="13"/>
    <col min="2058" max="2058" width="15.140625" style="13" bestFit="1" customWidth="1"/>
    <col min="2059" max="2304" width="8.85546875" style="13"/>
    <col min="2305" max="2305" width="6.85546875" style="13" customWidth="1"/>
    <col min="2306" max="2306" width="30.140625" style="13" customWidth="1"/>
    <col min="2307" max="2309" width="6.28515625" style="13" customWidth="1"/>
    <col min="2310" max="2310" width="17.42578125" style="13" customWidth="1"/>
    <col min="2311" max="2311" width="16" style="13" customWidth="1"/>
    <col min="2312" max="2312" width="16.42578125" style="13" customWidth="1"/>
    <col min="2313" max="2313" width="8.85546875" style="13"/>
    <col min="2314" max="2314" width="15.140625" style="13" bestFit="1" customWidth="1"/>
    <col min="2315" max="2560" width="8.85546875" style="13"/>
    <col min="2561" max="2561" width="6.85546875" style="13" customWidth="1"/>
    <col min="2562" max="2562" width="30.140625" style="13" customWidth="1"/>
    <col min="2563" max="2565" width="6.28515625" style="13" customWidth="1"/>
    <col min="2566" max="2566" width="17.42578125" style="13" customWidth="1"/>
    <col min="2567" max="2567" width="16" style="13" customWidth="1"/>
    <col min="2568" max="2568" width="16.42578125" style="13" customWidth="1"/>
    <col min="2569" max="2569" width="8.85546875" style="13"/>
    <col min="2570" max="2570" width="15.140625" style="13" bestFit="1" customWidth="1"/>
    <col min="2571" max="2816" width="8.85546875" style="13"/>
    <col min="2817" max="2817" width="6.85546875" style="13" customWidth="1"/>
    <col min="2818" max="2818" width="30.140625" style="13" customWidth="1"/>
    <col min="2819" max="2821" width="6.28515625" style="13" customWidth="1"/>
    <col min="2822" max="2822" width="17.42578125" style="13" customWidth="1"/>
    <col min="2823" max="2823" width="16" style="13" customWidth="1"/>
    <col min="2824" max="2824" width="16.42578125" style="13" customWidth="1"/>
    <col min="2825" max="2825" width="8.85546875" style="13"/>
    <col min="2826" max="2826" width="15.140625" style="13" bestFit="1" customWidth="1"/>
    <col min="2827" max="3072" width="8.85546875" style="13"/>
    <col min="3073" max="3073" width="6.85546875" style="13" customWidth="1"/>
    <col min="3074" max="3074" width="30.140625" style="13" customWidth="1"/>
    <col min="3075" max="3077" width="6.28515625" style="13" customWidth="1"/>
    <col min="3078" max="3078" width="17.42578125" style="13" customWidth="1"/>
    <col min="3079" max="3079" width="16" style="13" customWidth="1"/>
    <col min="3080" max="3080" width="16.42578125" style="13" customWidth="1"/>
    <col min="3081" max="3081" width="8.85546875" style="13"/>
    <col min="3082" max="3082" width="15.140625" style="13" bestFit="1" customWidth="1"/>
    <col min="3083" max="3328" width="8.85546875" style="13"/>
    <col min="3329" max="3329" width="6.85546875" style="13" customWidth="1"/>
    <col min="3330" max="3330" width="30.140625" style="13" customWidth="1"/>
    <col min="3331" max="3333" width="6.28515625" style="13" customWidth="1"/>
    <col min="3334" max="3334" width="17.42578125" style="13" customWidth="1"/>
    <col min="3335" max="3335" width="16" style="13" customWidth="1"/>
    <col min="3336" max="3336" width="16.42578125" style="13" customWidth="1"/>
    <col min="3337" max="3337" width="8.85546875" style="13"/>
    <col min="3338" max="3338" width="15.140625" style="13" bestFit="1" customWidth="1"/>
    <col min="3339" max="3584" width="8.85546875" style="13"/>
    <col min="3585" max="3585" width="6.85546875" style="13" customWidth="1"/>
    <col min="3586" max="3586" width="30.140625" style="13" customWidth="1"/>
    <col min="3587" max="3589" width="6.28515625" style="13" customWidth="1"/>
    <col min="3590" max="3590" width="17.42578125" style="13" customWidth="1"/>
    <col min="3591" max="3591" width="16" style="13" customWidth="1"/>
    <col min="3592" max="3592" width="16.42578125" style="13" customWidth="1"/>
    <col min="3593" max="3593" width="8.85546875" style="13"/>
    <col min="3594" max="3594" width="15.140625" style="13" bestFit="1" customWidth="1"/>
    <col min="3595" max="3840" width="8.85546875" style="13"/>
    <col min="3841" max="3841" width="6.85546875" style="13" customWidth="1"/>
    <col min="3842" max="3842" width="30.140625" style="13" customWidth="1"/>
    <col min="3843" max="3845" width="6.28515625" style="13" customWidth="1"/>
    <col min="3846" max="3846" width="17.42578125" style="13" customWidth="1"/>
    <col min="3847" max="3847" width="16" style="13" customWidth="1"/>
    <col min="3848" max="3848" width="16.42578125" style="13" customWidth="1"/>
    <col min="3849" max="3849" width="8.85546875" style="13"/>
    <col min="3850" max="3850" width="15.140625" style="13" bestFit="1" customWidth="1"/>
    <col min="3851" max="4096" width="8.85546875" style="13"/>
    <col min="4097" max="4097" width="6.85546875" style="13" customWidth="1"/>
    <col min="4098" max="4098" width="30.140625" style="13" customWidth="1"/>
    <col min="4099" max="4101" width="6.28515625" style="13" customWidth="1"/>
    <col min="4102" max="4102" width="17.42578125" style="13" customWidth="1"/>
    <col min="4103" max="4103" width="16" style="13" customWidth="1"/>
    <col min="4104" max="4104" width="16.42578125" style="13" customWidth="1"/>
    <col min="4105" max="4105" width="8.85546875" style="13"/>
    <col min="4106" max="4106" width="15.140625" style="13" bestFit="1" customWidth="1"/>
    <col min="4107" max="4352" width="8.85546875" style="13"/>
    <col min="4353" max="4353" width="6.85546875" style="13" customWidth="1"/>
    <col min="4354" max="4354" width="30.140625" style="13" customWidth="1"/>
    <col min="4355" max="4357" width="6.28515625" style="13" customWidth="1"/>
    <col min="4358" max="4358" width="17.42578125" style="13" customWidth="1"/>
    <col min="4359" max="4359" width="16" style="13" customWidth="1"/>
    <col min="4360" max="4360" width="16.42578125" style="13" customWidth="1"/>
    <col min="4361" max="4361" width="8.85546875" style="13"/>
    <col min="4362" max="4362" width="15.140625" style="13" bestFit="1" customWidth="1"/>
    <col min="4363" max="4608" width="8.85546875" style="13"/>
    <col min="4609" max="4609" width="6.85546875" style="13" customWidth="1"/>
    <col min="4610" max="4610" width="30.140625" style="13" customWidth="1"/>
    <col min="4611" max="4613" width="6.28515625" style="13" customWidth="1"/>
    <col min="4614" max="4614" width="17.42578125" style="13" customWidth="1"/>
    <col min="4615" max="4615" width="16" style="13" customWidth="1"/>
    <col min="4616" max="4616" width="16.42578125" style="13" customWidth="1"/>
    <col min="4617" max="4617" width="8.85546875" style="13"/>
    <col min="4618" max="4618" width="15.140625" style="13" bestFit="1" customWidth="1"/>
    <col min="4619" max="4864" width="8.85546875" style="13"/>
    <col min="4865" max="4865" width="6.85546875" style="13" customWidth="1"/>
    <col min="4866" max="4866" width="30.140625" style="13" customWidth="1"/>
    <col min="4867" max="4869" width="6.28515625" style="13" customWidth="1"/>
    <col min="4870" max="4870" width="17.42578125" style="13" customWidth="1"/>
    <col min="4871" max="4871" width="16" style="13" customWidth="1"/>
    <col min="4872" max="4872" width="16.42578125" style="13" customWidth="1"/>
    <col min="4873" max="4873" width="8.85546875" style="13"/>
    <col min="4874" max="4874" width="15.140625" style="13" bestFit="1" customWidth="1"/>
    <col min="4875" max="5120" width="8.85546875" style="13"/>
    <col min="5121" max="5121" width="6.85546875" style="13" customWidth="1"/>
    <col min="5122" max="5122" width="30.140625" style="13" customWidth="1"/>
    <col min="5123" max="5125" width="6.28515625" style="13" customWidth="1"/>
    <col min="5126" max="5126" width="17.42578125" style="13" customWidth="1"/>
    <col min="5127" max="5127" width="16" style="13" customWidth="1"/>
    <col min="5128" max="5128" width="16.42578125" style="13" customWidth="1"/>
    <col min="5129" max="5129" width="8.85546875" style="13"/>
    <col min="5130" max="5130" width="15.140625" style="13" bestFit="1" customWidth="1"/>
    <col min="5131" max="5376" width="8.85546875" style="13"/>
    <col min="5377" max="5377" width="6.85546875" style="13" customWidth="1"/>
    <col min="5378" max="5378" width="30.140625" style="13" customWidth="1"/>
    <col min="5379" max="5381" width="6.28515625" style="13" customWidth="1"/>
    <col min="5382" max="5382" width="17.42578125" style="13" customWidth="1"/>
    <col min="5383" max="5383" width="16" style="13" customWidth="1"/>
    <col min="5384" max="5384" width="16.42578125" style="13" customWidth="1"/>
    <col min="5385" max="5385" width="8.85546875" style="13"/>
    <col min="5386" max="5386" width="15.140625" style="13" bestFit="1" customWidth="1"/>
    <col min="5387" max="5632" width="8.85546875" style="13"/>
    <col min="5633" max="5633" width="6.85546875" style="13" customWidth="1"/>
    <col min="5634" max="5634" width="30.140625" style="13" customWidth="1"/>
    <col min="5635" max="5637" width="6.28515625" style="13" customWidth="1"/>
    <col min="5638" max="5638" width="17.42578125" style="13" customWidth="1"/>
    <col min="5639" max="5639" width="16" style="13" customWidth="1"/>
    <col min="5640" max="5640" width="16.42578125" style="13" customWidth="1"/>
    <col min="5641" max="5641" width="8.85546875" style="13"/>
    <col min="5642" max="5642" width="15.140625" style="13" bestFit="1" customWidth="1"/>
    <col min="5643" max="5888" width="8.85546875" style="13"/>
    <col min="5889" max="5889" width="6.85546875" style="13" customWidth="1"/>
    <col min="5890" max="5890" width="30.140625" style="13" customWidth="1"/>
    <col min="5891" max="5893" width="6.28515625" style="13" customWidth="1"/>
    <col min="5894" max="5894" width="17.42578125" style="13" customWidth="1"/>
    <col min="5895" max="5895" width="16" style="13" customWidth="1"/>
    <col min="5896" max="5896" width="16.42578125" style="13" customWidth="1"/>
    <col min="5897" max="5897" width="8.85546875" style="13"/>
    <col min="5898" max="5898" width="15.140625" style="13" bestFit="1" customWidth="1"/>
    <col min="5899" max="6144" width="8.85546875" style="13"/>
    <col min="6145" max="6145" width="6.85546875" style="13" customWidth="1"/>
    <col min="6146" max="6146" width="30.140625" style="13" customWidth="1"/>
    <col min="6147" max="6149" width="6.28515625" style="13" customWidth="1"/>
    <col min="6150" max="6150" width="17.42578125" style="13" customWidth="1"/>
    <col min="6151" max="6151" width="16" style="13" customWidth="1"/>
    <col min="6152" max="6152" width="16.42578125" style="13" customWidth="1"/>
    <col min="6153" max="6153" width="8.85546875" style="13"/>
    <col min="6154" max="6154" width="15.140625" style="13" bestFit="1" customWidth="1"/>
    <col min="6155" max="6400" width="8.85546875" style="13"/>
    <col min="6401" max="6401" width="6.85546875" style="13" customWidth="1"/>
    <col min="6402" max="6402" width="30.140625" style="13" customWidth="1"/>
    <col min="6403" max="6405" width="6.28515625" style="13" customWidth="1"/>
    <col min="6406" max="6406" width="17.42578125" style="13" customWidth="1"/>
    <col min="6407" max="6407" width="16" style="13" customWidth="1"/>
    <col min="6408" max="6408" width="16.42578125" style="13" customWidth="1"/>
    <col min="6409" max="6409" width="8.85546875" style="13"/>
    <col min="6410" max="6410" width="15.140625" style="13" bestFit="1" customWidth="1"/>
    <col min="6411" max="6656" width="8.85546875" style="13"/>
    <col min="6657" max="6657" width="6.85546875" style="13" customWidth="1"/>
    <col min="6658" max="6658" width="30.140625" style="13" customWidth="1"/>
    <col min="6659" max="6661" width="6.28515625" style="13" customWidth="1"/>
    <col min="6662" max="6662" width="17.42578125" style="13" customWidth="1"/>
    <col min="6663" max="6663" width="16" style="13" customWidth="1"/>
    <col min="6664" max="6664" width="16.42578125" style="13" customWidth="1"/>
    <col min="6665" max="6665" width="8.85546875" style="13"/>
    <col min="6666" max="6666" width="15.140625" style="13" bestFit="1" customWidth="1"/>
    <col min="6667" max="6912" width="8.85546875" style="13"/>
    <col min="6913" max="6913" width="6.85546875" style="13" customWidth="1"/>
    <col min="6914" max="6914" width="30.140625" style="13" customWidth="1"/>
    <col min="6915" max="6917" width="6.28515625" style="13" customWidth="1"/>
    <col min="6918" max="6918" width="17.42578125" style="13" customWidth="1"/>
    <col min="6919" max="6919" width="16" style="13" customWidth="1"/>
    <col min="6920" max="6920" width="16.42578125" style="13" customWidth="1"/>
    <col min="6921" max="6921" width="8.85546875" style="13"/>
    <col min="6922" max="6922" width="15.140625" style="13" bestFit="1" customWidth="1"/>
    <col min="6923" max="7168" width="8.85546875" style="13"/>
    <col min="7169" max="7169" width="6.85546875" style="13" customWidth="1"/>
    <col min="7170" max="7170" width="30.140625" style="13" customWidth="1"/>
    <col min="7171" max="7173" width="6.28515625" style="13" customWidth="1"/>
    <col min="7174" max="7174" width="17.42578125" style="13" customWidth="1"/>
    <col min="7175" max="7175" width="16" style="13" customWidth="1"/>
    <col min="7176" max="7176" width="16.42578125" style="13" customWidth="1"/>
    <col min="7177" max="7177" width="8.85546875" style="13"/>
    <col min="7178" max="7178" width="15.140625" style="13" bestFit="1" customWidth="1"/>
    <col min="7179" max="7424" width="8.85546875" style="13"/>
    <col min="7425" max="7425" width="6.85546875" style="13" customWidth="1"/>
    <col min="7426" max="7426" width="30.140625" style="13" customWidth="1"/>
    <col min="7427" max="7429" width="6.28515625" style="13" customWidth="1"/>
    <col min="7430" max="7430" width="17.42578125" style="13" customWidth="1"/>
    <col min="7431" max="7431" width="16" style="13" customWidth="1"/>
    <col min="7432" max="7432" width="16.42578125" style="13" customWidth="1"/>
    <col min="7433" max="7433" width="8.85546875" style="13"/>
    <col min="7434" max="7434" width="15.140625" style="13" bestFit="1" customWidth="1"/>
    <col min="7435" max="7680" width="8.85546875" style="13"/>
    <col min="7681" max="7681" width="6.85546875" style="13" customWidth="1"/>
    <col min="7682" max="7682" width="30.140625" style="13" customWidth="1"/>
    <col min="7683" max="7685" width="6.28515625" style="13" customWidth="1"/>
    <col min="7686" max="7686" width="17.42578125" style="13" customWidth="1"/>
    <col min="7687" max="7687" width="16" style="13" customWidth="1"/>
    <col min="7688" max="7688" width="16.42578125" style="13" customWidth="1"/>
    <col min="7689" max="7689" width="8.85546875" style="13"/>
    <col min="7690" max="7690" width="15.140625" style="13" bestFit="1" customWidth="1"/>
    <col min="7691" max="7936" width="8.85546875" style="13"/>
    <col min="7937" max="7937" width="6.85546875" style="13" customWidth="1"/>
    <col min="7938" max="7938" width="30.140625" style="13" customWidth="1"/>
    <col min="7939" max="7941" width="6.28515625" style="13" customWidth="1"/>
    <col min="7942" max="7942" width="17.42578125" style="13" customWidth="1"/>
    <col min="7943" max="7943" width="16" style="13" customWidth="1"/>
    <col min="7944" max="7944" width="16.42578125" style="13" customWidth="1"/>
    <col min="7945" max="7945" width="8.85546875" style="13"/>
    <col min="7946" max="7946" width="15.140625" style="13" bestFit="1" customWidth="1"/>
    <col min="7947" max="8192" width="8.85546875" style="13"/>
    <col min="8193" max="8193" width="6.85546875" style="13" customWidth="1"/>
    <col min="8194" max="8194" width="30.140625" style="13" customWidth="1"/>
    <col min="8195" max="8197" width="6.28515625" style="13" customWidth="1"/>
    <col min="8198" max="8198" width="17.42578125" style="13" customWidth="1"/>
    <col min="8199" max="8199" width="16" style="13" customWidth="1"/>
    <col min="8200" max="8200" width="16.42578125" style="13" customWidth="1"/>
    <col min="8201" max="8201" width="8.85546875" style="13"/>
    <col min="8202" max="8202" width="15.140625" style="13" bestFit="1" customWidth="1"/>
    <col min="8203" max="8448" width="8.85546875" style="13"/>
    <col min="8449" max="8449" width="6.85546875" style="13" customWidth="1"/>
    <col min="8450" max="8450" width="30.140625" style="13" customWidth="1"/>
    <col min="8451" max="8453" width="6.28515625" style="13" customWidth="1"/>
    <col min="8454" max="8454" width="17.42578125" style="13" customWidth="1"/>
    <col min="8455" max="8455" width="16" style="13" customWidth="1"/>
    <col min="8456" max="8456" width="16.42578125" style="13" customWidth="1"/>
    <col min="8457" max="8457" width="8.85546875" style="13"/>
    <col min="8458" max="8458" width="15.140625" style="13" bestFit="1" customWidth="1"/>
    <col min="8459" max="8704" width="8.85546875" style="13"/>
    <col min="8705" max="8705" width="6.85546875" style="13" customWidth="1"/>
    <col min="8706" max="8706" width="30.140625" style="13" customWidth="1"/>
    <col min="8707" max="8709" width="6.28515625" style="13" customWidth="1"/>
    <col min="8710" max="8710" width="17.42578125" style="13" customWidth="1"/>
    <col min="8711" max="8711" width="16" style="13" customWidth="1"/>
    <col min="8712" max="8712" width="16.42578125" style="13" customWidth="1"/>
    <col min="8713" max="8713" width="8.85546875" style="13"/>
    <col min="8714" max="8714" width="15.140625" style="13" bestFit="1" customWidth="1"/>
    <col min="8715" max="8960" width="8.85546875" style="13"/>
    <col min="8961" max="8961" width="6.85546875" style="13" customWidth="1"/>
    <col min="8962" max="8962" width="30.140625" style="13" customWidth="1"/>
    <col min="8963" max="8965" width="6.28515625" style="13" customWidth="1"/>
    <col min="8966" max="8966" width="17.42578125" style="13" customWidth="1"/>
    <col min="8967" max="8967" width="16" style="13" customWidth="1"/>
    <col min="8968" max="8968" width="16.42578125" style="13" customWidth="1"/>
    <col min="8969" max="8969" width="8.85546875" style="13"/>
    <col min="8970" max="8970" width="15.140625" style="13" bestFit="1" customWidth="1"/>
    <col min="8971" max="9216" width="8.85546875" style="13"/>
    <col min="9217" max="9217" width="6.85546875" style="13" customWidth="1"/>
    <col min="9218" max="9218" width="30.140625" style="13" customWidth="1"/>
    <col min="9219" max="9221" width="6.28515625" style="13" customWidth="1"/>
    <col min="9222" max="9222" width="17.42578125" style="13" customWidth="1"/>
    <col min="9223" max="9223" width="16" style="13" customWidth="1"/>
    <col min="9224" max="9224" width="16.42578125" style="13" customWidth="1"/>
    <col min="9225" max="9225" width="8.85546875" style="13"/>
    <col min="9226" max="9226" width="15.140625" style="13" bestFit="1" customWidth="1"/>
    <col min="9227" max="9472" width="8.85546875" style="13"/>
    <col min="9473" max="9473" width="6.85546875" style="13" customWidth="1"/>
    <col min="9474" max="9474" width="30.140625" style="13" customWidth="1"/>
    <col min="9475" max="9477" width="6.28515625" style="13" customWidth="1"/>
    <col min="9478" max="9478" width="17.42578125" style="13" customWidth="1"/>
    <col min="9479" max="9479" width="16" style="13" customWidth="1"/>
    <col min="9480" max="9480" width="16.42578125" style="13" customWidth="1"/>
    <col min="9481" max="9481" width="8.85546875" style="13"/>
    <col min="9482" max="9482" width="15.140625" style="13" bestFit="1" customWidth="1"/>
    <col min="9483" max="9728" width="8.85546875" style="13"/>
    <col min="9729" max="9729" width="6.85546875" style="13" customWidth="1"/>
    <col min="9730" max="9730" width="30.140625" style="13" customWidth="1"/>
    <col min="9731" max="9733" width="6.28515625" style="13" customWidth="1"/>
    <col min="9734" max="9734" width="17.42578125" style="13" customWidth="1"/>
    <col min="9735" max="9735" width="16" style="13" customWidth="1"/>
    <col min="9736" max="9736" width="16.42578125" style="13" customWidth="1"/>
    <col min="9737" max="9737" width="8.85546875" style="13"/>
    <col min="9738" max="9738" width="15.140625" style="13" bestFit="1" customWidth="1"/>
    <col min="9739" max="9984" width="8.85546875" style="13"/>
    <col min="9985" max="9985" width="6.85546875" style="13" customWidth="1"/>
    <col min="9986" max="9986" width="30.140625" style="13" customWidth="1"/>
    <col min="9987" max="9989" width="6.28515625" style="13" customWidth="1"/>
    <col min="9990" max="9990" width="17.42578125" style="13" customWidth="1"/>
    <col min="9991" max="9991" width="16" style="13" customWidth="1"/>
    <col min="9992" max="9992" width="16.42578125" style="13" customWidth="1"/>
    <col min="9993" max="9993" width="8.85546875" style="13"/>
    <col min="9994" max="9994" width="15.140625" style="13" bestFit="1" customWidth="1"/>
    <col min="9995" max="10240" width="8.85546875" style="13"/>
    <col min="10241" max="10241" width="6.85546875" style="13" customWidth="1"/>
    <col min="10242" max="10242" width="30.140625" style="13" customWidth="1"/>
    <col min="10243" max="10245" width="6.28515625" style="13" customWidth="1"/>
    <col min="10246" max="10246" width="17.42578125" style="13" customWidth="1"/>
    <col min="10247" max="10247" width="16" style="13" customWidth="1"/>
    <col min="10248" max="10248" width="16.42578125" style="13" customWidth="1"/>
    <col min="10249" max="10249" width="8.85546875" style="13"/>
    <col min="10250" max="10250" width="15.140625" style="13" bestFit="1" customWidth="1"/>
    <col min="10251" max="10496" width="8.85546875" style="13"/>
    <col min="10497" max="10497" width="6.85546875" style="13" customWidth="1"/>
    <col min="10498" max="10498" width="30.140625" style="13" customWidth="1"/>
    <col min="10499" max="10501" width="6.28515625" style="13" customWidth="1"/>
    <col min="10502" max="10502" width="17.42578125" style="13" customWidth="1"/>
    <col min="10503" max="10503" width="16" style="13" customWidth="1"/>
    <col min="10504" max="10504" width="16.42578125" style="13" customWidth="1"/>
    <col min="10505" max="10505" width="8.85546875" style="13"/>
    <col min="10506" max="10506" width="15.140625" style="13" bestFit="1" customWidth="1"/>
    <col min="10507" max="10752" width="8.85546875" style="13"/>
    <col min="10753" max="10753" width="6.85546875" style="13" customWidth="1"/>
    <col min="10754" max="10754" width="30.140625" style="13" customWidth="1"/>
    <col min="10755" max="10757" width="6.28515625" style="13" customWidth="1"/>
    <col min="10758" max="10758" width="17.42578125" style="13" customWidth="1"/>
    <col min="10759" max="10759" width="16" style="13" customWidth="1"/>
    <col min="10760" max="10760" width="16.42578125" style="13" customWidth="1"/>
    <col min="10761" max="10761" width="8.85546875" style="13"/>
    <col min="10762" max="10762" width="15.140625" style="13" bestFit="1" customWidth="1"/>
    <col min="10763" max="11008" width="8.85546875" style="13"/>
    <col min="11009" max="11009" width="6.85546875" style="13" customWidth="1"/>
    <col min="11010" max="11010" width="30.140625" style="13" customWidth="1"/>
    <col min="11011" max="11013" width="6.28515625" style="13" customWidth="1"/>
    <col min="11014" max="11014" width="17.42578125" style="13" customWidth="1"/>
    <col min="11015" max="11015" width="16" style="13" customWidth="1"/>
    <col min="11016" max="11016" width="16.42578125" style="13" customWidth="1"/>
    <col min="11017" max="11017" width="8.85546875" style="13"/>
    <col min="11018" max="11018" width="15.140625" style="13" bestFit="1" customWidth="1"/>
    <col min="11019" max="11264" width="8.85546875" style="13"/>
    <col min="11265" max="11265" width="6.85546875" style="13" customWidth="1"/>
    <col min="11266" max="11266" width="30.140625" style="13" customWidth="1"/>
    <col min="11267" max="11269" width="6.28515625" style="13" customWidth="1"/>
    <col min="11270" max="11270" width="17.42578125" style="13" customWidth="1"/>
    <col min="11271" max="11271" width="16" style="13" customWidth="1"/>
    <col min="11272" max="11272" width="16.42578125" style="13" customWidth="1"/>
    <col min="11273" max="11273" width="8.85546875" style="13"/>
    <col min="11274" max="11274" width="15.140625" style="13" bestFit="1" customWidth="1"/>
    <col min="11275" max="11520" width="8.85546875" style="13"/>
    <col min="11521" max="11521" width="6.85546875" style="13" customWidth="1"/>
    <col min="11522" max="11522" width="30.140625" style="13" customWidth="1"/>
    <col min="11523" max="11525" width="6.28515625" style="13" customWidth="1"/>
    <col min="11526" max="11526" width="17.42578125" style="13" customWidth="1"/>
    <col min="11527" max="11527" width="16" style="13" customWidth="1"/>
    <col min="11528" max="11528" width="16.42578125" style="13" customWidth="1"/>
    <col min="11529" max="11529" width="8.85546875" style="13"/>
    <col min="11530" max="11530" width="15.140625" style="13" bestFit="1" customWidth="1"/>
    <col min="11531" max="11776" width="8.85546875" style="13"/>
    <col min="11777" max="11777" width="6.85546875" style="13" customWidth="1"/>
    <col min="11778" max="11778" width="30.140625" style="13" customWidth="1"/>
    <col min="11779" max="11781" width="6.28515625" style="13" customWidth="1"/>
    <col min="11782" max="11782" width="17.42578125" style="13" customWidth="1"/>
    <col min="11783" max="11783" width="16" style="13" customWidth="1"/>
    <col min="11784" max="11784" width="16.42578125" style="13" customWidth="1"/>
    <col min="11785" max="11785" width="8.85546875" style="13"/>
    <col min="11786" max="11786" width="15.140625" style="13" bestFit="1" customWidth="1"/>
    <col min="11787" max="12032" width="8.85546875" style="13"/>
    <col min="12033" max="12033" width="6.85546875" style="13" customWidth="1"/>
    <col min="12034" max="12034" width="30.140625" style="13" customWidth="1"/>
    <col min="12035" max="12037" width="6.28515625" style="13" customWidth="1"/>
    <col min="12038" max="12038" width="17.42578125" style="13" customWidth="1"/>
    <col min="12039" max="12039" width="16" style="13" customWidth="1"/>
    <col min="12040" max="12040" width="16.42578125" style="13" customWidth="1"/>
    <col min="12041" max="12041" width="8.85546875" style="13"/>
    <col min="12042" max="12042" width="15.140625" style="13" bestFit="1" customWidth="1"/>
    <col min="12043" max="12288" width="8.85546875" style="13"/>
    <col min="12289" max="12289" width="6.85546875" style="13" customWidth="1"/>
    <col min="12290" max="12290" width="30.140625" style="13" customWidth="1"/>
    <col min="12291" max="12293" width="6.28515625" style="13" customWidth="1"/>
    <col min="12294" max="12294" width="17.42578125" style="13" customWidth="1"/>
    <col min="12295" max="12295" width="16" style="13" customWidth="1"/>
    <col min="12296" max="12296" width="16.42578125" style="13" customWidth="1"/>
    <col min="12297" max="12297" width="8.85546875" style="13"/>
    <col min="12298" max="12298" width="15.140625" style="13" bestFit="1" customWidth="1"/>
    <col min="12299" max="12544" width="8.85546875" style="13"/>
    <col min="12545" max="12545" width="6.85546875" style="13" customWidth="1"/>
    <col min="12546" max="12546" width="30.140625" style="13" customWidth="1"/>
    <col min="12547" max="12549" width="6.28515625" style="13" customWidth="1"/>
    <col min="12550" max="12550" width="17.42578125" style="13" customWidth="1"/>
    <col min="12551" max="12551" width="16" style="13" customWidth="1"/>
    <col min="12552" max="12552" width="16.42578125" style="13" customWidth="1"/>
    <col min="12553" max="12553" width="8.85546875" style="13"/>
    <col min="12554" max="12554" width="15.140625" style="13" bestFit="1" customWidth="1"/>
    <col min="12555" max="12800" width="8.85546875" style="13"/>
    <col min="12801" max="12801" width="6.85546875" style="13" customWidth="1"/>
    <col min="12802" max="12802" width="30.140625" style="13" customWidth="1"/>
    <col min="12803" max="12805" width="6.28515625" style="13" customWidth="1"/>
    <col min="12806" max="12806" width="17.42578125" style="13" customWidth="1"/>
    <col min="12807" max="12807" width="16" style="13" customWidth="1"/>
    <col min="12808" max="12808" width="16.42578125" style="13" customWidth="1"/>
    <col min="12809" max="12809" width="8.85546875" style="13"/>
    <col min="12810" max="12810" width="15.140625" style="13" bestFit="1" customWidth="1"/>
    <col min="12811" max="13056" width="8.85546875" style="13"/>
    <col min="13057" max="13057" width="6.85546875" style="13" customWidth="1"/>
    <col min="13058" max="13058" width="30.140625" style="13" customWidth="1"/>
    <col min="13059" max="13061" width="6.28515625" style="13" customWidth="1"/>
    <col min="13062" max="13062" width="17.42578125" style="13" customWidth="1"/>
    <col min="13063" max="13063" width="16" style="13" customWidth="1"/>
    <col min="13064" max="13064" width="16.42578125" style="13" customWidth="1"/>
    <col min="13065" max="13065" width="8.85546875" style="13"/>
    <col min="13066" max="13066" width="15.140625" style="13" bestFit="1" customWidth="1"/>
    <col min="13067" max="13312" width="8.85546875" style="13"/>
    <col min="13313" max="13313" width="6.85546875" style="13" customWidth="1"/>
    <col min="13314" max="13314" width="30.140625" style="13" customWidth="1"/>
    <col min="13315" max="13317" width="6.28515625" style="13" customWidth="1"/>
    <col min="13318" max="13318" width="17.42578125" style="13" customWidth="1"/>
    <col min="13319" max="13319" width="16" style="13" customWidth="1"/>
    <col min="13320" max="13320" width="16.42578125" style="13" customWidth="1"/>
    <col min="13321" max="13321" width="8.85546875" style="13"/>
    <col min="13322" max="13322" width="15.140625" style="13" bestFit="1" customWidth="1"/>
    <col min="13323" max="13568" width="8.85546875" style="13"/>
    <col min="13569" max="13569" width="6.85546875" style="13" customWidth="1"/>
    <col min="13570" max="13570" width="30.140625" style="13" customWidth="1"/>
    <col min="13571" max="13573" width="6.28515625" style="13" customWidth="1"/>
    <col min="13574" max="13574" width="17.42578125" style="13" customWidth="1"/>
    <col min="13575" max="13575" width="16" style="13" customWidth="1"/>
    <col min="13576" max="13576" width="16.42578125" style="13" customWidth="1"/>
    <col min="13577" max="13577" width="8.85546875" style="13"/>
    <col min="13578" max="13578" width="15.140625" style="13" bestFit="1" customWidth="1"/>
    <col min="13579" max="13824" width="8.85546875" style="13"/>
    <col min="13825" max="13825" width="6.85546875" style="13" customWidth="1"/>
    <col min="13826" max="13826" width="30.140625" style="13" customWidth="1"/>
    <col min="13827" max="13829" width="6.28515625" style="13" customWidth="1"/>
    <col min="13830" max="13830" width="17.42578125" style="13" customWidth="1"/>
    <col min="13831" max="13831" width="16" style="13" customWidth="1"/>
    <col min="13832" max="13832" width="16.42578125" style="13" customWidth="1"/>
    <col min="13833" max="13833" width="8.85546875" style="13"/>
    <col min="13834" max="13834" width="15.140625" style="13" bestFit="1" customWidth="1"/>
    <col min="13835" max="14080" width="8.85546875" style="13"/>
    <col min="14081" max="14081" width="6.85546875" style="13" customWidth="1"/>
    <col min="14082" max="14082" width="30.140625" style="13" customWidth="1"/>
    <col min="14083" max="14085" width="6.28515625" style="13" customWidth="1"/>
    <col min="14086" max="14086" width="17.42578125" style="13" customWidth="1"/>
    <col min="14087" max="14087" width="16" style="13" customWidth="1"/>
    <col min="14088" max="14088" width="16.42578125" style="13" customWidth="1"/>
    <col min="14089" max="14089" width="8.85546875" style="13"/>
    <col min="14090" max="14090" width="15.140625" style="13" bestFit="1" customWidth="1"/>
    <col min="14091" max="14336" width="8.85546875" style="13"/>
    <col min="14337" max="14337" width="6.85546875" style="13" customWidth="1"/>
    <col min="14338" max="14338" width="30.140625" style="13" customWidth="1"/>
    <col min="14339" max="14341" width="6.28515625" style="13" customWidth="1"/>
    <col min="14342" max="14342" width="17.42578125" style="13" customWidth="1"/>
    <col min="14343" max="14343" width="16" style="13" customWidth="1"/>
    <col min="14344" max="14344" width="16.42578125" style="13" customWidth="1"/>
    <col min="14345" max="14345" width="8.85546875" style="13"/>
    <col min="14346" max="14346" width="15.140625" style="13" bestFit="1" customWidth="1"/>
    <col min="14347" max="14592" width="8.85546875" style="13"/>
    <col min="14593" max="14593" width="6.85546875" style="13" customWidth="1"/>
    <col min="14594" max="14594" width="30.140625" style="13" customWidth="1"/>
    <col min="14595" max="14597" width="6.28515625" style="13" customWidth="1"/>
    <col min="14598" max="14598" width="17.42578125" style="13" customWidth="1"/>
    <col min="14599" max="14599" width="16" style="13" customWidth="1"/>
    <col min="14600" max="14600" width="16.42578125" style="13" customWidth="1"/>
    <col min="14601" max="14601" width="8.85546875" style="13"/>
    <col min="14602" max="14602" width="15.140625" style="13" bestFit="1" customWidth="1"/>
    <col min="14603" max="14848" width="8.85546875" style="13"/>
    <col min="14849" max="14849" width="6.85546875" style="13" customWidth="1"/>
    <col min="14850" max="14850" width="30.140625" style="13" customWidth="1"/>
    <col min="14851" max="14853" width="6.28515625" style="13" customWidth="1"/>
    <col min="14854" max="14854" width="17.42578125" style="13" customWidth="1"/>
    <col min="14855" max="14855" width="16" style="13" customWidth="1"/>
    <col min="14856" max="14856" width="16.42578125" style="13" customWidth="1"/>
    <col min="14857" max="14857" width="8.85546875" style="13"/>
    <col min="14858" max="14858" width="15.140625" style="13" bestFit="1" customWidth="1"/>
    <col min="14859" max="15104" width="8.85546875" style="13"/>
    <col min="15105" max="15105" width="6.85546875" style="13" customWidth="1"/>
    <col min="15106" max="15106" width="30.140625" style="13" customWidth="1"/>
    <col min="15107" max="15109" width="6.28515625" style="13" customWidth="1"/>
    <col min="15110" max="15110" width="17.42578125" style="13" customWidth="1"/>
    <col min="15111" max="15111" width="16" style="13" customWidth="1"/>
    <col min="15112" max="15112" width="16.42578125" style="13" customWidth="1"/>
    <col min="15113" max="15113" width="8.85546875" style="13"/>
    <col min="15114" max="15114" width="15.140625" style="13" bestFit="1" customWidth="1"/>
    <col min="15115" max="15360" width="8.85546875" style="13"/>
    <col min="15361" max="15361" width="6.85546875" style="13" customWidth="1"/>
    <col min="15362" max="15362" width="30.140625" style="13" customWidth="1"/>
    <col min="15363" max="15365" width="6.28515625" style="13" customWidth="1"/>
    <col min="15366" max="15366" width="17.42578125" style="13" customWidth="1"/>
    <col min="15367" max="15367" width="16" style="13" customWidth="1"/>
    <col min="15368" max="15368" width="16.42578125" style="13" customWidth="1"/>
    <col min="15369" max="15369" width="8.85546875" style="13"/>
    <col min="15370" max="15370" width="15.140625" style="13" bestFit="1" customWidth="1"/>
    <col min="15371" max="15616" width="8.85546875" style="13"/>
    <col min="15617" max="15617" width="6.85546875" style="13" customWidth="1"/>
    <col min="15618" max="15618" width="30.140625" style="13" customWidth="1"/>
    <col min="15619" max="15621" width="6.28515625" style="13" customWidth="1"/>
    <col min="15622" max="15622" width="17.42578125" style="13" customWidth="1"/>
    <col min="15623" max="15623" width="16" style="13" customWidth="1"/>
    <col min="15624" max="15624" width="16.42578125" style="13" customWidth="1"/>
    <col min="15625" max="15625" width="8.85546875" style="13"/>
    <col min="15626" max="15626" width="15.140625" style="13" bestFit="1" customWidth="1"/>
    <col min="15627" max="15872" width="8.85546875" style="13"/>
    <col min="15873" max="15873" width="6.85546875" style="13" customWidth="1"/>
    <col min="15874" max="15874" width="30.140625" style="13" customWidth="1"/>
    <col min="15875" max="15877" width="6.28515625" style="13" customWidth="1"/>
    <col min="15878" max="15878" width="17.42578125" style="13" customWidth="1"/>
    <col min="15879" max="15879" width="16" style="13" customWidth="1"/>
    <col min="15880" max="15880" width="16.42578125" style="13" customWidth="1"/>
    <col min="15881" max="15881" width="8.85546875" style="13"/>
    <col min="15882" max="15882" width="15.140625" style="13" bestFit="1" customWidth="1"/>
    <col min="15883" max="16128" width="8.85546875" style="13"/>
    <col min="16129" max="16129" width="6.85546875" style="13" customWidth="1"/>
    <col min="16130" max="16130" width="30.140625" style="13" customWidth="1"/>
    <col min="16131" max="16133" width="6.28515625" style="13" customWidth="1"/>
    <col min="16134" max="16134" width="17.42578125" style="13" customWidth="1"/>
    <col min="16135" max="16135" width="16" style="13" customWidth="1"/>
    <col min="16136" max="16136" width="16.42578125" style="13" customWidth="1"/>
    <col min="16137" max="16137" width="8.85546875" style="13"/>
    <col min="16138" max="16138" width="15.140625" style="13" bestFit="1" customWidth="1"/>
    <col min="16139" max="16384" width="8.85546875" style="13"/>
  </cols>
  <sheetData>
    <row r="1" spans="1:10" ht="15" customHeight="1" x14ac:dyDescent="0.3">
      <c r="A1" s="16"/>
      <c r="B1" s="16"/>
      <c r="C1" s="16"/>
      <c r="D1" s="16"/>
      <c r="E1" s="30"/>
      <c r="F1" s="31"/>
      <c r="G1" s="168" t="s">
        <v>154</v>
      </c>
      <c r="H1" s="168"/>
    </row>
    <row r="2" spans="1:10" ht="15" customHeight="1" x14ac:dyDescent="0.3">
      <c r="A2" s="16"/>
      <c r="B2" s="16"/>
      <c r="C2" s="16"/>
      <c r="D2" s="16"/>
      <c r="E2" s="14"/>
      <c r="F2" s="169" t="s">
        <v>11</v>
      </c>
      <c r="G2" s="169"/>
      <c r="H2" s="169"/>
    </row>
    <row r="3" spans="1:10" ht="14.25" customHeight="1" x14ac:dyDescent="0.3">
      <c r="A3" s="16"/>
      <c r="B3" s="16"/>
      <c r="C3" s="16"/>
      <c r="D3" s="16"/>
      <c r="E3" s="169" t="s">
        <v>3</v>
      </c>
      <c r="F3" s="169"/>
      <c r="G3" s="169"/>
      <c r="H3" s="169"/>
    </row>
    <row r="4" spans="1:10" ht="14.25" customHeight="1" x14ac:dyDescent="0.3">
      <c r="A4" s="16"/>
      <c r="B4" s="16"/>
      <c r="C4" s="16"/>
      <c r="D4" s="16"/>
      <c r="E4" s="169" t="s">
        <v>1142</v>
      </c>
      <c r="F4" s="169"/>
      <c r="G4" s="169"/>
      <c r="H4" s="169"/>
    </row>
    <row r="5" spans="1:10" ht="14.25" customHeight="1" x14ac:dyDescent="0.3">
      <c r="A5" s="16"/>
      <c r="B5" s="16"/>
      <c r="C5" s="16"/>
      <c r="D5" s="16"/>
      <c r="E5" s="14"/>
      <c r="F5" s="14"/>
      <c r="G5" s="14"/>
      <c r="H5" s="14"/>
    </row>
    <row r="6" spans="1:10" ht="50.25" customHeight="1" x14ac:dyDescent="0.3">
      <c r="A6" s="186" t="s">
        <v>155</v>
      </c>
      <c r="B6" s="186"/>
      <c r="C6" s="186"/>
      <c r="D6" s="186"/>
      <c r="E6" s="186"/>
      <c r="F6" s="186"/>
      <c r="G6" s="186"/>
      <c r="H6" s="186"/>
    </row>
    <row r="7" spans="1:10" ht="20.25" customHeight="1" x14ac:dyDescent="0.3">
      <c r="A7" s="187" t="s">
        <v>156</v>
      </c>
      <c r="B7" s="190" t="s">
        <v>157</v>
      </c>
      <c r="C7" s="193" t="s">
        <v>158</v>
      </c>
      <c r="D7" s="193" t="s">
        <v>159</v>
      </c>
      <c r="E7" s="193" t="s">
        <v>160</v>
      </c>
      <c r="F7" s="166" t="s">
        <v>161</v>
      </c>
      <c r="G7" s="181"/>
      <c r="H7" s="167"/>
      <c r="I7" s="17"/>
      <c r="J7" s="22"/>
    </row>
    <row r="8" spans="1:10" ht="40.15" customHeight="1" x14ac:dyDescent="0.3">
      <c r="A8" s="188"/>
      <c r="B8" s="191"/>
      <c r="C8" s="194"/>
      <c r="D8" s="194"/>
      <c r="E8" s="194"/>
      <c r="F8" s="175" t="s">
        <v>17</v>
      </c>
      <c r="G8" s="184" t="s">
        <v>18</v>
      </c>
      <c r="H8" s="185"/>
      <c r="I8" s="17"/>
    </row>
    <row r="9" spans="1:10" ht="24" customHeight="1" x14ac:dyDescent="0.3">
      <c r="A9" s="189"/>
      <c r="B9" s="192"/>
      <c r="C9" s="195"/>
      <c r="D9" s="195"/>
      <c r="E9" s="195"/>
      <c r="F9" s="177"/>
      <c r="G9" s="32" t="s">
        <v>162</v>
      </c>
      <c r="H9" s="18" t="s">
        <v>163</v>
      </c>
      <c r="I9" s="17"/>
    </row>
    <row r="10" spans="1:10" ht="15" customHeight="1" x14ac:dyDescent="0.3">
      <c r="A10" s="157">
        <v>1</v>
      </c>
      <c r="B10" s="157">
        <v>2</v>
      </c>
      <c r="C10" s="157">
        <v>3</v>
      </c>
      <c r="D10" s="157">
        <v>4</v>
      </c>
      <c r="E10" s="157">
        <v>5</v>
      </c>
      <c r="F10" s="157">
        <v>6</v>
      </c>
      <c r="G10" s="157">
        <v>7</v>
      </c>
      <c r="H10" s="157">
        <v>8</v>
      </c>
    </row>
    <row r="11" spans="1:10" ht="79.5" customHeight="1" x14ac:dyDescent="0.3">
      <c r="A11" s="19">
        <v>2000</v>
      </c>
      <c r="B11" s="20" t="s">
        <v>164</v>
      </c>
      <c r="C11" s="19" t="s">
        <v>24</v>
      </c>
      <c r="D11" s="19" t="s">
        <v>24</v>
      </c>
      <c r="E11" s="19" t="s">
        <v>24</v>
      </c>
      <c r="F11" s="21">
        <f t="shared" ref="F11:F74" si="0">G11+H11</f>
        <v>3400800000</v>
      </c>
      <c r="G11" s="21">
        <f>G12+G46+G63+G92+G145+G165+G185+G214+G244+G275+G307</f>
        <v>1170000000</v>
      </c>
      <c r="H11" s="21">
        <f>SUM(H12,H46,H63,H92,H145,H165,H185,H214,H244,H275,H307)</f>
        <v>2230800000</v>
      </c>
    </row>
    <row r="12" spans="1:10" ht="98.25" customHeight="1" x14ac:dyDescent="0.3">
      <c r="A12" s="19">
        <v>2100</v>
      </c>
      <c r="B12" s="20" t="s">
        <v>165</v>
      </c>
      <c r="C12" s="19" t="s">
        <v>166</v>
      </c>
      <c r="D12" s="19" t="s">
        <v>167</v>
      </c>
      <c r="E12" s="19" t="s">
        <v>167</v>
      </c>
      <c r="F12" s="23">
        <f t="shared" si="0"/>
        <v>298328000</v>
      </c>
      <c r="G12" s="23">
        <f>SUM(G14,G19,G23,G28,G31,G34,G37,G40)</f>
        <v>266828000</v>
      </c>
      <c r="H12" s="23">
        <f>SUM(H14,H19,H23,H28,H31,H34,H37,H40)</f>
        <v>31500000</v>
      </c>
    </row>
    <row r="13" spans="1:10" ht="14.25" hidden="1" customHeight="1" x14ac:dyDescent="0.3">
      <c r="A13" s="19"/>
      <c r="B13" s="20" t="s">
        <v>168</v>
      </c>
      <c r="C13" s="19"/>
      <c r="D13" s="19"/>
      <c r="E13" s="19"/>
      <c r="F13" s="23">
        <f t="shared" si="0"/>
        <v>0</v>
      </c>
      <c r="G13" s="33"/>
      <c r="H13" s="33"/>
    </row>
    <row r="14" spans="1:10" ht="119.25" customHeight="1" x14ac:dyDescent="0.3">
      <c r="A14" s="19">
        <v>2110</v>
      </c>
      <c r="B14" s="20" t="s">
        <v>169</v>
      </c>
      <c r="C14" s="19" t="s">
        <v>166</v>
      </c>
      <c r="D14" s="19" t="s">
        <v>166</v>
      </c>
      <c r="E14" s="19" t="s">
        <v>167</v>
      </c>
      <c r="F14" s="23">
        <f t="shared" si="0"/>
        <v>249629000</v>
      </c>
      <c r="G14" s="23">
        <f>SUM(G16:G18)</f>
        <v>246629000</v>
      </c>
      <c r="H14" s="23">
        <f>SUM(H16:H18)</f>
        <v>3000000</v>
      </c>
    </row>
    <row r="15" spans="1:10" ht="16.5" hidden="1" customHeight="1" x14ac:dyDescent="0.3">
      <c r="A15" s="19"/>
      <c r="B15" s="20" t="s">
        <v>170</v>
      </c>
      <c r="C15" s="19"/>
      <c r="D15" s="19"/>
      <c r="E15" s="19"/>
      <c r="F15" s="23">
        <f t="shared" si="0"/>
        <v>0</v>
      </c>
      <c r="G15" s="33"/>
      <c r="H15" s="33"/>
    </row>
    <row r="16" spans="1:10" ht="48" customHeight="1" x14ac:dyDescent="0.3">
      <c r="A16" s="19">
        <v>2111</v>
      </c>
      <c r="B16" s="20" t="s">
        <v>171</v>
      </c>
      <c r="C16" s="19" t="s">
        <v>166</v>
      </c>
      <c r="D16" s="19" t="s">
        <v>166</v>
      </c>
      <c r="E16" s="19" t="s">
        <v>166</v>
      </c>
      <c r="F16" s="23">
        <f t="shared" si="0"/>
        <v>249629000</v>
      </c>
      <c r="G16" s="23">
        <v>246629000</v>
      </c>
      <c r="H16" s="23">
        <v>3000000</v>
      </c>
    </row>
    <row r="17" spans="1:8" ht="39.75" hidden="1" customHeight="1" x14ac:dyDescent="0.3">
      <c r="A17" s="19">
        <v>2112</v>
      </c>
      <c r="B17" s="20" t="s">
        <v>172</v>
      </c>
      <c r="C17" s="19" t="s">
        <v>166</v>
      </c>
      <c r="D17" s="19" t="s">
        <v>166</v>
      </c>
      <c r="E17" s="19" t="s">
        <v>173</v>
      </c>
      <c r="F17" s="23">
        <f t="shared" si="0"/>
        <v>0</v>
      </c>
      <c r="G17" s="23">
        <v>0</v>
      </c>
      <c r="H17" s="23">
        <v>0</v>
      </c>
    </row>
    <row r="18" spans="1:8" ht="39.75" hidden="1" customHeight="1" x14ac:dyDescent="0.3">
      <c r="A18" s="19">
        <v>2113</v>
      </c>
      <c r="B18" s="20" t="s">
        <v>174</v>
      </c>
      <c r="C18" s="19" t="s">
        <v>166</v>
      </c>
      <c r="D18" s="19" t="s">
        <v>166</v>
      </c>
      <c r="E18" s="19" t="s">
        <v>175</v>
      </c>
      <c r="F18" s="23">
        <f t="shared" si="0"/>
        <v>0</v>
      </c>
      <c r="G18" s="23">
        <v>0</v>
      </c>
      <c r="H18" s="23">
        <v>0</v>
      </c>
    </row>
    <row r="19" spans="1:8" ht="39.75" hidden="1" customHeight="1" x14ac:dyDescent="0.3">
      <c r="A19" s="19">
        <v>2120</v>
      </c>
      <c r="B19" s="20" t="s">
        <v>176</v>
      </c>
      <c r="C19" s="19" t="s">
        <v>166</v>
      </c>
      <c r="D19" s="19" t="s">
        <v>173</v>
      </c>
      <c r="E19" s="19" t="s">
        <v>167</v>
      </c>
      <c r="F19" s="23">
        <f t="shared" si="0"/>
        <v>0</v>
      </c>
      <c r="G19" s="23">
        <f>SUM(G21:G22)</f>
        <v>0</v>
      </c>
      <c r="H19" s="23">
        <f>SUM(H21:H22)</f>
        <v>0</v>
      </c>
    </row>
    <row r="20" spans="1:8" ht="19.5" hidden="1" customHeight="1" x14ac:dyDescent="0.3">
      <c r="A20" s="19"/>
      <c r="B20" s="20" t="s">
        <v>170</v>
      </c>
      <c r="C20" s="19"/>
      <c r="D20" s="19"/>
      <c r="E20" s="19"/>
      <c r="F20" s="23">
        <f t="shared" si="0"/>
        <v>0</v>
      </c>
      <c r="G20" s="33"/>
      <c r="H20" s="33"/>
    </row>
    <row r="21" spans="1:8" ht="39.75" hidden="1" customHeight="1" x14ac:dyDescent="0.3">
      <c r="A21" s="19">
        <v>2121</v>
      </c>
      <c r="B21" s="20" t="s">
        <v>177</v>
      </c>
      <c r="C21" s="19" t="s">
        <v>166</v>
      </c>
      <c r="D21" s="19" t="s">
        <v>173</v>
      </c>
      <c r="E21" s="19" t="s">
        <v>166</v>
      </c>
      <c r="F21" s="23">
        <f t="shared" si="0"/>
        <v>0</v>
      </c>
      <c r="G21" s="23">
        <v>0</v>
      </c>
      <c r="H21" s="23">
        <v>0</v>
      </c>
    </row>
    <row r="22" spans="1:8" ht="39.75" hidden="1" customHeight="1" x14ac:dyDescent="0.3">
      <c r="A22" s="19">
        <v>2122</v>
      </c>
      <c r="B22" s="20" t="s">
        <v>178</v>
      </c>
      <c r="C22" s="19" t="s">
        <v>166</v>
      </c>
      <c r="D22" s="19" t="s">
        <v>173</v>
      </c>
      <c r="E22" s="19" t="s">
        <v>173</v>
      </c>
      <c r="F22" s="23">
        <f t="shared" si="0"/>
        <v>0</v>
      </c>
      <c r="G22" s="23">
        <v>0</v>
      </c>
      <c r="H22" s="23">
        <v>0</v>
      </c>
    </row>
    <row r="23" spans="1:8" ht="36.75" customHeight="1" x14ac:dyDescent="0.3">
      <c r="A23" s="19">
        <v>2130</v>
      </c>
      <c r="B23" s="20" t="s">
        <v>179</v>
      </c>
      <c r="C23" s="19" t="s">
        <v>166</v>
      </c>
      <c r="D23" s="19" t="s">
        <v>175</v>
      </c>
      <c r="E23" s="19" t="s">
        <v>167</v>
      </c>
      <c r="F23" s="23">
        <f t="shared" si="0"/>
        <v>4999000</v>
      </c>
      <c r="G23" s="23">
        <f>SUM(G25:G27)</f>
        <v>4999000</v>
      </c>
      <c r="H23" s="23">
        <f>SUM(H25:H27)</f>
        <v>0</v>
      </c>
    </row>
    <row r="24" spans="1:8" ht="17.25" hidden="1" customHeight="1" x14ac:dyDescent="0.3">
      <c r="A24" s="19"/>
      <c r="B24" s="20" t="s">
        <v>170</v>
      </c>
      <c r="C24" s="19"/>
      <c r="D24" s="19"/>
      <c r="E24" s="19"/>
      <c r="F24" s="23">
        <f t="shared" si="0"/>
        <v>0</v>
      </c>
      <c r="G24" s="33"/>
      <c r="H24" s="33"/>
    </row>
    <row r="25" spans="1:8" ht="58.5" customHeight="1" x14ac:dyDescent="0.3">
      <c r="A25" s="19">
        <v>2131</v>
      </c>
      <c r="B25" s="20" t="s">
        <v>180</v>
      </c>
      <c r="C25" s="19" t="s">
        <v>166</v>
      </c>
      <c r="D25" s="19" t="s">
        <v>175</v>
      </c>
      <c r="E25" s="19" t="s">
        <v>166</v>
      </c>
      <c r="F25" s="23">
        <f t="shared" si="0"/>
        <v>1999000</v>
      </c>
      <c r="G25" s="23">
        <v>1999000</v>
      </c>
      <c r="H25" s="23">
        <v>0</v>
      </c>
    </row>
    <row r="26" spans="1:8" ht="63.75" hidden="1" customHeight="1" x14ac:dyDescent="0.3">
      <c r="A26" s="19">
        <v>2132</v>
      </c>
      <c r="B26" s="20" t="s">
        <v>181</v>
      </c>
      <c r="C26" s="19" t="s">
        <v>166</v>
      </c>
      <c r="D26" s="19" t="s">
        <v>175</v>
      </c>
      <c r="E26" s="19" t="s">
        <v>173</v>
      </c>
      <c r="F26" s="23">
        <f t="shared" si="0"/>
        <v>0</v>
      </c>
      <c r="G26" s="23">
        <v>0</v>
      </c>
      <c r="H26" s="23">
        <v>0</v>
      </c>
    </row>
    <row r="27" spans="1:8" ht="45.75" customHeight="1" x14ac:dyDescent="0.3">
      <c r="A27" s="19">
        <v>2133</v>
      </c>
      <c r="B27" s="20" t="s">
        <v>182</v>
      </c>
      <c r="C27" s="19" t="s">
        <v>166</v>
      </c>
      <c r="D27" s="19" t="s">
        <v>175</v>
      </c>
      <c r="E27" s="19" t="s">
        <v>175</v>
      </c>
      <c r="F27" s="23">
        <f t="shared" si="0"/>
        <v>3000000</v>
      </c>
      <c r="G27" s="23">
        <v>3000000</v>
      </c>
      <c r="H27" s="23">
        <v>0</v>
      </c>
    </row>
    <row r="28" spans="1:8" ht="21.75" hidden="1" customHeight="1" x14ac:dyDescent="0.3">
      <c r="A28" s="19">
        <v>2140</v>
      </c>
      <c r="B28" s="20" t="s">
        <v>183</v>
      </c>
      <c r="C28" s="19" t="s">
        <v>166</v>
      </c>
      <c r="D28" s="19" t="s">
        <v>184</v>
      </c>
      <c r="E28" s="19" t="s">
        <v>167</v>
      </c>
      <c r="F28" s="23">
        <f t="shared" si="0"/>
        <v>0</v>
      </c>
      <c r="G28" s="23">
        <f>SUM(G30)</f>
        <v>0</v>
      </c>
      <c r="H28" s="23">
        <f>SUM(H30)</f>
        <v>0</v>
      </c>
    </row>
    <row r="29" spans="1:8" ht="21.75" hidden="1" customHeight="1" x14ac:dyDescent="0.3">
      <c r="A29" s="19"/>
      <c r="B29" s="20" t="s">
        <v>170</v>
      </c>
      <c r="C29" s="19"/>
      <c r="D29" s="19"/>
      <c r="E29" s="19"/>
      <c r="F29" s="23">
        <f t="shared" si="0"/>
        <v>0</v>
      </c>
      <c r="G29" s="33"/>
      <c r="H29" s="33"/>
    </row>
    <row r="30" spans="1:8" ht="72" hidden="1" customHeight="1" x14ac:dyDescent="0.3">
      <c r="A30" s="19">
        <v>2141</v>
      </c>
      <c r="B30" s="20" t="s">
        <v>185</v>
      </c>
      <c r="C30" s="19" t="s">
        <v>166</v>
      </c>
      <c r="D30" s="19" t="s">
        <v>184</v>
      </c>
      <c r="E30" s="19" t="s">
        <v>166</v>
      </c>
      <c r="F30" s="23">
        <f t="shared" si="0"/>
        <v>0</v>
      </c>
      <c r="G30" s="23">
        <v>0</v>
      </c>
      <c r="H30" s="23">
        <v>0</v>
      </c>
    </row>
    <row r="31" spans="1:8" ht="85.5" hidden="1" customHeight="1" x14ac:dyDescent="0.3">
      <c r="A31" s="19">
        <v>2150</v>
      </c>
      <c r="B31" s="20" t="s">
        <v>186</v>
      </c>
      <c r="C31" s="19" t="s">
        <v>166</v>
      </c>
      <c r="D31" s="19" t="s">
        <v>187</v>
      </c>
      <c r="E31" s="19" t="s">
        <v>167</v>
      </c>
      <c r="F31" s="23">
        <f t="shared" si="0"/>
        <v>0</v>
      </c>
      <c r="G31" s="23">
        <f>SUM(G33)</f>
        <v>0</v>
      </c>
      <c r="H31" s="23">
        <f>SUM(H33)</f>
        <v>0</v>
      </c>
    </row>
    <row r="32" spans="1:8" ht="27" hidden="1" customHeight="1" x14ac:dyDescent="0.3">
      <c r="A32" s="19"/>
      <c r="B32" s="20" t="s">
        <v>170</v>
      </c>
      <c r="C32" s="19"/>
      <c r="D32" s="19"/>
      <c r="E32" s="19"/>
      <c r="F32" s="23">
        <f t="shared" si="0"/>
        <v>0</v>
      </c>
      <c r="G32" s="33"/>
      <c r="H32" s="33"/>
    </row>
    <row r="33" spans="1:8" ht="90.75" hidden="1" customHeight="1" x14ac:dyDescent="0.3">
      <c r="A33" s="19">
        <v>2151</v>
      </c>
      <c r="B33" s="20" t="s">
        <v>188</v>
      </c>
      <c r="C33" s="19" t="s">
        <v>166</v>
      </c>
      <c r="D33" s="19" t="s">
        <v>187</v>
      </c>
      <c r="E33" s="19" t="s">
        <v>166</v>
      </c>
      <c r="F33" s="23">
        <f t="shared" si="0"/>
        <v>0</v>
      </c>
      <c r="G33" s="23">
        <v>0</v>
      </c>
      <c r="H33" s="23">
        <v>0</v>
      </c>
    </row>
    <row r="34" spans="1:8" ht="59.25" customHeight="1" x14ac:dyDescent="0.3">
      <c r="A34" s="19">
        <v>2160</v>
      </c>
      <c r="B34" s="20" t="s">
        <v>189</v>
      </c>
      <c r="C34" s="19" t="s">
        <v>166</v>
      </c>
      <c r="D34" s="19" t="s">
        <v>190</v>
      </c>
      <c r="E34" s="19" t="s">
        <v>167</v>
      </c>
      <c r="F34" s="23">
        <f t="shared" si="0"/>
        <v>43700000</v>
      </c>
      <c r="G34" s="23">
        <f>SUM(G36)</f>
        <v>15200000</v>
      </c>
      <c r="H34" s="23">
        <f>SUM(H36)</f>
        <v>28500000</v>
      </c>
    </row>
    <row r="35" spans="1:8" ht="16.5" hidden="1" customHeight="1" x14ac:dyDescent="0.3">
      <c r="A35" s="19"/>
      <c r="B35" s="20" t="s">
        <v>170</v>
      </c>
      <c r="C35" s="19"/>
      <c r="D35" s="19"/>
      <c r="E35" s="19"/>
      <c r="F35" s="23">
        <f t="shared" si="0"/>
        <v>0</v>
      </c>
      <c r="G35" s="33"/>
      <c r="H35" s="33"/>
    </row>
    <row r="36" spans="1:8" ht="57" customHeight="1" x14ac:dyDescent="0.3">
      <c r="A36" s="19">
        <v>2161</v>
      </c>
      <c r="B36" s="20" t="s">
        <v>191</v>
      </c>
      <c r="C36" s="19" t="s">
        <v>166</v>
      </c>
      <c r="D36" s="19" t="s">
        <v>190</v>
      </c>
      <c r="E36" s="19" t="s">
        <v>166</v>
      </c>
      <c r="F36" s="23">
        <f t="shared" si="0"/>
        <v>43700000</v>
      </c>
      <c r="G36" s="23">
        <v>15200000</v>
      </c>
      <c r="H36" s="23">
        <v>28500000</v>
      </c>
    </row>
    <row r="37" spans="1:8" ht="39.75" hidden="1" customHeight="1" x14ac:dyDescent="0.3">
      <c r="A37" s="19">
        <v>2170</v>
      </c>
      <c r="B37" s="20" t="s">
        <v>192</v>
      </c>
      <c r="C37" s="19" t="s">
        <v>166</v>
      </c>
      <c r="D37" s="19" t="s">
        <v>193</v>
      </c>
      <c r="E37" s="19" t="s">
        <v>167</v>
      </c>
      <c r="F37" s="23">
        <f t="shared" si="0"/>
        <v>0</v>
      </c>
      <c r="G37" s="23">
        <f>SUM(G39)</f>
        <v>0</v>
      </c>
      <c r="H37" s="23">
        <f>SUM(H39)</f>
        <v>0</v>
      </c>
    </row>
    <row r="38" spans="1:8" ht="39.75" hidden="1" customHeight="1" x14ac:dyDescent="0.3">
      <c r="A38" s="19"/>
      <c r="B38" s="20" t="s">
        <v>170</v>
      </c>
      <c r="C38" s="19"/>
      <c r="D38" s="19"/>
      <c r="E38" s="19"/>
      <c r="F38" s="23">
        <f t="shared" si="0"/>
        <v>0</v>
      </c>
      <c r="G38" s="33"/>
      <c r="H38" s="33"/>
    </row>
    <row r="39" spans="1:8" ht="39.75" hidden="1" customHeight="1" x14ac:dyDescent="0.3">
      <c r="A39" s="19">
        <v>2171</v>
      </c>
      <c r="B39" s="20" t="s">
        <v>192</v>
      </c>
      <c r="C39" s="19" t="s">
        <v>166</v>
      </c>
      <c r="D39" s="19" t="s">
        <v>193</v>
      </c>
      <c r="E39" s="19" t="s">
        <v>166</v>
      </c>
      <c r="F39" s="23">
        <f t="shared" si="0"/>
        <v>0</v>
      </c>
      <c r="G39" s="23">
        <v>0</v>
      </c>
      <c r="H39" s="23">
        <v>0</v>
      </c>
    </row>
    <row r="40" spans="1:8" ht="39.75" hidden="1" customHeight="1" x14ac:dyDescent="0.3">
      <c r="A40" s="19">
        <v>2180</v>
      </c>
      <c r="B40" s="20" t="s">
        <v>194</v>
      </c>
      <c r="C40" s="19" t="s">
        <v>166</v>
      </c>
      <c r="D40" s="19" t="s">
        <v>195</v>
      </c>
      <c r="E40" s="19" t="s">
        <v>167</v>
      </c>
      <c r="F40" s="23">
        <f t="shared" si="0"/>
        <v>0</v>
      </c>
      <c r="G40" s="23">
        <f>SUM(G42)</f>
        <v>0</v>
      </c>
      <c r="H40" s="23">
        <f>SUM(H42)</f>
        <v>0</v>
      </c>
    </row>
    <row r="41" spans="1:8" ht="39.75" hidden="1" customHeight="1" x14ac:dyDescent="0.3">
      <c r="A41" s="19"/>
      <c r="B41" s="20" t="s">
        <v>170</v>
      </c>
      <c r="C41" s="19"/>
      <c r="D41" s="19"/>
      <c r="E41" s="19"/>
      <c r="F41" s="23">
        <f t="shared" si="0"/>
        <v>0</v>
      </c>
      <c r="G41" s="33"/>
      <c r="H41" s="33"/>
    </row>
    <row r="42" spans="1:8" ht="39.75" hidden="1" customHeight="1" x14ac:dyDescent="0.3">
      <c r="A42" s="19">
        <v>2181</v>
      </c>
      <c r="B42" s="20" t="s">
        <v>194</v>
      </c>
      <c r="C42" s="19" t="s">
        <v>166</v>
      </c>
      <c r="D42" s="19" t="s">
        <v>195</v>
      </c>
      <c r="E42" s="19" t="s">
        <v>166</v>
      </c>
      <c r="F42" s="23">
        <f t="shared" si="0"/>
        <v>0</v>
      </c>
      <c r="G42" s="23">
        <f>SUM(G44:G45)</f>
        <v>0</v>
      </c>
      <c r="H42" s="23">
        <f>SUM(H44:H45)</f>
        <v>0</v>
      </c>
    </row>
    <row r="43" spans="1:8" ht="39.75" hidden="1" customHeight="1" x14ac:dyDescent="0.3">
      <c r="A43" s="19"/>
      <c r="B43" s="20" t="s">
        <v>170</v>
      </c>
      <c r="C43" s="19"/>
      <c r="D43" s="19"/>
      <c r="E43" s="19"/>
      <c r="F43" s="23">
        <f t="shared" si="0"/>
        <v>0</v>
      </c>
      <c r="G43" s="33"/>
      <c r="H43" s="33"/>
    </row>
    <row r="44" spans="1:8" ht="39.75" hidden="1" customHeight="1" x14ac:dyDescent="0.3">
      <c r="A44" s="19">
        <v>2182</v>
      </c>
      <c r="B44" s="20" t="s">
        <v>196</v>
      </c>
      <c r="C44" s="19" t="s">
        <v>166</v>
      </c>
      <c r="D44" s="19" t="s">
        <v>195</v>
      </c>
      <c r="E44" s="19" t="s">
        <v>166</v>
      </c>
      <c r="F44" s="23">
        <f t="shared" si="0"/>
        <v>0</v>
      </c>
      <c r="G44" s="23">
        <v>0</v>
      </c>
      <c r="H44" s="23">
        <v>0</v>
      </c>
    </row>
    <row r="45" spans="1:8" ht="39.75" hidden="1" customHeight="1" x14ac:dyDescent="0.3">
      <c r="A45" s="19">
        <v>2183</v>
      </c>
      <c r="B45" s="20" t="s">
        <v>197</v>
      </c>
      <c r="C45" s="19" t="s">
        <v>166</v>
      </c>
      <c r="D45" s="19" t="s">
        <v>195</v>
      </c>
      <c r="E45" s="19" t="s">
        <v>166</v>
      </c>
      <c r="F45" s="23">
        <f t="shared" si="0"/>
        <v>0</v>
      </c>
      <c r="G45" s="23">
        <v>0</v>
      </c>
      <c r="H45" s="23">
        <v>0</v>
      </c>
    </row>
    <row r="46" spans="1:8" ht="59.25" customHeight="1" x14ac:dyDescent="0.3">
      <c r="A46" s="19">
        <v>2200</v>
      </c>
      <c r="B46" s="20" t="s">
        <v>198</v>
      </c>
      <c r="C46" s="19" t="s">
        <v>173</v>
      </c>
      <c r="D46" s="19" t="s">
        <v>167</v>
      </c>
      <c r="E46" s="19" t="s">
        <v>167</v>
      </c>
      <c r="F46" s="23">
        <f t="shared" si="0"/>
        <v>1000000</v>
      </c>
      <c r="G46" s="23">
        <f>SUM(G48,G51,G54,G57,G60)</f>
        <v>1000000</v>
      </c>
      <c r="H46" s="23">
        <f>SUM(H48,H51,H54,H57,H60)</f>
        <v>0</v>
      </c>
    </row>
    <row r="47" spans="1:8" ht="1.5" hidden="1" customHeight="1" x14ac:dyDescent="0.3">
      <c r="A47" s="19"/>
      <c r="B47" s="20" t="s">
        <v>168</v>
      </c>
      <c r="C47" s="19"/>
      <c r="D47" s="19"/>
      <c r="E47" s="19"/>
      <c r="F47" s="23">
        <f t="shared" si="0"/>
        <v>0</v>
      </c>
      <c r="G47" s="33"/>
      <c r="H47" s="33"/>
    </row>
    <row r="48" spans="1:8" ht="33" hidden="1" x14ac:dyDescent="0.3">
      <c r="A48" s="19">
        <v>2210</v>
      </c>
      <c r="B48" s="20" t="s">
        <v>199</v>
      </c>
      <c r="C48" s="19" t="s">
        <v>173</v>
      </c>
      <c r="D48" s="19" t="s">
        <v>166</v>
      </c>
      <c r="E48" s="19" t="s">
        <v>167</v>
      </c>
      <c r="F48" s="23">
        <f t="shared" si="0"/>
        <v>0</v>
      </c>
      <c r="G48" s="23">
        <f>SUM(G50)</f>
        <v>0</v>
      </c>
      <c r="H48" s="23">
        <f>SUM(H50)</f>
        <v>0</v>
      </c>
    </row>
    <row r="49" spans="1:8" hidden="1" x14ac:dyDescent="0.3">
      <c r="A49" s="19"/>
      <c r="B49" s="20" t="s">
        <v>170</v>
      </c>
      <c r="C49" s="19"/>
      <c r="D49" s="19"/>
      <c r="E49" s="19"/>
      <c r="F49" s="23">
        <f t="shared" si="0"/>
        <v>0</v>
      </c>
      <c r="G49" s="33"/>
      <c r="H49" s="33"/>
    </row>
    <row r="50" spans="1:8" ht="30" hidden="1" customHeight="1" x14ac:dyDescent="0.3">
      <c r="A50" s="19">
        <v>2211</v>
      </c>
      <c r="B50" s="20" t="s">
        <v>200</v>
      </c>
      <c r="C50" s="19" t="s">
        <v>173</v>
      </c>
      <c r="D50" s="19" t="s">
        <v>166</v>
      </c>
      <c r="E50" s="19" t="s">
        <v>166</v>
      </c>
      <c r="F50" s="23">
        <f t="shared" si="0"/>
        <v>0</v>
      </c>
      <c r="G50" s="23">
        <v>0</v>
      </c>
      <c r="H50" s="23">
        <v>0</v>
      </c>
    </row>
    <row r="51" spans="1:8" ht="33" hidden="1" x14ac:dyDescent="0.3">
      <c r="A51" s="19">
        <v>2220</v>
      </c>
      <c r="B51" s="20" t="s">
        <v>201</v>
      </c>
      <c r="C51" s="19" t="s">
        <v>173</v>
      </c>
      <c r="D51" s="19" t="s">
        <v>173</v>
      </c>
      <c r="E51" s="19" t="s">
        <v>167</v>
      </c>
      <c r="F51" s="23">
        <f t="shared" si="0"/>
        <v>0</v>
      </c>
      <c r="G51" s="23">
        <f>SUM(G53)</f>
        <v>0</v>
      </c>
      <c r="H51" s="23">
        <f>SUM(H53)</f>
        <v>0</v>
      </c>
    </row>
    <row r="52" spans="1:8" hidden="1" x14ac:dyDescent="0.3">
      <c r="A52" s="19"/>
      <c r="B52" s="20" t="s">
        <v>170</v>
      </c>
      <c r="C52" s="19"/>
      <c r="D52" s="19"/>
      <c r="E52" s="19"/>
      <c r="F52" s="23">
        <f t="shared" si="0"/>
        <v>0</v>
      </c>
      <c r="G52" s="33"/>
      <c r="H52" s="33"/>
    </row>
    <row r="53" spans="1:8" ht="33" hidden="1" x14ac:dyDescent="0.3">
      <c r="A53" s="19">
        <v>2221</v>
      </c>
      <c r="B53" s="20" t="s">
        <v>202</v>
      </c>
      <c r="C53" s="19" t="s">
        <v>173</v>
      </c>
      <c r="D53" s="19" t="s">
        <v>173</v>
      </c>
      <c r="E53" s="19" t="s">
        <v>166</v>
      </c>
      <c r="F53" s="23">
        <f t="shared" si="0"/>
        <v>0</v>
      </c>
      <c r="G53" s="23">
        <v>0</v>
      </c>
      <c r="H53" s="23">
        <v>0</v>
      </c>
    </row>
    <row r="54" spans="1:8" ht="33" hidden="1" x14ac:dyDescent="0.3">
      <c r="A54" s="19">
        <v>2230</v>
      </c>
      <c r="B54" s="20" t="s">
        <v>203</v>
      </c>
      <c r="C54" s="19" t="s">
        <v>173</v>
      </c>
      <c r="D54" s="19" t="s">
        <v>175</v>
      </c>
      <c r="E54" s="19" t="s">
        <v>167</v>
      </c>
      <c r="F54" s="23">
        <f t="shared" si="0"/>
        <v>0</v>
      </c>
      <c r="G54" s="23">
        <f>SUM(G56)</f>
        <v>0</v>
      </c>
      <c r="H54" s="23">
        <f>SUM(H56)</f>
        <v>0</v>
      </c>
    </row>
    <row r="55" spans="1:8" hidden="1" x14ac:dyDescent="0.3">
      <c r="A55" s="19"/>
      <c r="B55" s="20" t="s">
        <v>170</v>
      </c>
      <c r="C55" s="19"/>
      <c r="D55" s="19"/>
      <c r="E55" s="19"/>
      <c r="F55" s="23">
        <f t="shared" si="0"/>
        <v>0</v>
      </c>
      <c r="G55" s="33"/>
      <c r="H55" s="33"/>
    </row>
    <row r="56" spans="1:8" ht="33" hidden="1" x14ac:dyDescent="0.3">
      <c r="A56" s="19">
        <v>2231</v>
      </c>
      <c r="B56" s="20" t="s">
        <v>204</v>
      </c>
      <c r="C56" s="19" t="s">
        <v>173</v>
      </c>
      <c r="D56" s="19" t="s">
        <v>175</v>
      </c>
      <c r="E56" s="19" t="s">
        <v>166</v>
      </c>
      <c r="F56" s="23">
        <f t="shared" si="0"/>
        <v>0</v>
      </c>
      <c r="G56" s="23">
        <v>0</v>
      </c>
      <c r="H56" s="23">
        <v>0</v>
      </c>
    </row>
    <row r="57" spans="1:8" ht="66" hidden="1" x14ac:dyDescent="0.3">
      <c r="A57" s="19">
        <v>2240</v>
      </c>
      <c r="B57" s="20" t="s">
        <v>205</v>
      </c>
      <c r="C57" s="19" t="s">
        <v>173</v>
      </c>
      <c r="D57" s="19" t="s">
        <v>184</v>
      </c>
      <c r="E57" s="19" t="s">
        <v>167</v>
      </c>
      <c r="F57" s="23">
        <f t="shared" si="0"/>
        <v>0</v>
      </c>
      <c r="G57" s="23">
        <f>SUM(G59)</f>
        <v>0</v>
      </c>
      <c r="H57" s="23">
        <f>SUM(H59)</f>
        <v>0</v>
      </c>
    </row>
    <row r="58" spans="1:8" hidden="1" x14ac:dyDescent="0.3">
      <c r="A58" s="19"/>
      <c r="B58" s="20" t="s">
        <v>170</v>
      </c>
      <c r="C58" s="19"/>
      <c r="D58" s="19"/>
      <c r="E58" s="19"/>
      <c r="F58" s="23">
        <f t="shared" si="0"/>
        <v>0</v>
      </c>
      <c r="G58" s="33"/>
      <c r="H58" s="33"/>
    </row>
    <row r="59" spans="1:8" ht="66" hidden="1" x14ac:dyDescent="0.3">
      <c r="A59" s="19">
        <v>2241</v>
      </c>
      <c r="B59" s="20" t="s">
        <v>205</v>
      </c>
      <c r="C59" s="19" t="s">
        <v>173</v>
      </c>
      <c r="D59" s="19" t="s">
        <v>184</v>
      </c>
      <c r="E59" s="19" t="s">
        <v>166</v>
      </c>
      <c r="F59" s="23">
        <f t="shared" si="0"/>
        <v>0</v>
      </c>
      <c r="G59" s="23">
        <v>0</v>
      </c>
      <c r="H59" s="23">
        <v>0</v>
      </c>
    </row>
    <row r="60" spans="1:8" ht="42" customHeight="1" x14ac:dyDescent="0.3">
      <c r="A60" s="19">
        <v>2250</v>
      </c>
      <c r="B60" s="20" t="s">
        <v>206</v>
      </c>
      <c r="C60" s="19" t="s">
        <v>173</v>
      </c>
      <c r="D60" s="19" t="s">
        <v>187</v>
      </c>
      <c r="E60" s="19" t="s">
        <v>167</v>
      </c>
      <c r="F60" s="23">
        <f t="shared" si="0"/>
        <v>1000000</v>
      </c>
      <c r="G60" s="23">
        <f>SUM(G62)</f>
        <v>1000000</v>
      </c>
      <c r="H60" s="23">
        <f>SUM(H62)</f>
        <v>0</v>
      </c>
    </row>
    <row r="61" spans="1:8" ht="15.75" customHeight="1" x14ac:dyDescent="0.3">
      <c r="A61" s="19"/>
      <c r="B61" s="20" t="s">
        <v>170</v>
      </c>
      <c r="C61" s="19"/>
      <c r="D61" s="19"/>
      <c r="E61" s="19"/>
      <c r="F61" s="23">
        <f t="shared" si="0"/>
        <v>0</v>
      </c>
      <c r="G61" s="33"/>
      <c r="H61" s="33"/>
    </row>
    <row r="62" spans="1:8" ht="42" customHeight="1" x14ac:dyDescent="0.3">
      <c r="A62" s="19">
        <v>2251</v>
      </c>
      <c r="B62" s="20" t="s">
        <v>206</v>
      </c>
      <c r="C62" s="19" t="s">
        <v>173</v>
      </c>
      <c r="D62" s="19" t="s">
        <v>187</v>
      </c>
      <c r="E62" s="19" t="s">
        <v>166</v>
      </c>
      <c r="F62" s="23">
        <f t="shared" si="0"/>
        <v>1000000</v>
      </c>
      <c r="G62" s="23">
        <v>1000000</v>
      </c>
      <c r="H62" s="23">
        <v>0</v>
      </c>
    </row>
    <row r="63" spans="1:8" ht="123.75" customHeight="1" x14ac:dyDescent="0.3">
      <c r="A63" s="19">
        <v>2300</v>
      </c>
      <c r="B63" s="20" t="s">
        <v>207</v>
      </c>
      <c r="C63" s="19" t="s">
        <v>175</v>
      </c>
      <c r="D63" s="19" t="s">
        <v>167</v>
      </c>
      <c r="E63" s="19" t="s">
        <v>167</v>
      </c>
      <c r="F63" s="23">
        <f t="shared" si="0"/>
        <v>1000000</v>
      </c>
      <c r="G63" s="23">
        <f>SUM(G65,G70,G73,G77,G80,G83,G86,G89)</f>
        <v>1000000</v>
      </c>
      <c r="H63" s="23">
        <f>SUM(H65,H70,H73,H77,H80,H83,H86,H89)</f>
        <v>0</v>
      </c>
    </row>
    <row r="64" spans="1:8" hidden="1" x14ac:dyDescent="0.3">
      <c r="A64" s="19"/>
      <c r="B64" s="20" t="s">
        <v>168</v>
      </c>
      <c r="C64" s="19"/>
      <c r="D64" s="19"/>
      <c r="E64" s="19"/>
      <c r="F64" s="23">
        <f t="shared" si="0"/>
        <v>0</v>
      </c>
      <c r="G64" s="33"/>
      <c r="H64" s="33"/>
    </row>
    <row r="65" spans="1:8" ht="33" hidden="1" x14ac:dyDescent="0.3">
      <c r="A65" s="19">
        <v>2310</v>
      </c>
      <c r="B65" s="20" t="s">
        <v>208</v>
      </c>
      <c r="C65" s="19" t="s">
        <v>175</v>
      </c>
      <c r="D65" s="19" t="s">
        <v>166</v>
      </c>
      <c r="E65" s="19" t="s">
        <v>167</v>
      </c>
      <c r="F65" s="23">
        <f t="shared" si="0"/>
        <v>0</v>
      </c>
      <c r="G65" s="23">
        <f>SUM(G67:G69)</f>
        <v>0</v>
      </c>
      <c r="H65" s="23">
        <f>SUM(H67:H69)</f>
        <v>0</v>
      </c>
    </row>
    <row r="66" spans="1:8" hidden="1" x14ac:dyDescent="0.3">
      <c r="A66" s="19"/>
      <c r="B66" s="20" t="s">
        <v>170</v>
      </c>
      <c r="C66" s="19"/>
      <c r="D66" s="19"/>
      <c r="E66" s="19"/>
      <c r="F66" s="23">
        <f t="shared" si="0"/>
        <v>0</v>
      </c>
      <c r="G66" s="33"/>
      <c r="H66" s="33"/>
    </row>
    <row r="67" spans="1:8" hidden="1" x14ac:dyDescent="0.3">
      <c r="A67" s="19">
        <v>2311</v>
      </c>
      <c r="B67" s="20" t="s">
        <v>209</v>
      </c>
      <c r="C67" s="19" t="s">
        <v>175</v>
      </c>
      <c r="D67" s="19" t="s">
        <v>166</v>
      </c>
      <c r="E67" s="19" t="s">
        <v>166</v>
      </c>
      <c r="F67" s="23">
        <f t="shared" si="0"/>
        <v>0</v>
      </c>
      <c r="G67" s="23">
        <v>0</v>
      </c>
      <c r="H67" s="23">
        <v>0</v>
      </c>
    </row>
    <row r="68" spans="1:8" hidden="1" x14ac:dyDescent="0.3">
      <c r="A68" s="19">
        <v>2312</v>
      </c>
      <c r="B68" s="20" t="s">
        <v>210</v>
      </c>
      <c r="C68" s="19" t="s">
        <v>175</v>
      </c>
      <c r="D68" s="19" t="s">
        <v>166</v>
      </c>
      <c r="E68" s="19" t="s">
        <v>173</v>
      </c>
      <c r="F68" s="23">
        <f t="shared" si="0"/>
        <v>0</v>
      </c>
      <c r="G68" s="23">
        <v>0</v>
      </c>
      <c r="H68" s="23">
        <v>0</v>
      </c>
    </row>
    <row r="69" spans="1:8" hidden="1" x14ac:dyDescent="0.3">
      <c r="A69" s="19">
        <v>2313</v>
      </c>
      <c r="B69" s="20" t="s">
        <v>211</v>
      </c>
      <c r="C69" s="19" t="s">
        <v>175</v>
      </c>
      <c r="D69" s="19" t="s">
        <v>166</v>
      </c>
      <c r="E69" s="19" t="s">
        <v>175</v>
      </c>
      <c r="F69" s="23">
        <f t="shared" si="0"/>
        <v>0</v>
      </c>
      <c r="G69" s="23">
        <v>0</v>
      </c>
      <c r="H69" s="23">
        <v>0</v>
      </c>
    </row>
    <row r="70" spans="1:8" ht="36.75" customHeight="1" x14ac:dyDescent="0.3">
      <c r="A70" s="19">
        <v>2320</v>
      </c>
      <c r="B70" s="20" t="s">
        <v>212</v>
      </c>
      <c r="C70" s="19" t="s">
        <v>175</v>
      </c>
      <c r="D70" s="19" t="s">
        <v>173</v>
      </c>
      <c r="E70" s="19" t="s">
        <v>167</v>
      </c>
      <c r="F70" s="23">
        <f t="shared" si="0"/>
        <v>1000000</v>
      </c>
      <c r="G70" s="23">
        <f>SUM(G72)</f>
        <v>1000000</v>
      </c>
      <c r="H70" s="23">
        <f>SUM(H72)</f>
        <v>0</v>
      </c>
    </row>
    <row r="71" spans="1:8" hidden="1" x14ac:dyDescent="0.3">
      <c r="A71" s="19"/>
      <c r="B71" s="20" t="s">
        <v>170</v>
      </c>
      <c r="C71" s="19"/>
      <c r="D71" s="19"/>
      <c r="E71" s="19"/>
      <c r="F71" s="23">
        <f t="shared" si="0"/>
        <v>0</v>
      </c>
      <c r="G71" s="33"/>
      <c r="H71" s="33"/>
    </row>
    <row r="72" spans="1:8" ht="36.75" customHeight="1" x14ac:dyDescent="0.3">
      <c r="A72" s="19">
        <v>2321</v>
      </c>
      <c r="B72" s="20" t="s">
        <v>213</v>
      </c>
      <c r="C72" s="19" t="s">
        <v>175</v>
      </c>
      <c r="D72" s="19" t="s">
        <v>173</v>
      </c>
      <c r="E72" s="19" t="s">
        <v>166</v>
      </c>
      <c r="F72" s="23">
        <f t="shared" si="0"/>
        <v>1000000</v>
      </c>
      <c r="G72" s="23">
        <v>1000000</v>
      </c>
      <c r="H72" s="23">
        <v>0</v>
      </c>
    </row>
    <row r="73" spans="1:8" ht="49.5" hidden="1" x14ac:dyDescent="0.3">
      <c r="A73" s="19">
        <v>2330</v>
      </c>
      <c r="B73" s="20" t="s">
        <v>214</v>
      </c>
      <c r="C73" s="19" t="s">
        <v>175</v>
      </c>
      <c r="D73" s="19" t="s">
        <v>175</v>
      </c>
      <c r="E73" s="19" t="s">
        <v>167</v>
      </c>
      <c r="F73" s="23">
        <f t="shared" si="0"/>
        <v>0</v>
      </c>
      <c r="G73" s="23">
        <f>SUM(G75:G76)</f>
        <v>0</v>
      </c>
      <c r="H73" s="23">
        <f>SUM(H75:H76)</f>
        <v>0</v>
      </c>
    </row>
    <row r="74" spans="1:8" hidden="1" x14ac:dyDescent="0.3">
      <c r="A74" s="19"/>
      <c r="B74" s="20" t="s">
        <v>170</v>
      </c>
      <c r="C74" s="19"/>
      <c r="D74" s="19"/>
      <c r="E74" s="19"/>
      <c r="F74" s="23">
        <f t="shared" si="0"/>
        <v>0</v>
      </c>
      <c r="G74" s="33"/>
      <c r="H74" s="33"/>
    </row>
    <row r="75" spans="1:8" hidden="1" x14ac:dyDescent="0.3">
      <c r="A75" s="19">
        <v>2331</v>
      </c>
      <c r="B75" s="20" t="s">
        <v>215</v>
      </c>
      <c r="C75" s="19" t="s">
        <v>175</v>
      </c>
      <c r="D75" s="19" t="s">
        <v>175</v>
      </c>
      <c r="E75" s="19" t="s">
        <v>166</v>
      </c>
      <c r="F75" s="23">
        <f t="shared" ref="F75:F138" si="1">G75+H75</f>
        <v>0</v>
      </c>
      <c r="G75" s="23">
        <v>0</v>
      </c>
      <c r="H75" s="23">
        <v>0</v>
      </c>
    </row>
    <row r="76" spans="1:8" ht="33" hidden="1" x14ac:dyDescent="0.3">
      <c r="A76" s="19">
        <v>2332</v>
      </c>
      <c r="B76" s="20" t="s">
        <v>216</v>
      </c>
      <c r="C76" s="19" t="s">
        <v>175</v>
      </c>
      <c r="D76" s="19" t="s">
        <v>175</v>
      </c>
      <c r="E76" s="19" t="s">
        <v>173</v>
      </c>
      <c r="F76" s="23">
        <f t="shared" si="1"/>
        <v>0</v>
      </c>
      <c r="G76" s="23">
        <v>0</v>
      </c>
      <c r="H76" s="23">
        <v>0</v>
      </c>
    </row>
    <row r="77" spans="1:8" hidden="1" x14ac:dyDescent="0.3">
      <c r="A77" s="19">
        <v>2340</v>
      </c>
      <c r="B77" s="20" t="s">
        <v>217</v>
      </c>
      <c r="C77" s="19" t="s">
        <v>175</v>
      </c>
      <c r="D77" s="19" t="s">
        <v>184</v>
      </c>
      <c r="E77" s="19" t="s">
        <v>167</v>
      </c>
      <c r="F77" s="23">
        <f t="shared" si="1"/>
        <v>0</v>
      </c>
      <c r="G77" s="23">
        <f>SUM(G79)</f>
        <v>0</v>
      </c>
      <c r="H77" s="23">
        <f>SUM(H79)</f>
        <v>0</v>
      </c>
    </row>
    <row r="78" spans="1:8" ht="15.75" hidden="1" customHeight="1" x14ac:dyDescent="0.3">
      <c r="A78" s="19"/>
      <c r="B78" s="20" t="s">
        <v>170</v>
      </c>
      <c r="C78" s="19"/>
      <c r="D78" s="19"/>
      <c r="E78" s="19"/>
      <c r="F78" s="23">
        <f t="shared" si="1"/>
        <v>0</v>
      </c>
      <c r="G78" s="33"/>
      <c r="H78" s="33"/>
    </row>
    <row r="79" spans="1:8" hidden="1" x14ac:dyDescent="0.3">
      <c r="A79" s="19">
        <v>2341</v>
      </c>
      <c r="B79" s="20" t="s">
        <v>217</v>
      </c>
      <c r="C79" s="19" t="s">
        <v>175</v>
      </c>
      <c r="D79" s="19" t="s">
        <v>184</v>
      </c>
      <c r="E79" s="19" t="s">
        <v>166</v>
      </c>
      <c r="F79" s="23">
        <f t="shared" si="1"/>
        <v>0</v>
      </c>
      <c r="G79" s="23">
        <v>0</v>
      </c>
      <c r="H79" s="23">
        <v>0</v>
      </c>
    </row>
    <row r="80" spans="1:8" hidden="1" x14ac:dyDescent="0.3">
      <c r="A80" s="19">
        <v>2350</v>
      </c>
      <c r="B80" s="20" t="s">
        <v>218</v>
      </c>
      <c r="C80" s="19" t="s">
        <v>175</v>
      </c>
      <c r="D80" s="19" t="s">
        <v>187</v>
      </c>
      <c r="E80" s="19" t="s">
        <v>167</v>
      </c>
      <c r="F80" s="23">
        <f t="shared" si="1"/>
        <v>0</v>
      </c>
      <c r="G80" s="23">
        <f>SUM(G82)</f>
        <v>0</v>
      </c>
      <c r="H80" s="23">
        <f>SUM(H82)</f>
        <v>0</v>
      </c>
    </row>
    <row r="81" spans="1:8" hidden="1" x14ac:dyDescent="0.3">
      <c r="A81" s="19"/>
      <c r="B81" s="20" t="s">
        <v>170</v>
      </c>
      <c r="C81" s="19"/>
      <c r="D81" s="19"/>
      <c r="E81" s="19"/>
      <c r="F81" s="23">
        <f t="shared" si="1"/>
        <v>0</v>
      </c>
      <c r="G81" s="33"/>
      <c r="H81" s="33"/>
    </row>
    <row r="82" spans="1:8" hidden="1" x14ac:dyDescent="0.3">
      <c r="A82" s="19">
        <v>2351</v>
      </c>
      <c r="B82" s="20" t="s">
        <v>219</v>
      </c>
      <c r="C82" s="19" t="s">
        <v>175</v>
      </c>
      <c r="D82" s="19" t="s">
        <v>187</v>
      </c>
      <c r="E82" s="19" t="s">
        <v>166</v>
      </c>
      <c r="F82" s="23">
        <f t="shared" si="1"/>
        <v>0</v>
      </c>
      <c r="G82" s="23">
        <v>0</v>
      </c>
      <c r="H82" s="23">
        <v>0</v>
      </c>
    </row>
    <row r="83" spans="1:8" ht="82.5" hidden="1" x14ac:dyDescent="0.3">
      <c r="A83" s="19">
        <v>2360</v>
      </c>
      <c r="B83" s="20" t="s">
        <v>220</v>
      </c>
      <c r="C83" s="19" t="s">
        <v>175</v>
      </c>
      <c r="D83" s="19" t="s">
        <v>190</v>
      </c>
      <c r="E83" s="19" t="s">
        <v>167</v>
      </c>
      <c r="F83" s="23">
        <f t="shared" si="1"/>
        <v>0</v>
      </c>
      <c r="G83" s="23">
        <f>SUM(G85)</f>
        <v>0</v>
      </c>
      <c r="H83" s="23">
        <f>SUM(H85)</f>
        <v>0</v>
      </c>
    </row>
    <row r="84" spans="1:8" hidden="1" x14ac:dyDescent="0.3">
      <c r="A84" s="19"/>
      <c r="B84" s="20" t="s">
        <v>170</v>
      </c>
      <c r="C84" s="19"/>
      <c r="D84" s="19"/>
      <c r="E84" s="19"/>
      <c r="F84" s="23">
        <f t="shared" si="1"/>
        <v>0</v>
      </c>
      <c r="G84" s="33"/>
      <c r="H84" s="33"/>
    </row>
    <row r="85" spans="1:8" ht="82.5" hidden="1" x14ac:dyDescent="0.3">
      <c r="A85" s="19">
        <v>2361</v>
      </c>
      <c r="B85" s="20" t="s">
        <v>220</v>
      </c>
      <c r="C85" s="19" t="s">
        <v>175</v>
      </c>
      <c r="D85" s="19" t="s">
        <v>190</v>
      </c>
      <c r="E85" s="19" t="s">
        <v>166</v>
      </c>
      <c r="F85" s="23">
        <f t="shared" si="1"/>
        <v>0</v>
      </c>
      <c r="G85" s="23">
        <v>0</v>
      </c>
      <c r="H85" s="23">
        <v>0</v>
      </c>
    </row>
    <row r="86" spans="1:8" hidden="1" x14ac:dyDescent="0.3">
      <c r="A86" s="19">
        <v>2370</v>
      </c>
      <c r="B86" s="20" t="s">
        <v>221</v>
      </c>
      <c r="C86" s="19" t="s">
        <v>175</v>
      </c>
      <c r="D86" s="19" t="s">
        <v>193</v>
      </c>
      <c r="E86" s="19" t="s">
        <v>167</v>
      </c>
      <c r="F86" s="23">
        <f t="shared" si="1"/>
        <v>0</v>
      </c>
      <c r="G86" s="23">
        <f>SUM(G88)</f>
        <v>0</v>
      </c>
      <c r="H86" s="23">
        <f>SUM(H88)</f>
        <v>0</v>
      </c>
    </row>
    <row r="87" spans="1:8" hidden="1" x14ac:dyDescent="0.3">
      <c r="A87" s="19"/>
      <c r="B87" s="20" t="s">
        <v>170</v>
      </c>
      <c r="C87" s="19"/>
      <c r="D87" s="19"/>
      <c r="E87" s="19"/>
      <c r="F87" s="23">
        <f t="shared" si="1"/>
        <v>0</v>
      </c>
      <c r="G87" s="33"/>
      <c r="H87" s="33"/>
    </row>
    <row r="88" spans="1:8" hidden="1" x14ac:dyDescent="0.3">
      <c r="A88" s="19">
        <v>2371</v>
      </c>
      <c r="B88" s="20" t="s">
        <v>221</v>
      </c>
      <c r="C88" s="19" t="s">
        <v>175</v>
      </c>
      <c r="D88" s="19" t="s">
        <v>193</v>
      </c>
      <c r="E88" s="19" t="s">
        <v>166</v>
      </c>
      <c r="F88" s="23">
        <f t="shared" si="1"/>
        <v>0</v>
      </c>
      <c r="G88" s="23">
        <v>0</v>
      </c>
      <c r="H88" s="23">
        <v>0</v>
      </c>
    </row>
    <row r="89" spans="1:8" ht="49.5" hidden="1" x14ac:dyDescent="0.3">
      <c r="A89" s="19">
        <v>2380</v>
      </c>
      <c r="B89" s="20" t="s">
        <v>222</v>
      </c>
      <c r="C89" s="19" t="s">
        <v>175</v>
      </c>
      <c r="D89" s="19" t="s">
        <v>195</v>
      </c>
      <c r="E89" s="19" t="s">
        <v>167</v>
      </c>
      <c r="F89" s="23">
        <f t="shared" si="1"/>
        <v>0</v>
      </c>
      <c r="G89" s="23">
        <f>SUM(G91)</f>
        <v>0</v>
      </c>
      <c r="H89" s="23">
        <f>SUM(H91)</f>
        <v>0</v>
      </c>
    </row>
    <row r="90" spans="1:8" hidden="1" x14ac:dyDescent="0.3">
      <c r="A90" s="19"/>
      <c r="B90" s="20" t="s">
        <v>170</v>
      </c>
      <c r="C90" s="19"/>
      <c r="D90" s="19"/>
      <c r="E90" s="19"/>
      <c r="F90" s="23">
        <f t="shared" si="1"/>
        <v>0</v>
      </c>
      <c r="G90" s="33"/>
      <c r="H90" s="33"/>
    </row>
    <row r="91" spans="1:8" ht="49.5" hidden="1" x14ac:dyDescent="0.3">
      <c r="A91" s="19">
        <v>2381</v>
      </c>
      <c r="B91" s="20" t="s">
        <v>223</v>
      </c>
      <c r="C91" s="19" t="s">
        <v>166</v>
      </c>
      <c r="D91" s="19" t="s">
        <v>195</v>
      </c>
      <c r="E91" s="19" t="s">
        <v>166</v>
      </c>
      <c r="F91" s="23">
        <f t="shared" si="1"/>
        <v>0</v>
      </c>
      <c r="G91" s="23">
        <v>0</v>
      </c>
      <c r="H91" s="23">
        <v>0</v>
      </c>
    </row>
    <row r="92" spans="1:8" ht="103.5" customHeight="1" x14ac:dyDescent="0.3">
      <c r="A92" s="19">
        <v>2400</v>
      </c>
      <c r="B92" s="20" t="s">
        <v>224</v>
      </c>
      <c r="C92" s="19" t="s">
        <v>184</v>
      </c>
      <c r="D92" s="19" t="s">
        <v>167</v>
      </c>
      <c r="E92" s="19" t="s">
        <v>167</v>
      </c>
      <c r="F92" s="23">
        <f t="shared" si="1"/>
        <v>986022200</v>
      </c>
      <c r="G92" s="23">
        <f>SUM(G94,G98,G104,G112,G117,G124,G127,G133,G142)</f>
        <v>51600000</v>
      </c>
      <c r="H92" s="23">
        <f>SUM(H94,H98,H104,H112,H117,H124,H127,H133,H142)</f>
        <v>934422200</v>
      </c>
    </row>
    <row r="93" spans="1:8" ht="16.5" hidden="1" customHeight="1" x14ac:dyDescent="0.3">
      <c r="A93" s="19"/>
      <c r="B93" s="20" t="s">
        <v>170</v>
      </c>
      <c r="C93" s="19"/>
      <c r="D93" s="19"/>
      <c r="E93" s="19"/>
      <c r="F93" s="23">
        <f t="shared" si="1"/>
        <v>0</v>
      </c>
      <c r="G93" s="33"/>
      <c r="H93" s="33"/>
    </row>
    <row r="94" spans="1:8" ht="66" hidden="1" customHeight="1" x14ac:dyDescent="0.3">
      <c r="A94" s="19">
        <v>2410</v>
      </c>
      <c r="B94" s="20" t="s">
        <v>225</v>
      </c>
      <c r="C94" s="19" t="s">
        <v>184</v>
      </c>
      <c r="D94" s="19" t="s">
        <v>166</v>
      </c>
      <c r="E94" s="19" t="s">
        <v>167</v>
      </c>
      <c r="F94" s="23">
        <f t="shared" si="1"/>
        <v>0</v>
      </c>
      <c r="G94" s="23">
        <f>SUM(G96:G97)</f>
        <v>0</v>
      </c>
      <c r="H94" s="23">
        <f>SUM(H96:H97)</f>
        <v>0</v>
      </c>
    </row>
    <row r="95" spans="1:8" ht="16.5" hidden="1" customHeight="1" x14ac:dyDescent="0.3">
      <c r="A95" s="19"/>
      <c r="B95" s="20" t="s">
        <v>170</v>
      </c>
      <c r="C95" s="19"/>
      <c r="D95" s="19"/>
      <c r="E95" s="19"/>
      <c r="F95" s="23">
        <f t="shared" si="1"/>
        <v>0</v>
      </c>
      <c r="G95" s="33"/>
      <c r="H95" s="33"/>
    </row>
    <row r="96" spans="1:8" ht="49.5" hidden="1" customHeight="1" x14ac:dyDescent="0.3">
      <c r="A96" s="19">
        <v>2411</v>
      </c>
      <c r="B96" s="20" t="s">
        <v>226</v>
      </c>
      <c r="C96" s="19" t="s">
        <v>184</v>
      </c>
      <c r="D96" s="19" t="s">
        <v>166</v>
      </c>
      <c r="E96" s="19" t="s">
        <v>166</v>
      </c>
      <c r="F96" s="23">
        <f t="shared" si="1"/>
        <v>0</v>
      </c>
      <c r="G96" s="23">
        <v>0</v>
      </c>
      <c r="H96" s="23">
        <v>0</v>
      </c>
    </row>
    <row r="97" spans="1:8" ht="49.5" hidden="1" customHeight="1" x14ac:dyDescent="0.3">
      <c r="A97" s="19">
        <v>2412</v>
      </c>
      <c r="B97" s="20" t="s">
        <v>227</v>
      </c>
      <c r="C97" s="19" t="s">
        <v>184</v>
      </c>
      <c r="D97" s="19" t="s">
        <v>166</v>
      </c>
      <c r="E97" s="19" t="s">
        <v>173</v>
      </c>
      <c r="F97" s="23">
        <f t="shared" si="1"/>
        <v>0</v>
      </c>
      <c r="G97" s="23">
        <v>0</v>
      </c>
      <c r="H97" s="23">
        <v>0</v>
      </c>
    </row>
    <row r="98" spans="1:8" ht="72" customHeight="1" x14ac:dyDescent="0.3">
      <c r="A98" s="19">
        <v>2420</v>
      </c>
      <c r="B98" s="20" t="s">
        <v>228</v>
      </c>
      <c r="C98" s="19" t="s">
        <v>184</v>
      </c>
      <c r="D98" s="19" t="s">
        <v>173</v>
      </c>
      <c r="E98" s="19" t="s">
        <v>167</v>
      </c>
      <c r="F98" s="23">
        <f t="shared" si="1"/>
        <v>5040000</v>
      </c>
      <c r="G98" s="23">
        <f>SUM(G100:G103)</f>
        <v>1100000</v>
      </c>
      <c r="H98" s="23">
        <f>SUM(H100:H103)</f>
        <v>3940000</v>
      </c>
    </row>
    <row r="99" spans="1:8" hidden="1" x14ac:dyDescent="0.3">
      <c r="A99" s="19"/>
      <c r="B99" s="20" t="s">
        <v>170</v>
      </c>
      <c r="C99" s="19"/>
      <c r="D99" s="19"/>
      <c r="E99" s="19"/>
      <c r="F99" s="23">
        <f t="shared" si="1"/>
        <v>0</v>
      </c>
      <c r="G99" s="33"/>
      <c r="H99" s="33"/>
    </row>
    <row r="100" spans="1:8" ht="27" customHeight="1" x14ac:dyDescent="0.3">
      <c r="A100" s="19">
        <v>2421</v>
      </c>
      <c r="B100" s="20" t="s">
        <v>229</v>
      </c>
      <c r="C100" s="19" t="s">
        <v>184</v>
      </c>
      <c r="D100" s="19" t="s">
        <v>173</v>
      </c>
      <c r="E100" s="19" t="s">
        <v>166</v>
      </c>
      <c r="F100" s="23">
        <f t="shared" si="1"/>
        <v>4040000</v>
      </c>
      <c r="G100" s="23">
        <v>100000</v>
      </c>
      <c r="H100" s="23">
        <v>3940000</v>
      </c>
    </row>
    <row r="101" spans="1:8" hidden="1" x14ac:dyDescent="0.3">
      <c r="A101" s="19">
        <v>2422</v>
      </c>
      <c r="B101" s="20" t="s">
        <v>230</v>
      </c>
      <c r="C101" s="19" t="s">
        <v>184</v>
      </c>
      <c r="D101" s="19" t="s">
        <v>173</v>
      </c>
      <c r="E101" s="19" t="s">
        <v>173</v>
      </c>
      <c r="F101" s="23">
        <f t="shared" si="1"/>
        <v>0</v>
      </c>
      <c r="G101" s="23">
        <v>0</v>
      </c>
      <c r="H101" s="23">
        <v>0</v>
      </c>
    </row>
    <row r="102" spans="1:8" ht="21" hidden="1" customHeight="1" x14ac:dyDescent="0.3">
      <c r="A102" s="19">
        <v>2423</v>
      </c>
      <c r="B102" s="20" t="s">
        <v>231</v>
      </c>
      <c r="C102" s="19" t="s">
        <v>184</v>
      </c>
      <c r="D102" s="19" t="s">
        <v>173</v>
      </c>
      <c r="E102" s="19" t="s">
        <v>175</v>
      </c>
      <c r="F102" s="23">
        <f t="shared" si="1"/>
        <v>0</v>
      </c>
      <c r="G102" s="23">
        <v>0</v>
      </c>
      <c r="H102" s="23">
        <v>0</v>
      </c>
    </row>
    <row r="103" spans="1:8" ht="27.75" customHeight="1" x14ac:dyDescent="0.3">
      <c r="A103" s="19">
        <v>2424</v>
      </c>
      <c r="B103" s="20" t="s">
        <v>232</v>
      </c>
      <c r="C103" s="19" t="s">
        <v>184</v>
      </c>
      <c r="D103" s="19" t="s">
        <v>173</v>
      </c>
      <c r="E103" s="19" t="s">
        <v>184</v>
      </c>
      <c r="F103" s="23">
        <f t="shared" si="1"/>
        <v>1000000</v>
      </c>
      <c r="G103" s="23">
        <v>1000000</v>
      </c>
      <c r="H103" s="23">
        <v>0</v>
      </c>
    </row>
    <row r="104" spans="1:8" ht="39.75" hidden="1" customHeight="1" x14ac:dyDescent="0.3">
      <c r="A104" s="19">
        <v>2430</v>
      </c>
      <c r="B104" s="20" t="s">
        <v>233</v>
      </c>
      <c r="C104" s="19" t="s">
        <v>184</v>
      </c>
      <c r="D104" s="19" t="s">
        <v>175</v>
      </c>
      <c r="E104" s="19" t="s">
        <v>167</v>
      </c>
      <c r="F104" s="23">
        <f t="shared" si="1"/>
        <v>0</v>
      </c>
      <c r="G104" s="23">
        <f>SUM(G106:G111)</f>
        <v>0</v>
      </c>
      <c r="H104" s="23">
        <f>SUM(H106:H111)</f>
        <v>0</v>
      </c>
    </row>
    <row r="105" spans="1:8" ht="39.75" hidden="1" customHeight="1" x14ac:dyDescent="0.3">
      <c r="A105" s="19"/>
      <c r="B105" s="20" t="s">
        <v>170</v>
      </c>
      <c r="C105" s="19"/>
      <c r="D105" s="19"/>
      <c r="E105" s="19"/>
      <c r="F105" s="23">
        <f t="shared" si="1"/>
        <v>0</v>
      </c>
      <c r="G105" s="33"/>
      <c r="H105" s="33"/>
    </row>
    <row r="106" spans="1:8" ht="39.75" hidden="1" customHeight="1" x14ac:dyDescent="0.3">
      <c r="A106" s="19">
        <v>2431</v>
      </c>
      <c r="B106" s="20" t="s">
        <v>234</v>
      </c>
      <c r="C106" s="19" t="s">
        <v>184</v>
      </c>
      <c r="D106" s="19" t="s">
        <v>175</v>
      </c>
      <c r="E106" s="19" t="s">
        <v>166</v>
      </c>
      <c r="F106" s="23">
        <f t="shared" si="1"/>
        <v>0</v>
      </c>
      <c r="G106" s="23">
        <v>0</v>
      </c>
      <c r="H106" s="23">
        <v>0</v>
      </c>
    </row>
    <row r="107" spans="1:8" ht="39.75" hidden="1" customHeight="1" x14ac:dyDescent="0.3">
      <c r="A107" s="19">
        <v>2432</v>
      </c>
      <c r="B107" s="20" t="s">
        <v>235</v>
      </c>
      <c r="C107" s="19" t="s">
        <v>184</v>
      </c>
      <c r="D107" s="19" t="s">
        <v>175</v>
      </c>
      <c r="E107" s="19" t="s">
        <v>173</v>
      </c>
      <c r="F107" s="23">
        <f t="shared" si="1"/>
        <v>0</v>
      </c>
      <c r="G107" s="23">
        <v>0</v>
      </c>
      <c r="H107" s="23">
        <v>0</v>
      </c>
    </row>
    <row r="108" spans="1:8" ht="39.75" hidden="1" customHeight="1" x14ac:dyDescent="0.3">
      <c r="A108" s="19">
        <v>2433</v>
      </c>
      <c r="B108" s="20" t="s">
        <v>236</v>
      </c>
      <c r="C108" s="19" t="s">
        <v>184</v>
      </c>
      <c r="D108" s="19" t="s">
        <v>175</v>
      </c>
      <c r="E108" s="19" t="s">
        <v>175</v>
      </c>
      <c r="F108" s="23">
        <f t="shared" si="1"/>
        <v>0</v>
      </c>
      <c r="G108" s="23">
        <v>0</v>
      </c>
      <c r="H108" s="23">
        <v>0</v>
      </c>
    </row>
    <row r="109" spans="1:8" ht="39.75" hidden="1" customHeight="1" x14ac:dyDescent="0.3">
      <c r="A109" s="19">
        <v>2434</v>
      </c>
      <c r="B109" s="20" t="s">
        <v>237</v>
      </c>
      <c r="C109" s="19" t="s">
        <v>184</v>
      </c>
      <c r="D109" s="19" t="s">
        <v>175</v>
      </c>
      <c r="E109" s="19" t="s">
        <v>184</v>
      </c>
      <c r="F109" s="23">
        <f t="shared" si="1"/>
        <v>0</v>
      </c>
      <c r="G109" s="23">
        <v>0</v>
      </c>
      <c r="H109" s="23">
        <v>0</v>
      </c>
    </row>
    <row r="110" spans="1:8" ht="39.75" hidden="1" customHeight="1" x14ac:dyDescent="0.3">
      <c r="A110" s="19">
        <v>2435</v>
      </c>
      <c r="B110" s="20" t="s">
        <v>238</v>
      </c>
      <c r="C110" s="19" t="s">
        <v>184</v>
      </c>
      <c r="D110" s="19" t="s">
        <v>175</v>
      </c>
      <c r="E110" s="19" t="s">
        <v>187</v>
      </c>
      <c r="F110" s="23">
        <f t="shared" si="1"/>
        <v>0</v>
      </c>
      <c r="G110" s="23">
        <v>0</v>
      </c>
      <c r="H110" s="23">
        <v>0</v>
      </c>
    </row>
    <row r="111" spans="1:8" ht="39.75" hidden="1" customHeight="1" x14ac:dyDescent="0.3">
      <c r="A111" s="19">
        <v>2436</v>
      </c>
      <c r="B111" s="20" t="s">
        <v>239</v>
      </c>
      <c r="C111" s="19" t="s">
        <v>184</v>
      </c>
      <c r="D111" s="19" t="s">
        <v>175</v>
      </c>
      <c r="E111" s="19" t="s">
        <v>190</v>
      </c>
      <c r="F111" s="23">
        <f t="shared" si="1"/>
        <v>0</v>
      </c>
      <c r="G111" s="23">
        <v>0</v>
      </c>
      <c r="H111" s="23">
        <v>0</v>
      </c>
    </row>
    <row r="112" spans="1:8" ht="39.75" hidden="1" customHeight="1" x14ac:dyDescent="0.3">
      <c r="A112" s="19">
        <v>2440</v>
      </c>
      <c r="B112" s="20" t="s">
        <v>240</v>
      </c>
      <c r="C112" s="19" t="s">
        <v>184</v>
      </c>
      <c r="D112" s="19" t="s">
        <v>184</v>
      </c>
      <c r="E112" s="19" t="s">
        <v>167</v>
      </c>
      <c r="F112" s="23">
        <f t="shared" si="1"/>
        <v>0</v>
      </c>
      <c r="G112" s="23">
        <f>SUM(G114:G116)</f>
        <v>0</v>
      </c>
      <c r="H112" s="23">
        <f>SUM(H114:H116)</f>
        <v>0</v>
      </c>
    </row>
    <row r="113" spans="1:8" ht="39.75" hidden="1" customHeight="1" x14ac:dyDescent="0.3">
      <c r="A113" s="19"/>
      <c r="B113" s="20" t="s">
        <v>170</v>
      </c>
      <c r="C113" s="19"/>
      <c r="D113" s="19"/>
      <c r="E113" s="19"/>
      <c r="F113" s="23">
        <f t="shared" si="1"/>
        <v>0</v>
      </c>
      <c r="G113" s="33"/>
      <c r="H113" s="33"/>
    </row>
    <row r="114" spans="1:8" ht="39.75" hidden="1" customHeight="1" x14ac:dyDescent="0.3">
      <c r="A114" s="19">
        <v>2441</v>
      </c>
      <c r="B114" s="20" t="s">
        <v>241</v>
      </c>
      <c r="C114" s="19" t="s">
        <v>184</v>
      </c>
      <c r="D114" s="19" t="s">
        <v>184</v>
      </c>
      <c r="E114" s="19" t="s">
        <v>166</v>
      </c>
      <c r="F114" s="23">
        <f t="shared" si="1"/>
        <v>0</v>
      </c>
      <c r="G114" s="23">
        <v>0</v>
      </c>
      <c r="H114" s="23">
        <v>0</v>
      </c>
    </row>
    <row r="115" spans="1:8" ht="39.75" hidden="1" customHeight="1" x14ac:dyDescent="0.3">
      <c r="A115" s="19">
        <v>2442</v>
      </c>
      <c r="B115" s="20" t="s">
        <v>242</v>
      </c>
      <c r="C115" s="19" t="s">
        <v>184</v>
      </c>
      <c r="D115" s="19" t="s">
        <v>184</v>
      </c>
      <c r="E115" s="19" t="s">
        <v>173</v>
      </c>
      <c r="F115" s="23">
        <f t="shared" si="1"/>
        <v>0</v>
      </c>
      <c r="G115" s="23">
        <v>0</v>
      </c>
      <c r="H115" s="23">
        <v>0</v>
      </c>
    </row>
    <row r="116" spans="1:8" ht="39.75" hidden="1" customHeight="1" x14ac:dyDescent="0.3">
      <c r="A116" s="19">
        <v>2443</v>
      </c>
      <c r="B116" s="20" t="s">
        <v>243</v>
      </c>
      <c r="C116" s="19" t="s">
        <v>184</v>
      </c>
      <c r="D116" s="19" t="s">
        <v>184</v>
      </c>
      <c r="E116" s="19" t="s">
        <v>175</v>
      </c>
      <c r="F116" s="23">
        <f t="shared" si="1"/>
        <v>0</v>
      </c>
      <c r="G116" s="23">
        <v>0</v>
      </c>
      <c r="H116" s="23">
        <v>0</v>
      </c>
    </row>
    <row r="117" spans="1:8" ht="36" customHeight="1" x14ac:dyDescent="0.3">
      <c r="A117" s="19">
        <v>2450</v>
      </c>
      <c r="B117" s="20" t="s">
        <v>244</v>
      </c>
      <c r="C117" s="19" t="s">
        <v>184</v>
      </c>
      <c r="D117" s="19" t="s">
        <v>187</v>
      </c>
      <c r="E117" s="19" t="s">
        <v>167</v>
      </c>
      <c r="F117" s="23">
        <f t="shared" si="1"/>
        <v>1079982200</v>
      </c>
      <c r="G117" s="23">
        <f>SUM(G119:G123)</f>
        <v>49500000</v>
      </c>
      <c r="H117" s="23">
        <f>SUM(H119:H123)</f>
        <v>1030482200</v>
      </c>
    </row>
    <row r="118" spans="1:8" ht="39.75" hidden="1" customHeight="1" x14ac:dyDescent="0.3">
      <c r="A118" s="19"/>
      <c r="B118" s="20" t="s">
        <v>170</v>
      </c>
      <c r="C118" s="19"/>
      <c r="D118" s="19"/>
      <c r="E118" s="19"/>
      <c r="F118" s="23">
        <f t="shared" si="1"/>
        <v>0</v>
      </c>
      <c r="G118" s="33"/>
      <c r="H118" s="33"/>
    </row>
    <row r="119" spans="1:8" ht="42.75" customHeight="1" x14ac:dyDescent="0.3">
      <c r="A119" s="19">
        <v>2451</v>
      </c>
      <c r="B119" s="20" t="s">
        <v>245</v>
      </c>
      <c r="C119" s="19" t="s">
        <v>184</v>
      </c>
      <c r="D119" s="19" t="s">
        <v>187</v>
      </c>
      <c r="E119" s="19" t="s">
        <v>166</v>
      </c>
      <c r="F119" s="23">
        <f t="shared" si="1"/>
        <v>1078482200</v>
      </c>
      <c r="G119" s="34">
        <f>[1]հատված6!H168</f>
        <v>48000000</v>
      </c>
      <c r="H119" s="23">
        <v>1030482200</v>
      </c>
    </row>
    <row r="120" spans="1:8" ht="39.75" hidden="1" customHeight="1" x14ac:dyDescent="0.3">
      <c r="A120" s="19">
        <v>2452</v>
      </c>
      <c r="B120" s="20" t="s">
        <v>246</v>
      </c>
      <c r="C120" s="19" t="s">
        <v>184</v>
      </c>
      <c r="D120" s="19" t="s">
        <v>187</v>
      </c>
      <c r="E120" s="19" t="s">
        <v>173</v>
      </c>
      <c r="F120" s="23">
        <f t="shared" si="1"/>
        <v>0</v>
      </c>
      <c r="G120" s="23">
        <v>0</v>
      </c>
      <c r="H120" s="23">
        <v>0</v>
      </c>
    </row>
    <row r="121" spans="1:8" ht="39.75" hidden="1" customHeight="1" x14ac:dyDescent="0.3">
      <c r="A121" s="19">
        <v>2453</v>
      </c>
      <c r="B121" s="20" t="s">
        <v>247</v>
      </c>
      <c r="C121" s="19" t="s">
        <v>184</v>
      </c>
      <c r="D121" s="19" t="s">
        <v>187</v>
      </c>
      <c r="E121" s="19" t="s">
        <v>175</v>
      </c>
      <c r="F121" s="23">
        <f t="shared" si="1"/>
        <v>0</v>
      </c>
      <c r="G121" s="23">
        <v>0</v>
      </c>
      <c r="H121" s="23">
        <v>0</v>
      </c>
    </row>
    <row r="122" spans="1:8" ht="39.75" hidden="1" customHeight="1" x14ac:dyDescent="0.3">
      <c r="A122" s="19">
        <v>2454</v>
      </c>
      <c r="B122" s="20" t="s">
        <v>248</v>
      </c>
      <c r="C122" s="19" t="s">
        <v>184</v>
      </c>
      <c r="D122" s="19" t="s">
        <v>187</v>
      </c>
      <c r="E122" s="19" t="s">
        <v>184</v>
      </c>
      <c r="F122" s="23">
        <f t="shared" si="1"/>
        <v>0</v>
      </c>
      <c r="G122" s="23">
        <v>0</v>
      </c>
      <c r="H122" s="23">
        <v>0</v>
      </c>
    </row>
    <row r="123" spans="1:8" ht="45" customHeight="1" x14ac:dyDescent="0.3">
      <c r="A123" s="19">
        <v>2455</v>
      </c>
      <c r="B123" s="20" t="s">
        <v>249</v>
      </c>
      <c r="C123" s="19" t="s">
        <v>184</v>
      </c>
      <c r="D123" s="19" t="s">
        <v>187</v>
      </c>
      <c r="E123" s="19" t="s">
        <v>187</v>
      </c>
      <c r="F123" s="23">
        <f t="shared" si="1"/>
        <v>1500000</v>
      </c>
      <c r="G123" s="23">
        <v>1500000</v>
      </c>
      <c r="H123" s="23">
        <v>0</v>
      </c>
    </row>
    <row r="124" spans="1:8" ht="39.75" hidden="1" customHeight="1" x14ac:dyDescent="0.3">
      <c r="A124" s="19">
        <v>2460</v>
      </c>
      <c r="B124" s="20" t="s">
        <v>250</v>
      </c>
      <c r="C124" s="19" t="s">
        <v>184</v>
      </c>
      <c r="D124" s="19" t="s">
        <v>190</v>
      </c>
      <c r="E124" s="19" t="s">
        <v>167</v>
      </c>
      <c r="F124" s="23">
        <f t="shared" si="1"/>
        <v>0</v>
      </c>
      <c r="G124" s="23">
        <f>SUM(G126)</f>
        <v>0</v>
      </c>
      <c r="H124" s="23">
        <f>SUM(H126)</f>
        <v>0</v>
      </c>
    </row>
    <row r="125" spans="1:8" ht="39.75" hidden="1" customHeight="1" x14ac:dyDescent="0.3">
      <c r="A125" s="19"/>
      <c r="B125" s="20" t="s">
        <v>170</v>
      </c>
      <c r="C125" s="19"/>
      <c r="D125" s="19"/>
      <c r="E125" s="19"/>
      <c r="F125" s="23">
        <f t="shared" si="1"/>
        <v>0</v>
      </c>
      <c r="G125" s="33"/>
      <c r="H125" s="33"/>
    </row>
    <row r="126" spans="1:8" ht="39.75" hidden="1" customHeight="1" x14ac:dyDescent="0.3">
      <c r="A126" s="19">
        <v>2461</v>
      </c>
      <c r="B126" s="20" t="s">
        <v>250</v>
      </c>
      <c r="C126" s="19" t="s">
        <v>184</v>
      </c>
      <c r="D126" s="19" t="s">
        <v>190</v>
      </c>
      <c r="E126" s="19" t="s">
        <v>166</v>
      </c>
      <c r="F126" s="23">
        <f t="shared" si="1"/>
        <v>0</v>
      </c>
      <c r="G126" s="23">
        <v>0</v>
      </c>
      <c r="H126" s="23">
        <v>0</v>
      </c>
    </row>
    <row r="127" spans="1:8" ht="37.5" customHeight="1" x14ac:dyDescent="0.3">
      <c r="A127" s="19">
        <v>2470</v>
      </c>
      <c r="B127" s="20" t="s">
        <v>251</v>
      </c>
      <c r="C127" s="19" t="s">
        <v>184</v>
      </c>
      <c r="D127" s="19" t="s">
        <v>193</v>
      </c>
      <c r="E127" s="19" t="s">
        <v>167</v>
      </c>
      <c r="F127" s="23">
        <f t="shared" si="1"/>
        <v>1000000</v>
      </c>
      <c r="G127" s="23">
        <f>SUM(G129:G132)</f>
        <v>1000000</v>
      </c>
      <c r="H127" s="23">
        <f>SUM(H129:H132)</f>
        <v>0</v>
      </c>
    </row>
    <row r="128" spans="1:8" ht="39.75" hidden="1" customHeight="1" x14ac:dyDescent="0.3">
      <c r="A128" s="19"/>
      <c r="B128" s="20" t="s">
        <v>170</v>
      </c>
      <c r="C128" s="19"/>
      <c r="D128" s="19"/>
      <c r="E128" s="19"/>
      <c r="F128" s="23">
        <f t="shared" si="1"/>
        <v>0</v>
      </c>
      <c r="G128" s="33"/>
      <c r="H128" s="33"/>
    </row>
    <row r="129" spans="1:8" ht="39.75" hidden="1" customHeight="1" x14ac:dyDescent="0.3">
      <c r="A129" s="19">
        <v>2471</v>
      </c>
      <c r="B129" s="20" t="s">
        <v>252</v>
      </c>
      <c r="C129" s="19" t="s">
        <v>184</v>
      </c>
      <c r="D129" s="19" t="s">
        <v>193</v>
      </c>
      <c r="E129" s="19" t="s">
        <v>166</v>
      </c>
      <c r="F129" s="23">
        <f t="shared" si="1"/>
        <v>0</v>
      </c>
      <c r="G129" s="23">
        <v>0</v>
      </c>
      <c r="H129" s="23">
        <v>0</v>
      </c>
    </row>
    <row r="130" spans="1:8" ht="39.75" hidden="1" customHeight="1" x14ac:dyDescent="0.3">
      <c r="A130" s="19">
        <v>2472</v>
      </c>
      <c r="B130" s="20" t="s">
        <v>253</v>
      </c>
      <c r="C130" s="19" t="s">
        <v>184</v>
      </c>
      <c r="D130" s="19" t="s">
        <v>193</v>
      </c>
      <c r="E130" s="19" t="s">
        <v>173</v>
      </c>
      <c r="F130" s="23">
        <f t="shared" si="1"/>
        <v>0</v>
      </c>
      <c r="G130" s="23">
        <v>0</v>
      </c>
      <c r="H130" s="23">
        <v>0</v>
      </c>
    </row>
    <row r="131" spans="1:8" ht="36.75" customHeight="1" x14ac:dyDescent="0.3">
      <c r="A131" s="19">
        <v>2473</v>
      </c>
      <c r="B131" s="20" t="s">
        <v>254</v>
      </c>
      <c r="C131" s="19" t="s">
        <v>184</v>
      </c>
      <c r="D131" s="19" t="s">
        <v>193</v>
      </c>
      <c r="E131" s="19" t="s">
        <v>175</v>
      </c>
      <c r="F131" s="23">
        <f t="shared" si="1"/>
        <v>1000000</v>
      </c>
      <c r="G131" s="23">
        <v>1000000</v>
      </c>
      <c r="H131" s="23">
        <v>0</v>
      </c>
    </row>
    <row r="132" spans="1:8" ht="39.75" hidden="1" customHeight="1" x14ac:dyDescent="0.3">
      <c r="A132" s="19">
        <v>2474</v>
      </c>
      <c r="B132" s="20" t="s">
        <v>255</v>
      </c>
      <c r="C132" s="19" t="s">
        <v>184</v>
      </c>
      <c r="D132" s="19" t="s">
        <v>193</v>
      </c>
      <c r="E132" s="19" t="s">
        <v>184</v>
      </c>
      <c r="F132" s="23">
        <f t="shared" si="1"/>
        <v>0</v>
      </c>
      <c r="G132" s="23">
        <v>0</v>
      </c>
      <c r="H132" s="23">
        <v>0</v>
      </c>
    </row>
    <row r="133" spans="1:8" ht="39.75" hidden="1" customHeight="1" x14ac:dyDescent="0.3">
      <c r="A133" s="19">
        <v>2480</v>
      </c>
      <c r="B133" s="20" t="s">
        <v>256</v>
      </c>
      <c r="C133" s="19" t="s">
        <v>184</v>
      </c>
      <c r="D133" s="19" t="s">
        <v>195</v>
      </c>
      <c r="E133" s="19" t="s">
        <v>167</v>
      </c>
      <c r="F133" s="23">
        <f t="shared" si="1"/>
        <v>0</v>
      </c>
      <c r="G133" s="23">
        <f>SUM(G135:G141)</f>
        <v>0</v>
      </c>
      <c r="H133" s="23">
        <f>SUM(H135:H141)</f>
        <v>0</v>
      </c>
    </row>
    <row r="134" spans="1:8" ht="39.75" hidden="1" customHeight="1" x14ac:dyDescent="0.3">
      <c r="A134" s="19"/>
      <c r="B134" s="20" t="s">
        <v>170</v>
      </c>
      <c r="C134" s="19"/>
      <c r="D134" s="19"/>
      <c r="E134" s="19"/>
      <c r="F134" s="23">
        <f t="shared" si="1"/>
        <v>0</v>
      </c>
      <c r="G134" s="33"/>
      <c r="H134" s="33"/>
    </row>
    <row r="135" spans="1:8" ht="39.75" hidden="1" customHeight="1" x14ac:dyDescent="0.3">
      <c r="A135" s="19">
        <v>2481</v>
      </c>
      <c r="B135" s="20" t="s">
        <v>257</v>
      </c>
      <c r="C135" s="19" t="s">
        <v>184</v>
      </c>
      <c r="D135" s="19" t="s">
        <v>195</v>
      </c>
      <c r="E135" s="19" t="s">
        <v>166</v>
      </c>
      <c r="F135" s="23">
        <f t="shared" si="1"/>
        <v>0</v>
      </c>
      <c r="G135" s="23">
        <v>0</v>
      </c>
      <c r="H135" s="23">
        <v>0</v>
      </c>
    </row>
    <row r="136" spans="1:8" ht="39.75" hidden="1" customHeight="1" x14ac:dyDescent="0.3">
      <c r="A136" s="19">
        <v>2482</v>
      </c>
      <c r="B136" s="20" t="s">
        <v>258</v>
      </c>
      <c r="C136" s="19" t="s">
        <v>184</v>
      </c>
      <c r="D136" s="19" t="s">
        <v>195</v>
      </c>
      <c r="E136" s="19" t="s">
        <v>173</v>
      </c>
      <c r="F136" s="23">
        <f t="shared" si="1"/>
        <v>0</v>
      </c>
      <c r="G136" s="23">
        <v>0</v>
      </c>
      <c r="H136" s="23">
        <v>0</v>
      </c>
    </row>
    <row r="137" spans="1:8" ht="39.75" hidden="1" customHeight="1" x14ac:dyDescent="0.3">
      <c r="A137" s="19">
        <v>2483</v>
      </c>
      <c r="B137" s="20" t="s">
        <v>259</v>
      </c>
      <c r="C137" s="19" t="s">
        <v>184</v>
      </c>
      <c r="D137" s="19" t="s">
        <v>195</v>
      </c>
      <c r="E137" s="19" t="s">
        <v>175</v>
      </c>
      <c r="F137" s="23">
        <f t="shared" si="1"/>
        <v>0</v>
      </c>
      <c r="G137" s="23">
        <v>0</v>
      </c>
      <c r="H137" s="23">
        <v>0</v>
      </c>
    </row>
    <row r="138" spans="1:8" ht="39.75" hidden="1" customHeight="1" x14ac:dyDescent="0.3">
      <c r="A138" s="19">
        <v>2484</v>
      </c>
      <c r="B138" s="20" t="s">
        <v>260</v>
      </c>
      <c r="C138" s="19" t="s">
        <v>184</v>
      </c>
      <c r="D138" s="19" t="s">
        <v>195</v>
      </c>
      <c r="E138" s="19" t="s">
        <v>184</v>
      </c>
      <c r="F138" s="23">
        <f t="shared" si="1"/>
        <v>0</v>
      </c>
      <c r="G138" s="23">
        <v>0</v>
      </c>
      <c r="H138" s="23">
        <v>0</v>
      </c>
    </row>
    <row r="139" spans="1:8" ht="39.75" hidden="1" customHeight="1" x14ac:dyDescent="0.3">
      <c r="A139" s="19">
        <v>2485</v>
      </c>
      <c r="B139" s="20" t="s">
        <v>261</v>
      </c>
      <c r="C139" s="19" t="s">
        <v>184</v>
      </c>
      <c r="D139" s="19" t="s">
        <v>195</v>
      </c>
      <c r="E139" s="19" t="s">
        <v>187</v>
      </c>
      <c r="F139" s="23">
        <f t="shared" ref="F139:F202" si="2">G139+H139</f>
        <v>0</v>
      </c>
      <c r="G139" s="23">
        <v>0</v>
      </c>
      <c r="H139" s="23">
        <v>0</v>
      </c>
    </row>
    <row r="140" spans="1:8" ht="39.75" hidden="1" customHeight="1" x14ac:dyDescent="0.3">
      <c r="A140" s="19">
        <v>2486</v>
      </c>
      <c r="B140" s="20" t="s">
        <v>262</v>
      </c>
      <c r="C140" s="19" t="s">
        <v>184</v>
      </c>
      <c r="D140" s="19" t="s">
        <v>195</v>
      </c>
      <c r="E140" s="19" t="s">
        <v>190</v>
      </c>
      <c r="F140" s="23">
        <f t="shared" si="2"/>
        <v>0</v>
      </c>
      <c r="G140" s="23">
        <v>0</v>
      </c>
      <c r="H140" s="23">
        <v>0</v>
      </c>
    </row>
    <row r="141" spans="1:8" ht="39.75" hidden="1" customHeight="1" x14ac:dyDescent="0.3">
      <c r="A141" s="19">
        <v>2487</v>
      </c>
      <c r="B141" s="20" t="s">
        <v>263</v>
      </c>
      <c r="C141" s="19" t="s">
        <v>184</v>
      </c>
      <c r="D141" s="19" t="s">
        <v>195</v>
      </c>
      <c r="E141" s="19" t="s">
        <v>193</v>
      </c>
      <c r="F141" s="23">
        <f t="shared" si="2"/>
        <v>0</v>
      </c>
      <c r="G141" s="23">
        <v>0</v>
      </c>
      <c r="H141" s="23">
        <v>0</v>
      </c>
    </row>
    <row r="142" spans="1:8" ht="51.75" customHeight="1" x14ac:dyDescent="0.3">
      <c r="A142" s="19">
        <v>2490</v>
      </c>
      <c r="B142" s="20" t="s">
        <v>264</v>
      </c>
      <c r="C142" s="19" t="s">
        <v>184</v>
      </c>
      <c r="D142" s="19" t="s">
        <v>265</v>
      </c>
      <c r="E142" s="19" t="s">
        <v>167</v>
      </c>
      <c r="F142" s="23">
        <f t="shared" si="2"/>
        <v>-100000000</v>
      </c>
      <c r="G142" s="23">
        <f>SUM(G144)</f>
        <v>0</v>
      </c>
      <c r="H142" s="23">
        <f>SUM(H144)</f>
        <v>-100000000</v>
      </c>
    </row>
    <row r="143" spans="1:8" ht="19.5" customHeight="1" x14ac:dyDescent="0.3">
      <c r="A143" s="19"/>
      <c r="B143" s="20" t="s">
        <v>170</v>
      </c>
      <c r="C143" s="19"/>
      <c r="D143" s="19"/>
      <c r="E143" s="19"/>
      <c r="F143" s="23"/>
      <c r="G143" s="33"/>
      <c r="H143" s="33"/>
    </row>
    <row r="144" spans="1:8" ht="60" customHeight="1" x14ac:dyDescent="0.3">
      <c r="A144" s="19">
        <v>2491</v>
      </c>
      <c r="B144" s="20" t="s">
        <v>264</v>
      </c>
      <c r="C144" s="19" t="s">
        <v>184</v>
      </c>
      <c r="D144" s="19" t="s">
        <v>265</v>
      </c>
      <c r="E144" s="19" t="s">
        <v>166</v>
      </c>
      <c r="F144" s="23">
        <f t="shared" si="2"/>
        <v>-100000000</v>
      </c>
      <c r="G144" s="23">
        <v>0</v>
      </c>
      <c r="H144" s="23">
        <v>-100000000</v>
      </c>
    </row>
    <row r="145" spans="1:8" ht="83.25" customHeight="1" x14ac:dyDescent="0.3">
      <c r="A145" s="19">
        <v>2500</v>
      </c>
      <c r="B145" s="20" t="s">
        <v>266</v>
      </c>
      <c r="C145" s="19" t="s">
        <v>187</v>
      </c>
      <c r="D145" s="19" t="s">
        <v>167</v>
      </c>
      <c r="E145" s="19" t="s">
        <v>167</v>
      </c>
      <c r="F145" s="23">
        <f t="shared" si="2"/>
        <v>176550000</v>
      </c>
      <c r="G145" s="23">
        <f>SUM(G147,G150,G153,G156,G159,G162)</f>
        <v>156550000</v>
      </c>
      <c r="H145" s="23">
        <f>SUM(H147,H150,H153,H156,H159,H162)</f>
        <v>20000000</v>
      </c>
    </row>
    <row r="146" spans="1:8" ht="3" hidden="1" customHeight="1" x14ac:dyDescent="0.3">
      <c r="A146" s="19"/>
      <c r="B146" s="20" t="s">
        <v>168</v>
      </c>
      <c r="C146" s="19"/>
      <c r="D146" s="19"/>
      <c r="E146" s="19"/>
      <c r="F146" s="23">
        <f t="shared" si="2"/>
        <v>0</v>
      </c>
      <c r="G146" s="33"/>
      <c r="H146" s="33"/>
    </row>
    <row r="147" spans="1:8" ht="35.25" customHeight="1" x14ac:dyDescent="0.3">
      <c r="A147" s="19">
        <v>2510</v>
      </c>
      <c r="B147" s="20" t="s">
        <v>267</v>
      </c>
      <c r="C147" s="19" t="s">
        <v>187</v>
      </c>
      <c r="D147" s="19" t="s">
        <v>166</v>
      </c>
      <c r="E147" s="19" t="s">
        <v>167</v>
      </c>
      <c r="F147" s="23">
        <f t="shared" si="2"/>
        <v>147550000</v>
      </c>
      <c r="G147" s="35">
        <f>SUM(G149)</f>
        <v>127550000</v>
      </c>
      <c r="H147" s="23">
        <f>SUM(H149)</f>
        <v>20000000</v>
      </c>
    </row>
    <row r="148" spans="1:8" ht="39.75" hidden="1" customHeight="1" x14ac:dyDescent="0.3">
      <c r="A148" s="19"/>
      <c r="B148" s="20" t="s">
        <v>170</v>
      </c>
      <c r="C148" s="19"/>
      <c r="D148" s="19"/>
      <c r="E148" s="19"/>
      <c r="F148" s="23">
        <f t="shared" si="2"/>
        <v>0</v>
      </c>
      <c r="G148" s="36"/>
      <c r="H148" s="33"/>
    </row>
    <row r="149" spans="1:8" ht="35.25" customHeight="1" x14ac:dyDescent="0.3">
      <c r="A149" s="19">
        <v>2511</v>
      </c>
      <c r="B149" s="20" t="s">
        <v>267</v>
      </c>
      <c r="C149" s="19" t="s">
        <v>187</v>
      </c>
      <c r="D149" s="19" t="s">
        <v>166</v>
      </c>
      <c r="E149" s="19" t="s">
        <v>166</v>
      </c>
      <c r="F149" s="23">
        <f t="shared" si="2"/>
        <v>147550000</v>
      </c>
      <c r="G149" s="37">
        <f>[1]հատված6!H201</f>
        <v>127550000</v>
      </c>
      <c r="H149" s="23">
        <v>20000000</v>
      </c>
    </row>
    <row r="150" spans="1:8" ht="39.75" hidden="1" customHeight="1" x14ac:dyDescent="0.3">
      <c r="A150" s="19">
        <v>2520</v>
      </c>
      <c r="B150" s="20" t="s">
        <v>268</v>
      </c>
      <c r="C150" s="19" t="s">
        <v>187</v>
      </c>
      <c r="D150" s="19" t="s">
        <v>173</v>
      </c>
      <c r="E150" s="19" t="s">
        <v>167</v>
      </c>
      <c r="F150" s="23">
        <f t="shared" si="2"/>
        <v>0</v>
      </c>
      <c r="G150" s="23">
        <f>SUM(G152)</f>
        <v>0</v>
      </c>
      <c r="H150" s="23">
        <f>SUM(H152)</f>
        <v>0</v>
      </c>
    </row>
    <row r="151" spans="1:8" ht="39.75" hidden="1" customHeight="1" x14ac:dyDescent="0.3">
      <c r="A151" s="19"/>
      <c r="B151" s="20" t="s">
        <v>170</v>
      </c>
      <c r="C151" s="19"/>
      <c r="D151" s="19"/>
      <c r="E151" s="19"/>
      <c r="F151" s="23">
        <f t="shared" si="2"/>
        <v>0</v>
      </c>
      <c r="G151" s="33"/>
      <c r="H151" s="33"/>
    </row>
    <row r="152" spans="1:8" ht="39.75" hidden="1" customHeight="1" x14ac:dyDescent="0.3">
      <c r="A152" s="19">
        <v>2521</v>
      </c>
      <c r="B152" s="20" t="s">
        <v>269</v>
      </c>
      <c r="C152" s="19" t="s">
        <v>187</v>
      </c>
      <c r="D152" s="19" t="s">
        <v>173</v>
      </c>
      <c r="E152" s="19" t="s">
        <v>166</v>
      </c>
      <c r="F152" s="23">
        <f t="shared" si="2"/>
        <v>0</v>
      </c>
      <c r="G152" s="23">
        <v>0</v>
      </c>
      <c r="H152" s="23">
        <v>0</v>
      </c>
    </row>
    <row r="153" spans="1:8" ht="39.75" hidden="1" customHeight="1" x14ac:dyDescent="0.3">
      <c r="A153" s="19">
        <v>2530</v>
      </c>
      <c r="B153" s="20" t="s">
        <v>270</v>
      </c>
      <c r="C153" s="19" t="s">
        <v>187</v>
      </c>
      <c r="D153" s="19" t="s">
        <v>175</v>
      </c>
      <c r="E153" s="19" t="s">
        <v>167</v>
      </c>
      <c r="F153" s="23">
        <f t="shared" si="2"/>
        <v>0</v>
      </c>
      <c r="G153" s="23">
        <f>SUM(G155)</f>
        <v>0</v>
      </c>
      <c r="H153" s="23">
        <f>SUM(H155)</f>
        <v>0</v>
      </c>
    </row>
    <row r="154" spans="1:8" ht="39.75" hidden="1" customHeight="1" x14ac:dyDescent="0.3">
      <c r="A154" s="19"/>
      <c r="B154" s="20" t="s">
        <v>170</v>
      </c>
      <c r="C154" s="19"/>
      <c r="D154" s="19"/>
      <c r="E154" s="19"/>
      <c r="F154" s="23">
        <f t="shared" si="2"/>
        <v>0</v>
      </c>
      <c r="G154" s="33"/>
      <c r="H154" s="33"/>
    </row>
    <row r="155" spans="1:8" ht="39.75" hidden="1" customHeight="1" x14ac:dyDescent="0.3">
      <c r="A155" s="19">
        <v>2531</v>
      </c>
      <c r="B155" s="20" t="s">
        <v>270</v>
      </c>
      <c r="C155" s="19" t="s">
        <v>187</v>
      </c>
      <c r="D155" s="19" t="s">
        <v>175</v>
      </c>
      <c r="E155" s="19" t="s">
        <v>166</v>
      </c>
      <c r="F155" s="23">
        <f t="shared" si="2"/>
        <v>0</v>
      </c>
      <c r="G155" s="23">
        <v>0</v>
      </c>
      <c r="H155" s="23">
        <v>0</v>
      </c>
    </row>
    <row r="156" spans="1:8" ht="50.25" customHeight="1" x14ac:dyDescent="0.3">
      <c r="A156" s="19">
        <v>2540</v>
      </c>
      <c r="B156" s="20" t="s">
        <v>271</v>
      </c>
      <c r="C156" s="19" t="s">
        <v>187</v>
      </c>
      <c r="D156" s="19" t="s">
        <v>184</v>
      </c>
      <c r="E156" s="19" t="s">
        <v>167</v>
      </c>
      <c r="F156" s="23">
        <f t="shared" si="2"/>
        <v>2000000</v>
      </c>
      <c r="G156" s="23">
        <f>SUM(G158)</f>
        <v>2000000</v>
      </c>
      <c r="H156" s="23">
        <f>SUM(H158)</f>
        <v>0</v>
      </c>
    </row>
    <row r="157" spans="1:8" ht="39.75" hidden="1" customHeight="1" x14ac:dyDescent="0.3">
      <c r="A157" s="19"/>
      <c r="B157" s="20" t="s">
        <v>170</v>
      </c>
      <c r="C157" s="19"/>
      <c r="D157" s="19"/>
      <c r="E157" s="19"/>
      <c r="F157" s="23">
        <f t="shared" si="2"/>
        <v>0</v>
      </c>
      <c r="G157" s="33"/>
      <c r="H157" s="33"/>
    </row>
    <row r="158" spans="1:8" ht="38.25" customHeight="1" x14ac:dyDescent="0.3">
      <c r="A158" s="19">
        <v>2541</v>
      </c>
      <c r="B158" s="20" t="s">
        <v>271</v>
      </c>
      <c r="C158" s="19" t="s">
        <v>187</v>
      </c>
      <c r="D158" s="19" t="s">
        <v>184</v>
      </c>
      <c r="E158" s="19" t="s">
        <v>166</v>
      </c>
      <c r="F158" s="23">
        <f t="shared" si="2"/>
        <v>2000000</v>
      </c>
      <c r="G158" s="23">
        <v>2000000</v>
      </c>
      <c r="H158" s="23">
        <v>0</v>
      </c>
    </row>
    <row r="159" spans="1:8" ht="39.75" hidden="1" customHeight="1" x14ac:dyDescent="0.3">
      <c r="A159" s="19">
        <v>2550</v>
      </c>
      <c r="B159" s="20" t="s">
        <v>272</v>
      </c>
      <c r="C159" s="19" t="s">
        <v>187</v>
      </c>
      <c r="D159" s="19" t="s">
        <v>187</v>
      </c>
      <c r="E159" s="19" t="s">
        <v>167</v>
      </c>
      <c r="F159" s="23">
        <f t="shared" si="2"/>
        <v>0</v>
      </c>
      <c r="G159" s="23">
        <f>SUM(G161)</f>
        <v>0</v>
      </c>
      <c r="H159" s="23">
        <f>SUM(H161)</f>
        <v>0</v>
      </c>
    </row>
    <row r="160" spans="1:8" ht="39.75" hidden="1" customHeight="1" x14ac:dyDescent="0.3">
      <c r="A160" s="19"/>
      <c r="B160" s="20" t="s">
        <v>170</v>
      </c>
      <c r="C160" s="19"/>
      <c r="D160" s="19"/>
      <c r="E160" s="19"/>
      <c r="F160" s="23">
        <f t="shared" si="2"/>
        <v>0</v>
      </c>
      <c r="G160" s="33"/>
      <c r="H160" s="33"/>
    </row>
    <row r="161" spans="1:8" ht="39.75" hidden="1" customHeight="1" x14ac:dyDescent="0.3">
      <c r="A161" s="19">
        <v>2551</v>
      </c>
      <c r="B161" s="20" t="s">
        <v>272</v>
      </c>
      <c r="C161" s="19" t="s">
        <v>187</v>
      </c>
      <c r="D161" s="19" t="s">
        <v>187</v>
      </c>
      <c r="E161" s="19" t="s">
        <v>166</v>
      </c>
      <c r="F161" s="23">
        <f t="shared" si="2"/>
        <v>0</v>
      </c>
      <c r="G161" s="23">
        <v>0</v>
      </c>
      <c r="H161" s="23">
        <v>0</v>
      </c>
    </row>
    <row r="162" spans="1:8" ht="6" hidden="1" customHeight="1" x14ac:dyDescent="0.3">
      <c r="A162" s="19">
        <v>2560</v>
      </c>
      <c r="B162" s="20" t="s">
        <v>273</v>
      </c>
      <c r="C162" s="19" t="s">
        <v>187</v>
      </c>
      <c r="D162" s="19" t="s">
        <v>190</v>
      </c>
      <c r="E162" s="19" t="s">
        <v>167</v>
      </c>
      <c r="F162" s="23">
        <f t="shared" si="2"/>
        <v>27000000</v>
      </c>
      <c r="G162" s="23">
        <f>SUM(G164)</f>
        <v>27000000</v>
      </c>
      <c r="H162" s="23">
        <f>SUM(H164)</f>
        <v>0</v>
      </c>
    </row>
    <row r="163" spans="1:8" ht="21.75" customHeight="1" x14ac:dyDescent="0.3">
      <c r="A163" s="19"/>
      <c r="B163" s="20" t="s">
        <v>170</v>
      </c>
      <c r="C163" s="19"/>
      <c r="D163" s="19"/>
      <c r="E163" s="19"/>
      <c r="F163" s="23"/>
      <c r="G163" s="33"/>
      <c r="H163" s="33"/>
    </row>
    <row r="164" spans="1:8" ht="53.25" customHeight="1" x14ac:dyDescent="0.3">
      <c r="A164" s="19">
        <v>2561</v>
      </c>
      <c r="B164" s="20" t="s">
        <v>273</v>
      </c>
      <c r="C164" s="19" t="s">
        <v>187</v>
      </c>
      <c r="D164" s="19" t="s">
        <v>190</v>
      </c>
      <c r="E164" s="19" t="s">
        <v>166</v>
      </c>
      <c r="F164" s="23">
        <f t="shared" si="2"/>
        <v>27000000</v>
      </c>
      <c r="G164" s="34">
        <f>[1]հատված6!H220</f>
        <v>27000000</v>
      </c>
      <c r="H164" s="23">
        <v>0</v>
      </c>
    </row>
    <row r="165" spans="1:8" ht="114" customHeight="1" x14ac:dyDescent="0.3">
      <c r="A165" s="19">
        <v>2600</v>
      </c>
      <c r="B165" s="20" t="s">
        <v>274</v>
      </c>
      <c r="C165" s="19" t="s">
        <v>190</v>
      </c>
      <c r="D165" s="19" t="s">
        <v>167</v>
      </c>
      <c r="E165" s="19" t="s">
        <v>167</v>
      </c>
      <c r="F165" s="23">
        <f t="shared" si="2"/>
        <v>873568000</v>
      </c>
      <c r="G165" s="23">
        <f>SUM(G167,G170,G173,G176,G179,G182)</f>
        <v>154500000</v>
      </c>
      <c r="H165" s="23">
        <f>SUM(H167,H170,H173,H176,H179,H182)</f>
        <v>719068000</v>
      </c>
    </row>
    <row r="166" spans="1:8" ht="39.75" hidden="1" customHeight="1" x14ac:dyDescent="0.3">
      <c r="A166" s="19"/>
      <c r="B166" s="20" t="s">
        <v>170</v>
      </c>
      <c r="C166" s="19"/>
      <c r="D166" s="19"/>
      <c r="E166" s="19"/>
      <c r="F166" s="23">
        <f t="shared" si="2"/>
        <v>0</v>
      </c>
      <c r="G166" s="33"/>
      <c r="H166" s="33"/>
    </row>
    <row r="167" spans="1:8" ht="42" customHeight="1" x14ac:dyDescent="0.3">
      <c r="A167" s="19">
        <v>2610</v>
      </c>
      <c r="B167" s="20" t="s">
        <v>275</v>
      </c>
      <c r="C167" s="19" t="s">
        <v>190</v>
      </c>
      <c r="D167" s="19" t="s">
        <v>166</v>
      </c>
      <c r="E167" s="19" t="s">
        <v>167</v>
      </c>
      <c r="F167" s="23">
        <f t="shared" si="2"/>
        <v>717568000</v>
      </c>
      <c r="G167" s="23">
        <f>SUM(G169)</f>
        <v>0</v>
      </c>
      <c r="H167" s="23">
        <f>SUM(H169)</f>
        <v>717568000</v>
      </c>
    </row>
    <row r="168" spans="1:8" ht="39.75" hidden="1" customHeight="1" x14ac:dyDescent="0.3">
      <c r="A168" s="19"/>
      <c r="B168" s="20" t="s">
        <v>170</v>
      </c>
      <c r="C168" s="19"/>
      <c r="D168" s="19"/>
      <c r="E168" s="19"/>
      <c r="F168" s="23">
        <f t="shared" si="2"/>
        <v>0</v>
      </c>
      <c r="G168" s="33"/>
      <c r="H168" s="33"/>
    </row>
    <row r="169" spans="1:8" ht="39" customHeight="1" x14ac:dyDescent="0.3">
      <c r="A169" s="19">
        <v>2611</v>
      </c>
      <c r="B169" s="20" t="s">
        <v>275</v>
      </c>
      <c r="C169" s="19" t="s">
        <v>190</v>
      </c>
      <c r="D169" s="19" t="s">
        <v>166</v>
      </c>
      <c r="E169" s="19" t="s">
        <v>166</v>
      </c>
      <c r="F169" s="23">
        <f t="shared" si="2"/>
        <v>717568000</v>
      </c>
      <c r="G169" s="23">
        <v>0</v>
      </c>
      <c r="H169" s="23">
        <v>717568000</v>
      </c>
    </row>
    <row r="170" spans="1:8" ht="34.5" customHeight="1" x14ac:dyDescent="0.3">
      <c r="A170" s="19">
        <v>2620</v>
      </c>
      <c r="B170" s="20" t="s">
        <v>276</v>
      </c>
      <c r="C170" s="19" t="s">
        <v>190</v>
      </c>
      <c r="D170" s="19" t="s">
        <v>173</v>
      </c>
      <c r="E170" s="19" t="s">
        <v>167</v>
      </c>
      <c r="F170" s="23">
        <f t="shared" si="2"/>
        <v>13200000</v>
      </c>
      <c r="G170" s="23">
        <f>SUM(G172)</f>
        <v>13200000</v>
      </c>
      <c r="H170" s="23">
        <f>SUM(H172)</f>
        <v>0</v>
      </c>
    </row>
    <row r="171" spans="1:8" ht="39.75" hidden="1" customHeight="1" x14ac:dyDescent="0.3">
      <c r="A171" s="19"/>
      <c r="B171" s="20" t="s">
        <v>170</v>
      </c>
      <c r="C171" s="19"/>
      <c r="D171" s="19"/>
      <c r="E171" s="19"/>
      <c r="F171" s="23">
        <f t="shared" si="2"/>
        <v>0</v>
      </c>
      <c r="G171" s="33"/>
      <c r="H171" s="33"/>
    </row>
    <row r="172" spans="1:8" ht="40.15" customHeight="1" x14ac:dyDescent="0.3">
      <c r="A172" s="19">
        <v>2621</v>
      </c>
      <c r="B172" s="20" t="s">
        <v>276</v>
      </c>
      <c r="C172" s="19" t="s">
        <v>190</v>
      </c>
      <c r="D172" s="19" t="s">
        <v>173</v>
      </c>
      <c r="E172" s="19" t="s">
        <v>166</v>
      </c>
      <c r="F172" s="23">
        <f t="shared" si="2"/>
        <v>13200000</v>
      </c>
      <c r="G172" s="34">
        <f>[1]հատված6!H229</f>
        <v>13200000</v>
      </c>
      <c r="H172" s="23">
        <v>0</v>
      </c>
    </row>
    <row r="173" spans="1:8" ht="36" customHeight="1" x14ac:dyDescent="0.3">
      <c r="A173" s="19">
        <v>2630</v>
      </c>
      <c r="B173" s="20" t="s">
        <v>277</v>
      </c>
      <c r="C173" s="19" t="s">
        <v>190</v>
      </c>
      <c r="D173" s="19" t="s">
        <v>175</v>
      </c>
      <c r="E173" s="19" t="s">
        <v>167</v>
      </c>
      <c r="F173" s="23">
        <f t="shared" si="2"/>
        <v>12500000</v>
      </c>
      <c r="G173" s="23">
        <f>SUM(G175)</f>
        <v>11000000</v>
      </c>
      <c r="H173" s="23">
        <f>SUM(H175)</f>
        <v>1500000</v>
      </c>
    </row>
    <row r="174" spans="1:8" ht="39.75" hidden="1" customHeight="1" x14ac:dyDescent="0.3">
      <c r="A174" s="19"/>
      <c r="B174" s="20" t="s">
        <v>170</v>
      </c>
      <c r="C174" s="19"/>
      <c r="D174" s="19"/>
      <c r="E174" s="19"/>
      <c r="F174" s="23">
        <f t="shared" si="2"/>
        <v>0</v>
      </c>
      <c r="G174" s="33"/>
      <c r="H174" s="33"/>
    </row>
    <row r="175" spans="1:8" ht="40.15" customHeight="1" x14ac:dyDescent="0.3">
      <c r="A175" s="19">
        <v>2631</v>
      </c>
      <c r="B175" s="20" t="s">
        <v>277</v>
      </c>
      <c r="C175" s="19" t="s">
        <v>190</v>
      </c>
      <c r="D175" s="19" t="s">
        <v>175</v>
      </c>
      <c r="E175" s="19" t="s">
        <v>166</v>
      </c>
      <c r="F175" s="23">
        <f t="shared" si="2"/>
        <v>12500000</v>
      </c>
      <c r="G175" s="23">
        <v>11000000</v>
      </c>
      <c r="H175" s="23">
        <v>1500000</v>
      </c>
    </row>
    <row r="176" spans="1:8" ht="35.25" customHeight="1" x14ac:dyDescent="0.3">
      <c r="A176" s="19">
        <v>2640</v>
      </c>
      <c r="B176" s="20" t="s">
        <v>278</v>
      </c>
      <c r="C176" s="19" t="s">
        <v>190</v>
      </c>
      <c r="D176" s="19" t="s">
        <v>184</v>
      </c>
      <c r="E176" s="19" t="s">
        <v>167</v>
      </c>
      <c r="F176" s="23">
        <f t="shared" si="2"/>
        <v>28050000</v>
      </c>
      <c r="G176" s="23">
        <f>SUM(G178)</f>
        <v>28050000</v>
      </c>
      <c r="H176" s="23">
        <f>SUM(H178)</f>
        <v>0</v>
      </c>
    </row>
    <row r="177" spans="1:8" ht="39.75" hidden="1" customHeight="1" x14ac:dyDescent="0.3">
      <c r="A177" s="19"/>
      <c r="B177" s="20" t="s">
        <v>170</v>
      </c>
      <c r="C177" s="19"/>
      <c r="D177" s="19"/>
      <c r="E177" s="19"/>
      <c r="F177" s="23">
        <f t="shared" si="2"/>
        <v>0</v>
      </c>
      <c r="G177" s="33"/>
      <c r="H177" s="33"/>
    </row>
    <row r="178" spans="1:8" ht="32.25" customHeight="1" x14ac:dyDescent="0.3">
      <c r="A178" s="19">
        <v>2641</v>
      </c>
      <c r="B178" s="20" t="s">
        <v>278</v>
      </c>
      <c r="C178" s="19" t="s">
        <v>190</v>
      </c>
      <c r="D178" s="19" t="s">
        <v>184</v>
      </c>
      <c r="E178" s="19" t="s">
        <v>166</v>
      </c>
      <c r="F178" s="23">
        <f t="shared" si="2"/>
        <v>28050000</v>
      </c>
      <c r="G178" s="34">
        <f>[1]հատված6!H236</f>
        <v>28050000</v>
      </c>
      <c r="H178" s="23">
        <v>0</v>
      </c>
    </row>
    <row r="179" spans="1:8" ht="0.75" hidden="1" customHeight="1" x14ac:dyDescent="0.3">
      <c r="A179" s="19">
        <v>2650</v>
      </c>
      <c r="B179" s="20" t="s">
        <v>279</v>
      </c>
      <c r="C179" s="19" t="s">
        <v>190</v>
      </c>
      <c r="D179" s="19" t="s">
        <v>187</v>
      </c>
      <c r="E179" s="19" t="s">
        <v>167</v>
      </c>
      <c r="F179" s="23">
        <f t="shared" si="2"/>
        <v>0</v>
      </c>
      <c r="G179" s="23">
        <f>SUM(G181)</f>
        <v>0</v>
      </c>
      <c r="H179" s="23">
        <f>SUM(H181)</f>
        <v>0</v>
      </c>
    </row>
    <row r="180" spans="1:8" ht="39.75" hidden="1" customHeight="1" x14ac:dyDescent="0.3">
      <c r="A180" s="19"/>
      <c r="B180" s="20" t="s">
        <v>170</v>
      </c>
      <c r="C180" s="19"/>
      <c r="D180" s="19"/>
      <c r="E180" s="19"/>
      <c r="F180" s="23">
        <f t="shared" si="2"/>
        <v>0</v>
      </c>
      <c r="G180" s="33"/>
      <c r="H180" s="33"/>
    </row>
    <row r="181" spans="1:8" ht="39.75" hidden="1" customHeight="1" x14ac:dyDescent="0.3">
      <c r="A181" s="19">
        <v>2651</v>
      </c>
      <c r="B181" s="20" t="s">
        <v>279</v>
      </c>
      <c r="C181" s="19" t="s">
        <v>190</v>
      </c>
      <c r="D181" s="19" t="s">
        <v>187</v>
      </c>
      <c r="E181" s="19" t="s">
        <v>166</v>
      </c>
      <c r="F181" s="23">
        <f t="shared" si="2"/>
        <v>0</v>
      </c>
      <c r="G181" s="23">
        <v>0</v>
      </c>
      <c r="H181" s="23">
        <v>0</v>
      </c>
    </row>
    <row r="182" spans="1:8" ht="76.5" customHeight="1" x14ac:dyDescent="0.3">
      <c r="A182" s="19">
        <v>2660</v>
      </c>
      <c r="B182" s="20" t="s">
        <v>280</v>
      </c>
      <c r="C182" s="19" t="s">
        <v>190</v>
      </c>
      <c r="D182" s="19" t="s">
        <v>190</v>
      </c>
      <c r="E182" s="19" t="s">
        <v>167</v>
      </c>
      <c r="F182" s="23">
        <f t="shared" si="2"/>
        <v>102250000</v>
      </c>
      <c r="G182" s="23">
        <f>SUM(G184)</f>
        <v>102250000</v>
      </c>
      <c r="H182" s="23">
        <f>SUM(H184)</f>
        <v>0</v>
      </c>
    </row>
    <row r="183" spans="1:8" ht="26.25" customHeight="1" x14ac:dyDescent="0.3">
      <c r="A183" s="19"/>
      <c r="B183" s="20" t="s">
        <v>170</v>
      </c>
      <c r="C183" s="19"/>
      <c r="D183" s="19"/>
      <c r="E183" s="19"/>
      <c r="F183" s="23"/>
      <c r="G183" s="33"/>
      <c r="H183" s="33"/>
    </row>
    <row r="184" spans="1:8" ht="67.5" customHeight="1" x14ac:dyDescent="0.3">
      <c r="A184" s="19">
        <v>2661</v>
      </c>
      <c r="B184" s="20" t="s">
        <v>280</v>
      </c>
      <c r="C184" s="19" t="s">
        <v>190</v>
      </c>
      <c r="D184" s="19" t="s">
        <v>190</v>
      </c>
      <c r="E184" s="19" t="s">
        <v>166</v>
      </c>
      <c r="F184" s="23">
        <f t="shared" si="2"/>
        <v>102250000</v>
      </c>
      <c r="G184" s="23">
        <f>[1]հատված6!H246</f>
        <v>102250000</v>
      </c>
      <c r="H184" s="23">
        <v>0</v>
      </c>
    </row>
    <row r="185" spans="1:8" ht="65.25" customHeight="1" x14ac:dyDescent="0.3">
      <c r="A185" s="19">
        <v>2700</v>
      </c>
      <c r="B185" s="20" t="s">
        <v>281</v>
      </c>
      <c r="C185" s="19" t="s">
        <v>193</v>
      </c>
      <c r="D185" s="19" t="s">
        <v>167</v>
      </c>
      <c r="E185" s="19" t="s">
        <v>167</v>
      </c>
      <c r="F185" s="23">
        <f t="shared" si="2"/>
        <v>18850000</v>
      </c>
      <c r="G185" s="23">
        <f>SUM(G187,G192,G198,G204,G207,G210)</f>
        <v>0</v>
      </c>
      <c r="H185" s="23">
        <f>SUM(H187,H192,H198,H204,H207,H210)</f>
        <v>18850000</v>
      </c>
    </row>
    <row r="186" spans="1:8" ht="0.75" customHeight="1" x14ac:dyDescent="0.3">
      <c r="A186" s="19"/>
      <c r="B186" s="20" t="s">
        <v>170</v>
      </c>
      <c r="C186" s="19"/>
      <c r="D186" s="19"/>
      <c r="E186" s="19"/>
      <c r="F186" s="23">
        <f t="shared" si="2"/>
        <v>0</v>
      </c>
      <c r="G186" s="33"/>
      <c r="H186" s="33"/>
    </row>
    <row r="187" spans="1:8" ht="33" hidden="1" x14ac:dyDescent="0.3">
      <c r="A187" s="19">
        <v>2710</v>
      </c>
      <c r="B187" s="20" t="s">
        <v>282</v>
      </c>
      <c r="C187" s="19" t="s">
        <v>193</v>
      </c>
      <c r="D187" s="19" t="s">
        <v>166</v>
      </c>
      <c r="E187" s="19" t="s">
        <v>167</v>
      </c>
      <c r="F187" s="23">
        <f t="shared" si="2"/>
        <v>0</v>
      </c>
      <c r="G187" s="23">
        <f>SUM(G189:G191)</f>
        <v>0</v>
      </c>
      <c r="H187" s="23">
        <f>SUM(H189:H191)</f>
        <v>0</v>
      </c>
    </row>
    <row r="188" spans="1:8" hidden="1" x14ac:dyDescent="0.3">
      <c r="A188" s="19"/>
      <c r="B188" s="20" t="s">
        <v>170</v>
      </c>
      <c r="C188" s="19"/>
      <c r="D188" s="19"/>
      <c r="E188" s="19"/>
      <c r="F188" s="23">
        <f t="shared" si="2"/>
        <v>0</v>
      </c>
      <c r="G188" s="33"/>
      <c r="H188" s="33"/>
    </row>
    <row r="189" spans="1:8" ht="33" hidden="1" x14ac:dyDescent="0.3">
      <c r="A189" s="19">
        <v>2711</v>
      </c>
      <c r="B189" s="20" t="s">
        <v>283</v>
      </c>
      <c r="C189" s="19" t="s">
        <v>193</v>
      </c>
      <c r="D189" s="19" t="s">
        <v>166</v>
      </c>
      <c r="E189" s="19" t="s">
        <v>166</v>
      </c>
      <c r="F189" s="23">
        <f t="shared" si="2"/>
        <v>0</v>
      </c>
      <c r="G189" s="23">
        <v>0</v>
      </c>
      <c r="H189" s="23">
        <v>0</v>
      </c>
    </row>
    <row r="190" spans="1:8" hidden="1" x14ac:dyDescent="0.3">
      <c r="A190" s="19">
        <v>2712</v>
      </c>
      <c r="B190" s="20" t="s">
        <v>284</v>
      </c>
      <c r="C190" s="19" t="s">
        <v>193</v>
      </c>
      <c r="D190" s="19" t="s">
        <v>166</v>
      </c>
      <c r="E190" s="19" t="s">
        <v>173</v>
      </c>
      <c r="F190" s="23">
        <f t="shared" si="2"/>
        <v>0</v>
      </c>
      <c r="G190" s="23">
        <v>0</v>
      </c>
      <c r="H190" s="23">
        <v>0</v>
      </c>
    </row>
    <row r="191" spans="1:8" ht="33" hidden="1" x14ac:dyDescent="0.3">
      <c r="A191" s="19">
        <v>2713</v>
      </c>
      <c r="B191" s="20" t="s">
        <v>285</v>
      </c>
      <c r="C191" s="19" t="s">
        <v>193</v>
      </c>
      <c r="D191" s="19" t="s">
        <v>166</v>
      </c>
      <c r="E191" s="19" t="s">
        <v>175</v>
      </c>
      <c r="F191" s="23">
        <f t="shared" si="2"/>
        <v>0</v>
      </c>
      <c r="G191" s="23">
        <v>0</v>
      </c>
      <c r="H191" s="23">
        <v>0</v>
      </c>
    </row>
    <row r="192" spans="1:8" ht="33" hidden="1" x14ac:dyDescent="0.3">
      <c r="A192" s="19">
        <v>2720</v>
      </c>
      <c r="B192" s="20" t="s">
        <v>286</v>
      </c>
      <c r="C192" s="19" t="s">
        <v>193</v>
      </c>
      <c r="D192" s="19" t="s">
        <v>173</v>
      </c>
      <c r="E192" s="19" t="s">
        <v>167</v>
      </c>
      <c r="F192" s="23">
        <f t="shared" si="2"/>
        <v>0</v>
      </c>
      <c r="G192" s="23">
        <f>SUM(G194:G197)</f>
        <v>0</v>
      </c>
      <c r="H192" s="23">
        <f>SUM(H194:H197)</f>
        <v>0</v>
      </c>
    </row>
    <row r="193" spans="1:8" hidden="1" x14ac:dyDescent="0.3">
      <c r="A193" s="19"/>
      <c r="B193" s="20" t="s">
        <v>170</v>
      </c>
      <c r="C193" s="19"/>
      <c r="D193" s="19"/>
      <c r="E193" s="19"/>
      <c r="F193" s="23">
        <f t="shared" si="2"/>
        <v>0</v>
      </c>
      <c r="G193" s="33"/>
      <c r="H193" s="33"/>
    </row>
    <row r="194" spans="1:8" ht="33" hidden="1" x14ac:dyDescent="0.3">
      <c r="A194" s="19">
        <v>2721</v>
      </c>
      <c r="B194" s="20" t="s">
        <v>287</v>
      </c>
      <c r="C194" s="19" t="s">
        <v>193</v>
      </c>
      <c r="D194" s="19" t="s">
        <v>173</v>
      </c>
      <c r="E194" s="19" t="s">
        <v>166</v>
      </c>
      <c r="F194" s="23">
        <f t="shared" si="2"/>
        <v>0</v>
      </c>
      <c r="G194" s="23">
        <v>0</v>
      </c>
      <c r="H194" s="23">
        <v>0</v>
      </c>
    </row>
    <row r="195" spans="1:8" ht="33" hidden="1" x14ac:dyDescent="0.3">
      <c r="A195" s="19">
        <v>2722</v>
      </c>
      <c r="B195" s="20" t="s">
        <v>288</v>
      </c>
      <c r="C195" s="19" t="s">
        <v>193</v>
      </c>
      <c r="D195" s="19" t="s">
        <v>173</v>
      </c>
      <c r="E195" s="19" t="s">
        <v>173</v>
      </c>
      <c r="F195" s="23">
        <f t="shared" si="2"/>
        <v>0</v>
      </c>
      <c r="G195" s="23">
        <v>0</v>
      </c>
      <c r="H195" s="23">
        <v>0</v>
      </c>
    </row>
    <row r="196" spans="1:8" ht="33" hidden="1" x14ac:dyDescent="0.3">
      <c r="A196" s="19">
        <v>2723</v>
      </c>
      <c r="B196" s="20" t="s">
        <v>289</v>
      </c>
      <c r="C196" s="19" t="s">
        <v>193</v>
      </c>
      <c r="D196" s="19" t="s">
        <v>173</v>
      </c>
      <c r="E196" s="19" t="s">
        <v>175</v>
      </c>
      <c r="F196" s="23">
        <f t="shared" si="2"/>
        <v>0</v>
      </c>
      <c r="G196" s="23">
        <v>0</v>
      </c>
      <c r="H196" s="23">
        <v>0</v>
      </c>
    </row>
    <row r="197" spans="1:8" ht="33" hidden="1" x14ac:dyDescent="0.3">
      <c r="A197" s="19">
        <v>2724</v>
      </c>
      <c r="B197" s="20" t="s">
        <v>290</v>
      </c>
      <c r="C197" s="19" t="s">
        <v>193</v>
      </c>
      <c r="D197" s="19" t="s">
        <v>173</v>
      </c>
      <c r="E197" s="19" t="s">
        <v>184</v>
      </c>
      <c r="F197" s="23">
        <f t="shared" si="2"/>
        <v>0</v>
      </c>
      <c r="G197" s="23">
        <v>0</v>
      </c>
      <c r="H197" s="23">
        <v>0</v>
      </c>
    </row>
    <row r="198" spans="1:8" ht="33" hidden="1" x14ac:dyDescent="0.3">
      <c r="A198" s="19">
        <v>2730</v>
      </c>
      <c r="B198" s="20" t="s">
        <v>291</v>
      </c>
      <c r="C198" s="19" t="s">
        <v>193</v>
      </c>
      <c r="D198" s="19" t="s">
        <v>175</v>
      </c>
      <c r="E198" s="19" t="s">
        <v>167</v>
      </c>
      <c r="F198" s="23">
        <f t="shared" si="2"/>
        <v>0</v>
      </c>
      <c r="G198" s="23">
        <f>SUM(G200:G203)</f>
        <v>0</v>
      </c>
      <c r="H198" s="23">
        <f>SUM(H200:H203)</f>
        <v>0</v>
      </c>
    </row>
    <row r="199" spans="1:8" hidden="1" x14ac:dyDescent="0.3">
      <c r="A199" s="19"/>
      <c r="B199" s="20" t="s">
        <v>170</v>
      </c>
      <c r="C199" s="19"/>
      <c r="D199" s="19"/>
      <c r="E199" s="19"/>
      <c r="F199" s="23">
        <f t="shared" si="2"/>
        <v>0</v>
      </c>
      <c r="G199" s="33"/>
      <c r="H199" s="33"/>
    </row>
    <row r="200" spans="1:8" ht="47.25" hidden="1" customHeight="1" x14ac:dyDescent="0.3">
      <c r="A200" s="19">
        <v>2731</v>
      </c>
      <c r="B200" s="20" t="s">
        <v>292</v>
      </c>
      <c r="C200" s="19" t="s">
        <v>193</v>
      </c>
      <c r="D200" s="19" t="s">
        <v>175</v>
      </c>
      <c r="E200" s="19" t="s">
        <v>166</v>
      </c>
      <c r="F200" s="23">
        <f t="shared" si="2"/>
        <v>0</v>
      </c>
      <c r="G200" s="23">
        <v>0</v>
      </c>
      <c r="H200" s="23">
        <v>0</v>
      </c>
    </row>
    <row r="201" spans="1:8" ht="49.5" hidden="1" x14ac:dyDescent="0.3">
      <c r="A201" s="19">
        <v>2732</v>
      </c>
      <c r="B201" s="20" t="s">
        <v>293</v>
      </c>
      <c r="C201" s="19" t="s">
        <v>193</v>
      </c>
      <c r="D201" s="19" t="s">
        <v>175</v>
      </c>
      <c r="E201" s="19" t="s">
        <v>173</v>
      </c>
      <c r="F201" s="23">
        <f t="shared" si="2"/>
        <v>0</v>
      </c>
      <c r="G201" s="23">
        <v>0</v>
      </c>
      <c r="H201" s="23">
        <v>0</v>
      </c>
    </row>
    <row r="202" spans="1:8" ht="49.5" hidden="1" x14ac:dyDescent="0.3">
      <c r="A202" s="19">
        <v>2733</v>
      </c>
      <c r="B202" s="20" t="s">
        <v>294</v>
      </c>
      <c r="C202" s="19" t="s">
        <v>193</v>
      </c>
      <c r="D202" s="19" t="s">
        <v>175</v>
      </c>
      <c r="E202" s="19" t="s">
        <v>175</v>
      </c>
      <c r="F202" s="23">
        <f t="shared" si="2"/>
        <v>0</v>
      </c>
      <c r="G202" s="23">
        <v>0</v>
      </c>
      <c r="H202" s="23">
        <v>0</v>
      </c>
    </row>
    <row r="203" spans="1:8" ht="66" hidden="1" x14ac:dyDescent="0.3">
      <c r="A203" s="19">
        <v>2734</v>
      </c>
      <c r="B203" s="20" t="s">
        <v>295</v>
      </c>
      <c r="C203" s="19" t="s">
        <v>193</v>
      </c>
      <c r="D203" s="19" t="s">
        <v>175</v>
      </c>
      <c r="E203" s="19" t="s">
        <v>184</v>
      </c>
      <c r="F203" s="23">
        <f t="shared" ref="F203:F266" si="3">G203+H203</f>
        <v>0</v>
      </c>
      <c r="G203" s="23">
        <v>0</v>
      </c>
      <c r="H203" s="23">
        <v>0</v>
      </c>
    </row>
    <row r="204" spans="1:8" ht="49.5" hidden="1" x14ac:dyDescent="0.3">
      <c r="A204" s="19">
        <v>2740</v>
      </c>
      <c r="B204" s="20" t="s">
        <v>296</v>
      </c>
      <c r="C204" s="19" t="s">
        <v>193</v>
      </c>
      <c r="D204" s="19" t="s">
        <v>184</v>
      </c>
      <c r="E204" s="19" t="s">
        <v>167</v>
      </c>
      <c r="F204" s="23">
        <f t="shared" si="3"/>
        <v>0</v>
      </c>
      <c r="G204" s="23">
        <f>SUM(G206)</f>
        <v>0</v>
      </c>
      <c r="H204" s="23">
        <f>SUM(H206)</f>
        <v>0</v>
      </c>
    </row>
    <row r="205" spans="1:8" hidden="1" x14ac:dyDescent="0.3">
      <c r="A205" s="19"/>
      <c r="B205" s="20" t="s">
        <v>170</v>
      </c>
      <c r="C205" s="19"/>
      <c r="D205" s="19"/>
      <c r="E205" s="19"/>
      <c r="F205" s="23">
        <f t="shared" si="3"/>
        <v>0</v>
      </c>
      <c r="G205" s="33"/>
      <c r="H205" s="33"/>
    </row>
    <row r="206" spans="1:8" ht="49.5" hidden="1" x14ac:dyDescent="0.3">
      <c r="A206" s="19">
        <v>2741</v>
      </c>
      <c r="B206" s="20" t="s">
        <v>296</v>
      </c>
      <c r="C206" s="19" t="s">
        <v>193</v>
      </c>
      <c r="D206" s="19" t="s">
        <v>184</v>
      </c>
      <c r="E206" s="19" t="s">
        <v>166</v>
      </c>
      <c r="F206" s="23">
        <f t="shared" si="3"/>
        <v>0</v>
      </c>
      <c r="G206" s="23">
        <v>0</v>
      </c>
      <c r="H206" s="23">
        <v>0</v>
      </c>
    </row>
    <row r="207" spans="1:8" ht="66" hidden="1" x14ac:dyDescent="0.3">
      <c r="A207" s="19">
        <v>2750</v>
      </c>
      <c r="B207" s="20" t="s">
        <v>297</v>
      </c>
      <c r="C207" s="19" t="s">
        <v>193</v>
      </c>
      <c r="D207" s="19" t="s">
        <v>187</v>
      </c>
      <c r="E207" s="19" t="s">
        <v>167</v>
      </c>
      <c r="F207" s="23">
        <f t="shared" si="3"/>
        <v>0</v>
      </c>
      <c r="G207" s="23">
        <f>SUM(G209)</f>
        <v>0</v>
      </c>
      <c r="H207" s="23">
        <f>SUM(H209)</f>
        <v>0</v>
      </c>
    </row>
    <row r="208" spans="1:8" hidden="1" x14ac:dyDescent="0.3">
      <c r="A208" s="19"/>
      <c r="B208" s="20" t="s">
        <v>170</v>
      </c>
      <c r="C208" s="19"/>
      <c r="D208" s="19"/>
      <c r="E208" s="19"/>
      <c r="F208" s="23">
        <f t="shared" si="3"/>
        <v>0</v>
      </c>
      <c r="G208" s="33"/>
      <c r="H208" s="33"/>
    </row>
    <row r="209" spans="1:8" ht="66" hidden="1" x14ac:dyDescent="0.3">
      <c r="A209" s="19">
        <v>2751</v>
      </c>
      <c r="B209" s="20" t="s">
        <v>297</v>
      </c>
      <c r="C209" s="19" t="s">
        <v>193</v>
      </c>
      <c r="D209" s="19" t="s">
        <v>187</v>
      </c>
      <c r="E209" s="19" t="s">
        <v>166</v>
      </c>
      <c r="F209" s="23">
        <f t="shared" si="3"/>
        <v>0</v>
      </c>
      <c r="G209" s="23">
        <v>0</v>
      </c>
      <c r="H209" s="23">
        <v>0</v>
      </c>
    </row>
    <row r="210" spans="1:8" ht="32.25" customHeight="1" x14ac:dyDescent="0.3">
      <c r="A210" s="19">
        <v>2760</v>
      </c>
      <c r="B210" s="20" t="s">
        <v>298</v>
      </c>
      <c r="C210" s="19" t="s">
        <v>193</v>
      </c>
      <c r="D210" s="19" t="s">
        <v>190</v>
      </c>
      <c r="E210" s="19" t="s">
        <v>167</v>
      </c>
      <c r="F210" s="23">
        <f t="shared" si="3"/>
        <v>18850000</v>
      </c>
      <c r="G210" s="23">
        <f>SUM(G212:G213)</f>
        <v>0</v>
      </c>
      <c r="H210" s="23">
        <f>SUM(H212:H213)</f>
        <v>18850000</v>
      </c>
    </row>
    <row r="211" spans="1:8" hidden="1" x14ac:dyDescent="0.3">
      <c r="A211" s="19"/>
      <c r="B211" s="20" t="s">
        <v>170</v>
      </c>
      <c r="C211" s="19"/>
      <c r="D211" s="19"/>
      <c r="E211" s="19"/>
      <c r="F211" s="23">
        <f t="shared" si="3"/>
        <v>0</v>
      </c>
      <c r="G211" s="33"/>
      <c r="H211" s="33"/>
    </row>
    <row r="212" spans="1:8" ht="49.5" x14ac:dyDescent="0.3">
      <c r="A212" s="19">
        <v>2761</v>
      </c>
      <c r="B212" s="20" t="s">
        <v>299</v>
      </c>
      <c r="C212" s="19" t="s">
        <v>193</v>
      </c>
      <c r="D212" s="19" t="s">
        <v>190</v>
      </c>
      <c r="E212" s="19" t="s">
        <v>166</v>
      </c>
      <c r="F212" s="23">
        <f t="shared" si="3"/>
        <v>18850000</v>
      </c>
      <c r="G212" s="23">
        <v>0</v>
      </c>
      <c r="H212" s="23">
        <v>18850000</v>
      </c>
    </row>
    <row r="213" spans="1:8" ht="0.75" customHeight="1" x14ac:dyDescent="0.3">
      <c r="A213" s="19">
        <v>2762</v>
      </c>
      <c r="B213" s="20" t="s">
        <v>298</v>
      </c>
      <c r="C213" s="19" t="s">
        <v>193</v>
      </c>
      <c r="D213" s="19" t="s">
        <v>190</v>
      </c>
      <c r="E213" s="19" t="s">
        <v>173</v>
      </c>
      <c r="F213" s="23">
        <f t="shared" si="3"/>
        <v>0</v>
      </c>
      <c r="G213" s="23">
        <v>0</v>
      </c>
      <c r="H213" s="23">
        <v>0</v>
      </c>
    </row>
    <row r="214" spans="1:8" ht="78.75" customHeight="1" x14ac:dyDescent="0.3">
      <c r="A214" s="19">
        <v>2800</v>
      </c>
      <c r="B214" s="20" t="s">
        <v>300</v>
      </c>
      <c r="C214" s="19" t="s">
        <v>195</v>
      </c>
      <c r="D214" s="19" t="s">
        <v>167</v>
      </c>
      <c r="E214" s="19" t="s">
        <v>167</v>
      </c>
      <c r="F214" s="23">
        <f t="shared" si="3"/>
        <v>504659800</v>
      </c>
      <c r="G214" s="23">
        <f>SUM(G216,G219,G228,G233,G238,G241)</f>
        <v>78000000</v>
      </c>
      <c r="H214" s="23">
        <f>SUM(H216,H219,H228,H233,H238,H241)</f>
        <v>426659800</v>
      </c>
    </row>
    <row r="215" spans="1:8" ht="39.75" hidden="1" customHeight="1" x14ac:dyDescent="0.3">
      <c r="A215" s="19"/>
      <c r="B215" s="20" t="s">
        <v>170</v>
      </c>
      <c r="C215" s="19"/>
      <c r="D215" s="19"/>
      <c r="E215" s="19"/>
      <c r="F215" s="23">
        <f t="shared" si="3"/>
        <v>0</v>
      </c>
      <c r="G215" s="33"/>
      <c r="H215" s="33"/>
    </row>
    <row r="216" spans="1:8" ht="37.5" customHeight="1" x14ac:dyDescent="0.3">
      <c r="A216" s="19">
        <v>2810</v>
      </c>
      <c r="B216" s="20" t="s">
        <v>301</v>
      </c>
      <c r="C216" s="19" t="s">
        <v>195</v>
      </c>
      <c r="D216" s="19" t="s">
        <v>166</v>
      </c>
      <c r="E216" s="19" t="s">
        <v>167</v>
      </c>
      <c r="F216" s="23">
        <f t="shared" si="3"/>
        <v>428159800</v>
      </c>
      <c r="G216" s="23">
        <f>SUM(G218)</f>
        <v>1500000</v>
      </c>
      <c r="H216" s="23">
        <f>SUM(H218)</f>
        <v>426659800</v>
      </c>
    </row>
    <row r="217" spans="1:8" ht="39.75" hidden="1" customHeight="1" x14ac:dyDescent="0.3">
      <c r="A217" s="19"/>
      <c r="B217" s="20" t="s">
        <v>170</v>
      </c>
      <c r="C217" s="19"/>
      <c r="D217" s="19"/>
      <c r="E217" s="19"/>
      <c r="F217" s="23">
        <f t="shared" si="3"/>
        <v>0</v>
      </c>
      <c r="G217" s="33"/>
      <c r="H217" s="33"/>
    </row>
    <row r="218" spans="1:8" ht="40.15" customHeight="1" x14ac:dyDescent="0.3">
      <c r="A218" s="19">
        <v>2811</v>
      </c>
      <c r="B218" s="20" t="s">
        <v>301</v>
      </c>
      <c r="C218" s="19" t="s">
        <v>195</v>
      </c>
      <c r="D218" s="19" t="s">
        <v>166</v>
      </c>
      <c r="E218" s="19" t="s">
        <v>166</v>
      </c>
      <c r="F218" s="23">
        <f t="shared" si="3"/>
        <v>428159800</v>
      </c>
      <c r="G218" s="23">
        <v>1500000</v>
      </c>
      <c r="H218" s="23">
        <v>426659800</v>
      </c>
    </row>
    <row r="219" spans="1:8" ht="48" customHeight="1" x14ac:dyDescent="0.3">
      <c r="A219" s="19">
        <v>2820</v>
      </c>
      <c r="B219" s="20" t="s">
        <v>302</v>
      </c>
      <c r="C219" s="19" t="s">
        <v>195</v>
      </c>
      <c r="D219" s="19" t="s">
        <v>173</v>
      </c>
      <c r="E219" s="19" t="s">
        <v>167</v>
      </c>
      <c r="F219" s="23">
        <f t="shared" si="3"/>
        <v>61200000</v>
      </c>
      <c r="G219" s="23">
        <f>SUM(G221:G227)</f>
        <v>61200000</v>
      </c>
      <c r="H219" s="23">
        <f>SUM(H221:H227)</f>
        <v>0</v>
      </c>
    </row>
    <row r="220" spans="1:8" ht="51.75" hidden="1" customHeight="1" x14ac:dyDescent="0.3">
      <c r="A220" s="19"/>
      <c r="B220" s="20" t="s">
        <v>170</v>
      </c>
      <c r="C220" s="19"/>
      <c r="D220" s="19"/>
      <c r="E220" s="19"/>
      <c r="F220" s="23">
        <f t="shared" si="3"/>
        <v>0</v>
      </c>
      <c r="G220" s="33"/>
      <c r="H220" s="33"/>
    </row>
    <row r="221" spans="1:8" ht="51.75" hidden="1" customHeight="1" x14ac:dyDescent="0.3">
      <c r="A221" s="19">
        <v>2821</v>
      </c>
      <c r="B221" s="20" t="s">
        <v>303</v>
      </c>
      <c r="C221" s="19" t="s">
        <v>195</v>
      </c>
      <c r="D221" s="19" t="s">
        <v>173</v>
      </c>
      <c r="E221" s="19" t="s">
        <v>166</v>
      </c>
      <c r="F221" s="23">
        <f t="shared" si="3"/>
        <v>0</v>
      </c>
      <c r="G221" s="23">
        <v>0</v>
      </c>
      <c r="H221" s="23">
        <v>0</v>
      </c>
    </row>
    <row r="222" spans="1:8" ht="51.75" hidden="1" customHeight="1" x14ac:dyDescent="0.3">
      <c r="A222" s="19">
        <v>2822</v>
      </c>
      <c r="B222" s="20" t="s">
        <v>304</v>
      </c>
      <c r="C222" s="19" t="s">
        <v>195</v>
      </c>
      <c r="D222" s="19" t="s">
        <v>173</v>
      </c>
      <c r="E222" s="19" t="s">
        <v>173</v>
      </c>
      <c r="F222" s="23">
        <f t="shared" si="3"/>
        <v>0</v>
      </c>
      <c r="G222" s="23">
        <v>0</v>
      </c>
      <c r="H222" s="23">
        <v>0</v>
      </c>
    </row>
    <row r="223" spans="1:8" ht="43.5" customHeight="1" x14ac:dyDescent="0.3">
      <c r="A223" s="19">
        <v>2823</v>
      </c>
      <c r="B223" s="20" t="s">
        <v>305</v>
      </c>
      <c r="C223" s="19" t="s">
        <v>195</v>
      </c>
      <c r="D223" s="19" t="s">
        <v>173</v>
      </c>
      <c r="E223" s="19" t="s">
        <v>175</v>
      </c>
      <c r="F223" s="23">
        <f t="shared" si="3"/>
        <v>61200000</v>
      </c>
      <c r="G223" s="34">
        <f>[1]հատված6!H295</f>
        <v>61200000</v>
      </c>
      <c r="H223" s="23">
        <v>0</v>
      </c>
    </row>
    <row r="224" spans="1:8" ht="50.25" hidden="1" customHeight="1" x14ac:dyDescent="0.3">
      <c r="A224" s="19">
        <v>2824</v>
      </c>
      <c r="B224" s="20" t="s">
        <v>306</v>
      </c>
      <c r="C224" s="19" t="s">
        <v>195</v>
      </c>
      <c r="D224" s="19" t="s">
        <v>173</v>
      </c>
      <c r="E224" s="19" t="s">
        <v>184</v>
      </c>
      <c r="F224" s="23">
        <f t="shared" si="3"/>
        <v>0</v>
      </c>
      <c r="G224" s="23">
        <v>0</v>
      </c>
      <c r="H224" s="23">
        <v>0</v>
      </c>
    </row>
    <row r="225" spans="1:8" ht="50.25" hidden="1" customHeight="1" x14ac:dyDescent="0.3">
      <c r="A225" s="19">
        <v>2825</v>
      </c>
      <c r="B225" s="20" t="s">
        <v>307</v>
      </c>
      <c r="C225" s="19" t="s">
        <v>195</v>
      </c>
      <c r="D225" s="19" t="s">
        <v>173</v>
      </c>
      <c r="E225" s="19" t="s">
        <v>187</v>
      </c>
      <c r="F225" s="23">
        <f t="shared" si="3"/>
        <v>0</v>
      </c>
      <c r="G225" s="23">
        <v>0</v>
      </c>
      <c r="H225" s="23">
        <v>0</v>
      </c>
    </row>
    <row r="226" spans="1:8" ht="50.25" hidden="1" customHeight="1" x14ac:dyDescent="0.3">
      <c r="A226" s="19">
        <v>2826</v>
      </c>
      <c r="B226" s="20" t="s">
        <v>308</v>
      </c>
      <c r="C226" s="19" t="s">
        <v>195</v>
      </c>
      <c r="D226" s="19" t="s">
        <v>173</v>
      </c>
      <c r="E226" s="19" t="s">
        <v>190</v>
      </c>
      <c r="F226" s="23">
        <f t="shared" si="3"/>
        <v>0</v>
      </c>
      <c r="G226" s="23">
        <v>0</v>
      </c>
      <c r="H226" s="23">
        <v>0</v>
      </c>
    </row>
    <row r="227" spans="1:8" ht="50.25" hidden="1" customHeight="1" x14ac:dyDescent="0.3">
      <c r="A227" s="19">
        <v>2827</v>
      </c>
      <c r="B227" s="20" t="s">
        <v>309</v>
      </c>
      <c r="C227" s="19" t="s">
        <v>195</v>
      </c>
      <c r="D227" s="19" t="s">
        <v>173</v>
      </c>
      <c r="E227" s="19" t="s">
        <v>193</v>
      </c>
      <c r="F227" s="23">
        <f t="shared" si="3"/>
        <v>0</v>
      </c>
      <c r="G227" s="23">
        <v>0</v>
      </c>
      <c r="H227" s="23">
        <v>0</v>
      </c>
    </row>
    <row r="228" spans="1:8" ht="50.25" hidden="1" customHeight="1" x14ac:dyDescent="0.3">
      <c r="A228" s="19">
        <v>2830</v>
      </c>
      <c r="B228" s="20" t="s">
        <v>310</v>
      </c>
      <c r="C228" s="19" t="s">
        <v>195</v>
      </c>
      <c r="D228" s="19" t="s">
        <v>175</v>
      </c>
      <c r="E228" s="19" t="s">
        <v>167</v>
      </c>
      <c r="F228" s="23">
        <f t="shared" si="3"/>
        <v>0</v>
      </c>
      <c r="G228" s="23">
        <f>SUM(G230:G232)</f>
        <v>0</v>
      </c>
      <c r="H228" s="23">
        <f>SUM(H230:H232)</f>
        <v>0</v>
      </c>
    </row>
    <row r="229" spans="1:8" ht="50.25" hidden="1" customHeight="1" x14ac:dyDescent="0.3">
      <c r="A229" s="19"/>
      <c r="B229" s="20" t="s">
        <v>170</v>
      </c>
      <c r="C229" s="19"/>
      <c r="D229" s="19"/>
      <c r="E229" s="19"/>
      <c r="F229" s="23">
        <f t="shared" si="3"/>
        <v>0</v>
      </c>
      <c r="G229" s="33"/>
      <c r="H229" s="33"/>
    </row>
    <row r="230" spans="1:8" ht="50.25" hidden="1" customHeight="1" x14ac:dyDescent="0.3">
      <c r="A230" s="19">
        <v>2831</v>
      </c>
      <c r="B230" s="20" t="s">
        <v>311</v>
      </c>
      <c r="C230" s="19" t="s">
        <v>195</v>
      </c>
      <c r="D230" s="19" t="s">
        <v>175</v>
      </c>
      <c r="E230" s="19" t="s">
        <v>166</v>
      </c>
      <c r="F230" s="23">
        <f t="shared" si="3"/>
        <v>0</v>
      </c>
      <c r="G230" s="23">
        <v>0</v>
      </c>
      <c r="H230" s="23">
        <v>0</v>
      </c>
    </row>
    <row r="231" spans="1:8" ht="50.25" hidden="1" customHeight="1" x14ac:dyDescent="0.3">
      <c r="A231" s="19">
        <v>2832</v>
      </c>
      <c r="B231" s="20" t="s">
        <v>312</v>
      </c>
      <c r="C231" s="19" t="s">
        <v>195</v>
      </c>
      <c r="D231" s="19" t="s">
        <v>175</v>
      </c>
      <c r="E231" s="19" t="s">
        <v>173</v>
      </c>
      <c r="F231" s="23">
        <f t="shared" si="3"/>
        <v>0</v>
      </c>
      <c r="G231" s="23">
        <v>0</v>
      </c>
      <c r="H231" s="23">
        <v>0</v>
      </c>
    </row>
    <row r="232" spans="1:8" ht="50.25" hidden="1" customHeight="1" x14ac:dyDescent="0.3">
      <c r="A232" s="19">
        <v>2833</v>
      </c>
      <c r="B232" s="20" t="s">
        <v>313</v>
      </c>
      <c r="C232" s="19" t="s">
        <v>195</v>
      </c>
      <c r="D232" s="19" t="s">
        <v>175</v>
      </c>
      <c r="E232" s="19" t="s">
        <v>175</v>
      </c>
      <c r="F232" s="23">
        <f t="shared" si="3"/>
        <v>0</v>
      </c>
      <c r="G232" s="23">
        <v>0</v>
      </c>
      <c r="H232" s="23">
        <v>0</v>
      </c>
    </row>
    <row r="233" spans="1:8" ht="50.25" hidden="1" customHeight="1" x14ac:dyDescent="0.3">
      <c r="A233" s="19">
        <v>2840</v>
      </c>
      <c r="B233" s="20" t="s">
        <v>314</v>
      </c>
      <c r="C233" s="19" t="s">
        <v>195</v>
      </c>
      <c r="D233" s="19" t="s">
        <v>184</v>
      </c>
      <c r="E233" s="19" t="s">
        <v>167</v>
      </c>
      <c r="F233" s="23">
        <f t="shared" si="3"/>
        <v>0</v>
      </c>
      <c r="G233" s="23">
        <f>SUM(G235:G237)</f>
        <v>0</v>
      </c>
      <c r="H233" s="23">
        <f>SUM(H235:H237)</f>
        <v>0</v>
      </c>
    </row>
    <row r="234" spans="1:8" ht="50.25" hidden="1" customHeight="1" x14ac:dyDescent="0.3">
      <c r="A234" s="19"/>
      <c r="B234" s="20" t="s">
        <v>170</v>
      </c>
      <c r="C234" s="19"/>
      <c r="D234" s="19"/>
      <c r="E234" s="19"/>
      <c r="F234" s="23">
        <f t="shared" si="3"/>
        <v>0</v>
      </c>
      <c r="G234" s="33"/>
      <c r="H234" s="33"/>
    </row>
    <row r="235" spans="1:8" ht="50.25" hidden="1" customHeight="1" x14ac:dyDescent="0.3">
      <c r="A235" s="19">
        <v>2841</v>
      </c>
      <c r="B235" s="20" t="s">
        <v>315</v>
      </c>
      <c r="C235" s="19" t="s">
        <v>195</v>
      </c>
      <c r="D235" s="19" t="s">
        <v>184</v>
      </c>
      <c r="E235" s="19" t="s">
        <v>166</v>
      </c>
      <c r="F235" s="23">
        <f t="shared" si="3"/>
        <v>0</v>
      </c>
      <c r="G235" s="23">
        <v>0</v>
      </c>
      <c r="H235" s="23">
        <v>0</v>
      </c>
    </row>
    <row r="236" spans="1:8" ht="50.25" hidden="1" customHeight="1" x14ac:dyDescent="0.3">
      <c r="A236" s="19">
        <v>2842</v>
      </c>
      <c r="B236" s="20" t="s">
        <v>316</v>
      </c>
      <c r="C236" s="19" t="s">
        <v>195</v>
      </c>
      <c r="D236" s="19" t="s">
        <v>184</v>
      </c>
      <c r="E236" s="19" t="s">
        <v>173</v>
      </c>
      <c r="F236" s="23">
        <f t="shared" si="3"/>
        <v>0</v>
      </c>
      <c r="G236" s="23">
        <v>0</v>
      </c>
      <c r="H236" s="23">
        <v>0</v>
      </c>
    </row>
    <row r="237" spans="1:8" ht="50.25" hidden="1" customHeight="1" x14ac:dyDescent="0.3">
      <c r="A237" s="19">
        <v>2843</v>
      </c>
      <c r="B237" s="20" t="s">
        <v>314</v>
      </c>
      <c r="C237" s="19" t="s">
        <v>195</v>
      </c>
      <c r="D237" s="19" t="s">
        <v>184</v>
      </c>
      <c r="E237" s="19" t="s">
        <v>175</v>
      </c>
      <c r="F237" s="23">
        <f t="shared" si="3"/>
        <v>0</v>
      </c>
      <c r="G237" s="23">
        <v>0</v>
      </c>
      <c r="H237" s="23">
        <v>0</v>
      </c>
    </row>
    <row r="238" spans="1:8" ht="50.25" hidden="1" customHeight="1" x14ac:dyDescent="0.3">
      <c r="A238" s="19">
        <v>2850</v>
      </c>
      <c r="B238" s="20" t="s">
        <v>317</v>
      </c>
      <c r="C238" s="19" t="s">
        <v>195</v>
      </c>
      <c r="D238" s="19" t="s">
        <v>187</v>
      </c>
      <c r="E238" s="19" t="s">
        <v>167</v>
      </c>
      <c r="F238" s="23">
        <f t="shared" si="3"/>
        <v>0</v>
      </c>
      <c r="G238" s="23">
        <f>SUM(G240)</f>
        <v>0</v>
      </c>
      <c r="H238" s="23">
        <f>SUM(H240)</f>
        <v>0</v>
      </c>
    </row>
    <row r="239" spans="1:8" ht="50.25" hidden="1" customHeight="1" x14ac:dyDescent="0.3">
      <c r="A239" s="19"/>
      <c r="B239" s="20" t="s">
        <v>170</v>
      </c>
      <c r="C239" s="19"/>
      <c r="D239" s="19"/>
      <c r="E239" s="19"/>
      <c r="F239" s="23">
        <f t="shared" si="3"/>
        <v>0</v>
      </c>
      <c r="G239" s="33"/>
      <c r="H239" s="33"/>
    </row>
    <row r="240" spans="1:8" ht="50.25" hidden="1" customHeight="1" x14ac:dyDescent="0.3">
      <c r="A240" s="19">
        <v>2851</v>
      </c>
      <c r="B240" s="20" t="s">
        <v>317</v>
      </c>
      <c r="C240" s="19" t="s">
        <v>195</v>
      </c>
      <c r="D240" s="19" t="s">
        <v>187</v>
      </c>
      <c r="E240" s="19" t="s">
        <v>166</v>
      </c>
      <c r="F240" s="23">
        <f t="shared" si="3"/>
        <v>0</v>
      </c>
      <c r="G240" s="23">
        <v>0</v>
      </c>
      <c r="H240" s="23">
        <v>0</v>
      </c>
    </row>
    <row r="241" spans="1:8" ht="51" customHeight="1" x14ac:dyDescent="0.3">
      <c r="A241" s="19">
        <v>2860</v>
      </c>
      <c r="B241" s="20" t="s">
        <v>318</v>
      </c>
      <c r="C241" s="19" t="s">
        <v>195</v>
      </c>
      <c r="D241" s="19" t="s">
        <v>190</v>
      </c>
      <c r="E241" s="19" t="s">
        <v>167</v>
      </c>
      <c r="F241" s="23">
        <f t="shared" si="3"/>
        <v>15300000</v>
      </c>
      <c r="G241" s="23">
        <f>SUM(G243)</f>
        <v>15300000</v>
      </c>
      <c r="H241" s="23">
        <f>SUM(H243)</f>
        <v>0</v>
      </c>
    </row>
    <row r="242" spans="1:8" ht="50.25" hidden="1" customHeight="1" x14ac:dyDescent="0.3">
      <c r="A242" s="19"/>
      <c r="B242" s="20" t="s">
        <v>170</v>
      </c>
      <c r="C242" s="19"/>
      <c r="D242" s="19"/>
      <c r="E242" s="19"/>
      <c r="F242" s="23">
        <f t="shared" si="3"/>
        <v>0</v>
      </c>
      <c r="G242" s="33"/>
      <c r="H242" s="33"/>
    </row>
    <row r="243" spans="1:8" ht="52.5" customHeight="1" x14ac:dyDescent="0.3">
      <c r="A243" s="19">
        <v>2861</v>
      </c>
      <c r="B243" s="20" t="s">
        <v>318</v>
      </c>
      <c r="C243" s="19" t="s">
        <v>195</v>
      </c>
      <c r="D243" s="19" t="s">
        <v>190</v>
      </c>
      <c r="E243" s="19" t="s">
        <v>166</v>
      </c>
      <c r="F243" s="23">
        <f t="shared" si="3"/>
        <v>15300000</v>
      </c>
      <c r="G243" s="23">
        <v>15300000</v>
      </c>
      <c r="H243" s="23">
        <v>0</v>
      </c>
    </row>
    <row r="244" spans="1:8" ht="83.25" customHeight="1" x14ac:dyDescent="0.3">
      <c r="A244" s="19">
        <v>2900</v>
      </c>
      <c r="B244" s="20" t="s">
        <v>319</v>
      </c>
      <c r="C244" s="19" t="s">
        <v>265</v>
      </c>
      <c r="D244" s="19" t="s">
        <v>167</v>
      </c>
      <c r="E244" s="19" t="s">
        <v>167</v>
      </c>
      <c r="F244" s="23">
        <f t="shared" si="3"/>
        <v>478322000</v>
      </c>
      <c r="G244" s="23">
        <f>SUM(G246,G250,G254,G258,G262,G266,G269,G272)</f>
        <v>398022000</v>
      </c>
      <c r="H244" s="23">
        <f>SUM(H246,H250,H254,H258,H262,H266,H269,H272)</f>
        <v>80300000</v>
      </c>
    </row>
    <row r="245" spans="1:8" ht="14.25" hidden="1" customHeight="1" x14ac:dyDescent="0.3">
      <c r="A245" s="19"/>
      <c r="B245" s="20" t="s">
        <v>170</v>
      </c>
      <c r="C245" s="19"/>
      <c r="D245" s="19"/>
      <c r="E245" s="19"/>
      <c r="F245" s="23">
        <f t="shared" si="3"/>
        <v>0</v>
      </c>
      <c r="G245" s="33"/>
      <c r="H245" s="33"/>
    </row>
    <row r="246" spans="1:8" ht="41.25" customHeight="1" x14ac:dyDescent="0.3">
      <c r="A246" s="19">
        <v>2910</v>
      </c>
      <c r="B246" s="20" t="s">
        <v>320</v>
      </c>
      <c r="C246" s="19" t="s">
        <v>265</v>
      </c>
      <c r="D246" s="19" t="s">
        <v>166</v>
      </c>
      <c r="E246" s="19" t="s">
        <v>167</v>
      </c>
      <c r="F246" s="23">
        <f t="shared" si="3"/>
        <v>374522000</v>
      </c>
      <c r="G246" s="23">
        <f>SUM(G248:G249)</f>
        <v>294222000</v>
      </c>
      <c r="H246" s="23">
        <f>SUM(H248:H249)</f>
        <v>80300000</v>
      </c>
    </row>
    <row r="247" spans="1:8" ht="25.5" customHeight="1" x14ac:dyDescent="0.3">
      <c r="A247" s="19"/>
      <c r="B247" s="20" t="s">
        <v>170</v>
      </c>
      <c r="C247" s="19"/>
      <c r="D247" s="19"/>
      <c r="E247" s="19"/>
      <c r="F247" s="23"/>
      <c r="G247" s="33"/>
      <c r="H247" s="33"/>
    </row>
    <row r="248" spans="1:8" ht="40.5" customHeight="1" x14ac:dyDescent="0.3">
      <c r="A248" s="19">
        <v>2911</v>
      </c>
      <c r="B248" s="20" t="s">
        <v>321</v>
      </c>
      <c r="C248" s="19" t="s">
        <v>265</v>
      </c>
      <c r="D248" s="19" t="s">
        <v>166</v>
      </c>
      <c r="E248" s="19" t="s">
        <v>166</v>
      </c>
      <c r="F248" s="23">
        <f t="shared" si="3"/>
        <v>374522000</v>
      </c>
      <c r="G248" s="34">
        <f>[1]հատված6!H344</f>
        <v>294222000</v>
      </c>
      <c r="H248" s="23">
        <v>80300000</v>
      </c>
    </row>
    <row r="249" spans="1:8" ht="41.25" hidden="1" customHeight="1" x14ac:dyDescent="0.3">
      <c r="A249" s="19">
        <v>2912</v>
      </c>
      <c r="B249" s="20" t="s">
        <v>322</v>
      </c>
      <c r="C249" s="19" t="s">
        <v>265</v>
      </c>
      <c r="D249" s="19" t="s">
        <v>166</v>
      </c>
      <c r="E249" s="19" t="s">
        <v>173</v>
      </c>
      <c r="F249" s="23">
        <f t="shared" si="3"/>
        <v>0</v>
      </c>
      <c r="G249" s="23">
        <v>0</v>
      </c>
      <c r="H249" s="23">
        <v>0</v>
      </c>
    </row>
    <row r="250" spans="1:8" ht="41.25" customHeight="1" x14ac:dyDescent="0.3">
      <c r="A250" s="19">
        <v>2920</v>
      </c>
      <c r="B250" s="20" t="s">
        <v>323</v>
      </c>
      <c r="C250" s="19" t="s">
        <v>265</v>
      </c>
      <c r="D250" s="19" t="s">
        <v>173</v>
      </c>
      <c r="E250" s="19" t="s">
        <v>167</v>
      </c>
      <c r="F250" s="23">
        <f t="shared" si="3"/>
        <v>1000000</v>
      </c>
      <c r="G250" s="23">
        <f>SUM(G252:G253)</f>
        <v>1000000</v>
      </c>
      <c r="H250" s="23">
        <f>SUM(H252:H253)</f>
        <v>0</v>
      </c>
    </row>
    <row r="251" spans="1:8" ht="25.5" customHeight="1" x14ac:dyDescent="0.3">
      <c r="A251" s="19"/>
      <c r="B251" s="20" t="s">
        <v>170</v>
      </c>
      <c r="C251" s="19"/>
      <c r="D251" s="19"/>
      <c r="E251" s="19"/>
      <c r="F251" s="23"/>
      <c r="G251" s="33"/>
      <c r="H251" s="33"/>
    </row>
    <row r="252" spans="1:8" ht="41.25" customHeight="1" x14ac:dyDescent="0.3">
      <c r="A252" s="19">
        <v>2921</v>
      </c>
      <c r="B252" s="20" t="s">
        <v>324</v>
      </c>
      <c r="C252" s="19" t="s">
        <v>265</v>
      </c>
      <c r="D252" s="19" t="s">
        <v>173</v>
      </c>
      <c r="E252" s="19" t="s">
        <v>166</v>
      </c>
      <c r="F252" s="23">
        <f t="shared" si="3"/>
        <v>1000000</v>
      </c>
      <c r="G252" s="23">
        <v>1000000</v>
      </c>
      <c r="H252" s="23">
        <v>0</v>
      </c>
    </row>
    <row r="253" spans="1:8" ht="39.75" hidden="1" customHeight="1" x14ac:dyDescent="0.3">
      <c r="A253" s="19">
        <v>2922</v>
      </c>
      <c r="B253" s="20" t="s">
        <v>325</v>
      </c>
      <c r="C253" s="19" t="s">
        <v>265</v>
      </c>
      <c r="D253" s="19" t="s">
        <v>173</v>
      </c>
      <c r="E253" s="19" t="s">
        <v>173</v>
      </c>
      <c r="F253" s="23">
        <f t="shared" si="3"/>
        <v>0</v>
      </c>
      <c r="G253" s="23">
        <v>0</v>
      </c>
      <c r="H253" s="23">
        <v>0</v>
      </c>
    </row>
    <row r="254" spans="1:8" ht="39.75" hidden="1" customHeight="1" x14ac:dyDescent="0.3">
      <c r="A254" s="19">
        <v>2930</v>
      </c>
      <c r="B254" s="20" t="s">
        <v>326</v>
      </c>
      <c r="C254" s="19" t="s">
        <v>265</v>
      </c>
      <c r="D254" s="19" t="s">
        <v>175</v>
      </c>
      <c r="E254" s="19" t="s">
        <v>167</v>
      </c>
      <c r="F254" s="23">
        <f t="shared" si="3"/>
        <v>0</v>
      </c>
      <c r="G254" s="23">
        <f>SUM(G256:G257)</f>
        <v>0</v>
      </c>
      <c r="H254" s="23">
        <f>SUM(H256:H257)</f>
        <v>0</v>
      </c>
    </row>
    <row r="255" spans="1:8" ht="39.75" hidden="1" customHeight="1" x14ac:dyDescent="0.3">
      <c r="A255" s="19"/>
      <c r="B255" s="20" t="s">
        <v>170</v>
      </c>
      <c r="C255" s="19"/>
      <c r="D255" s="19"/>
      <c r="E255" s="19"/>
      <c r="F255" s="23">
        <f t="shared" si="3"/>
        <v>0</v>
      </c>
      <c r="G255" s="33"/>
      <c r="H255" s="33"/>
    </row>
    <row r="256" spans="1:8" ht="39.75" hidden="1" customHeight="1" x14ac:dyDescent="0.3">
      <c r="A256" s="19">
        <v>2931</v>
      </c>
      <c r="B256" s="20" t="s">
        <v>327</v>
      </c>
      <c r="C256" s="19" t="s">
        <v>265</v>
      </c>
      <c r="D256" s="19" t="s">
        <v>175</v>
      </c>
      <c r="E256" s="19" t="s">
        <v>166</v>
      </c>
      <c r="F256" s="23">
        <f t="shared" si="3"/>
        <v>0</v>
      </c>
      <c r="G256" s="23">
        <v>0</v>
      </c>
      <c r="H256" s="23">
        <v>0</v>
      </c>
    </row>
    <row r="257" spans="1:8" ht="39.75" hidden="1" customHeight="1" x14ac:dyDescent="0.3">
      <c r="A257" s="19">
        <v>2932</v>
      </c>
      <c r="B257" s="20" t="s">
        <v>328</v>
      </c>
      <c r="C257" s="19" t="s">
        <v>265</v>
      </c>
      <c r="D257" s="19" t="s">
        <v>175</v>
      </c>
      <c r="E257" s="19" t="s">
        <v>173</v>
      </c>
      <c r="F257" s="23">
        <f t="shared" si="3"/>
        <v>0</v>
      </c>
      <c r="G257" s="23">
        <v>0</v>
      </c>
      <c r="H257" s="23">
        <v>0</v>
      </c>
    </row>
    <row r="258" spans="1:8" ht="39.75" hidden="1" customHeight="1" x14ac:dyDescent="0.3">
      <c r="A258" s="19">
        <v>2940</v>
      </c>
      <c r="B258" s="20" t="s">
        <v>329</v>
      </c>
      <c r="C258" s="19" t="s">
        <v>265</v>
      </c>
      <c r="D258" s="19" t="s">
        <v>184</v>
      </c>
      <c r="E258" s="19" t="s">
        <v>167</v>
      </c>
      <c r="F258" s="23">
        <f t="shared" si="3"/>
        <v>0</v>
      </c>
      <c r="G258" s="23">
        <f>SUM(G260:G261)</f>
        <v>0</v>
      </c>
      <c r="H258" s="23">
        <f>SUM(H260:H261)</f>
        <v>0</v>
      </c>
    </row>
    <row r="259" spans="1:8" ht="39.75" hidden="1" customHeight="1" x14ac:dyDescent="0.3">
      <c r="A259" s="19"/>
      <c r="B259" s="20" t="s">
        <v>170</v>
      </c>
      <c r="C259" s="19"/>
      <c r="D259" s="19"/>
      <c r="E259" s="19"/>
      <c r="F259" s="23">
        <f t="shared" si="3"/>
        <v>0</v>
      </c>
      <c r="G259" s="33"/>
      <c r="H259" s="33"/>
    </row>
    <row r="260" spans="1:8" ht="39.75" hidden="1" customHeight="1" x14ac:dyDescent="0.3">
      <c r="A260" s="19">
        <v>2941</v>
      </c>
      <c r="B260" s="20" t="s">
        <v>330</v>
      </c>
      <c r="C260" s="19" t="s">
        <v>265</v>
      </c>
      <c r="D260" s="19" t="s">
        <v>184</v>
      </c>
      <c r="E260" s="19" t="s">
        <v>166</v>
      </c>
      <c r="F260" s="23">
        <f t="shared" si="3"/>
        <v>0</v>
      </c>
      <c r="G260" s="23">
        <v>0</v>
      </c>
      <c r="H260" s="23">
        <v>0</v>
      </c>
    </row>
    <row r="261" spans="1:8" ht="39.75" hidden="1" customHeight="1" x14ac:dyDescent="0.3">
      <c r="A261" s="19">
        <v>2942</v>
      </c>
      <c r="B261" s="20" t="s">
        <v>331</v>
      </c>
      <c r="C261" s="19" t="s">
        <v>265</v>
      </c>
      <c r="D261" s="19" t="s">
        <v>184</v>
      </c>
      <c r="E261" s="19" t="s">
        <v>173</v>
      </c>
      <c r="F261" s="23">
        <f t="shared" si="3"/>
        <v>0</v>
      </c>
      <c r="G261" s="23">
        <v>0</v>
      </c>
      <c r="H261" s="23">
        <v>0</v>
      </c>
    </row>
    <row r="262" spans="1:8" ht="36.75" customHeight="1" x14ac:dyDescent="0.3">
      <c r="A262" s="19">
        <v>2950</v>
      </c>
      <c r="B262" s="20" t="s">
        <v>332</v>
      </c>
      <c r="C262" s="19" t="s">
        <v>265</v>
      </c>
      <c r="D262" s="19" t="s">
        <v>187</v>
      </c>
      <c r="E262" s="19" t="s">
        <v>167</v>
      </c>
      <c r="F262" s="23">
        <f t="shared" si="3"/>
        <v>102600000</v>
      </c>
      <c r="G262" s="23">
        <f>SUM(G264:G265)</f>
        <v>102600000</v>
      </c>
      <c r="H262" s="23">
        <f>SUM(H264:H265)</f>
        <v>0</v>
      </c>
    </row>
    <row r="263" spans="1:8" ht="39.75" hidden="1" customHeight="1" x14ac:dyDescent="0.3">
      <c r="A263" s="19"/>
      <c r="B263" s="20" t="s">
        <v>170</v>
      </c>
      <c r="C263" s="19"/>
      <c r="D263" s="19"/>
      <c r="E263" s="19"/>
      <c r="F263" s="23">
        <f t="shared" si="3"/>
        <v>0</v>
      </c>
      <c r="G263" s="33"/>
      <c r="H263" s="33"/>
    </row>
    <row r="264" spans="1:8" ht="51" customHeight="1" x14ac:dyDescent="0.3">
      <c r="A264" s="19">
        <v>2951</v>
      </c>
      <c r="B264" s="20" t="s">
        <v>333</v>
      </c>
      <c r="C264" s="19" t="s">
        <v>265</v>
      </c>
      <c r="D264" s="19" t="s">
        <v>187</v>
      </c>
      <c r="E264" s="19" t="s">
        <v>166</v>
      </c>
      <c r="F264" s="23">
        <f t="shared" si="3"/>
        <v>102600000</v>
      </c>
      <c r="G264" s="34">
        <f>[1]հատված6!H371</f>
        <v>102600000</v>
      </c>
      <c r="H264" s="23">
        <v>0</v>
      </c>
    </row>
    <row r="265" spans="1:8" ht="39.75" hidden="1" customHeight="1" x14ac:dyDescent="0.3">
      <c r="A265" s="19">
        <v>2952</v>
      </c>
      <c r="B265" s="20" t="s">
        <v>334</v>
      </c>
      <c r="C265" s="19" t="s">
        <v>265</v>
      </c>
      <c r="D265" s="19" t="s">
        <v>187</v>
      </c>
      <c r="E265" s="19" t="s">
        <v>173</v>
      </c>
      <c r="F265" s="23">
        <f t="shared" si="3"/>
        <v>0</v>
      </c>
      <c r="G265" s="23">
        <v>0</v>
      </c>
      <c r="H265" s="23">
        <v>0</v>
      </c>
    </row>
    <row r="266" spans="1:8" ht="39.75" hidden="1" customHeight="1" x14ac:dyDescent="0.3">
      <c r="A266" s="19">
        <v>2960</v>
      </c>
      <c r="B266" s="20" t="s">
        <v>335</v>
      </c>
      <c r="C266" s="19" t="s">
        <v>265</v>
      </c>
      <c r="D266" s="19" t="s">
        <v>190</v>
      </c>
      <c r="E266" s="19" t="s">
        <v>167</v>
      </c>
      <c r="F266" s="23">
        <f t="shared" si="3"/>
        <v>0</v>
      </c>
      <c r="G266" s="23">
        <f>SUM(G268)</f>
        <v>0</v>
      </c>
      <c r="H266" s="23">
        <f>SUM(H268)</f>
        <v>0</v>
      </c>
    </row>
    <row r="267" spans="1:8" ht="39.75" hidden="1" customHeight="1" x14ac:dyDescent="0.3">
      <c r="A267" s="19"/>
      <c r="B267" s="20" t="s">
        <v>170</v>
      </c>
      <c r="C267" s="19"/>
      <c r="D267" s="19"/>
      <c r="E267" s="19"/>
      <c r="F267" s="23">
        <f t="shared" ref="F267:F311" si="4">G267+H267</f>
        <v>0</v>
      </c>
      <c r="G267" s="33"/>
      <c r="H267" s="33"/>
    </row>
    <row r="268" spans="1:8" ht="39.75" hidden="1" customHeight="1" x14ac:dyDescent="0.3">
      <c r="A268" s="19">
        <v>2961</v>
      </c>
      <c r="B268" s="20" t="s">
        <v>335</v>
      </c>
      <c r="C268" s="19" t="s">
        <v>265</v>
      </c>
      <c r="D268" s="19" t="s">
        <v>190</v>
      </c>
      <c r="E268" s="19" t="s">
        <v>166</v>
      </c>
      <c r="F268" s="23">
        <f t="shared" si="4"/>
        <v>0</v>
      </c>
      <c r="G268" s="23">
        <v>0</v>
      </c>
      <c r="H268" s="23">
        <v>0</v>
      </c>
    </row>
    <row r="269" spans="1:8" ht="39.75" hidden="1" customHeight="1" x14ac:dyDescent="0.3">
      <c r="A269" s="19">
        <v>2970</v>
      </c>
      <c r="B269" s="20" t="s">
        <v>336</v>
      </c>
      <c r="C269" s="19" t="s">
        <v>265</v>
      </c>
      <c r="D269" s="19" t="s">
        <v>193</v>
      </c>
      <c r="E269" s="19" t="s">
        <v>167</v>
      </c>
      <c r="F269" s="23">
        <f t="shared" si="4"/>
        <v>0</v>
      </c>
      <c r="G269" s="23">
        <f>SUM(G271)</f>
        <v>0</v>
      </c>
      <c r="H269" s="23">
        <f>SUM(H271)</f>
        <v>0</v>
      </c>
    </row>
    <row r="270" spans="1:8" ht="39.75" hidden="1" customHeight="1" x14ac:dyDescent="0.3">
      <c r="A270" s="19"/>
      <c r="B270" s="20" t="s">
        <v>170</v>
      </c>
      <c r="C270" s="19"/>
      <c r="D270" s="19"/>
      <c r="E270" s="19"/>
      <c r="F270" s="23">
        <f t="shared" si="4"/>
        <v>0</v>
      </c>
      <c r="G270" s="33"/>
      <c r="H270" s="33"/>
    </row>
    <row r="271" spans="1:8" ht="39.75" hidden="1" customHeight="1" x14ac:dyDescent="0.3">
      <c r="A271" s="19">
        <v>2971</v>
      </c>
      <c r="B271" s="20" t="s">
        <v>336</v>
      </c>
      <c r="C271" s="19" t="s">
        <v>265</v>
      </c>
      <c r="D271" s="19" t="s">
        <v>193</v>
      </c>
      <c r="E271" s="19" t="s">
        <v>166</v>
      </c>
      <c r="F271" s="23">
        <f t="shared" si="4"/>
        <v>0</v>
      </c>
      <c r="G271" s="23">
        <v>0</v>
      </c>
      <c r="H271" s="23">
        <v>0</v>
      </c>
    </row>
    <row r="272" spans="1:8" ht="36.75" customHeight="1" x14ac:dyDescent="0.3">
      <c r="A272" s="19">
        <v>2980</v>
      </c>
      <c r="B272" s="20" t="s">
        <v>337</v>
      </c>
      <c r="C272" s="19" t="s">
        <v>265</v>
      </c>
      <c r="D272" s="19" t="s">
        <v>195</v>
      </c>
      <c r="E272" s="19" t="s">
        <v>167</v>
      </c>
      <c r="F272" s="23">
        <f t="shared" si="4"/>
        <v>200000</v>
      </c>
      <c r="G272" s="23">
        <f>SUM(G274)</f>
        <v>200000</v>
      </c>
      <c r="H272" s="23">
        <f>SUM(H274)</f>
        <v>0</v>
      </c>
    </row>
    <row r="273" spans="1:8" hidden="1" x14ac:dyDescent="0.3">
      <c r="A273" s="19"/>
      <c r="B273" s="20" t="s">
        <v>170</v>
      </c>
      <c r="C273" s="19"/>
      <c r="D273" s="19"/>
      <c r="E273" s="19"/>
      <c r="F273" s="23">
        <f t="shared" si="4"/>
        <v>0</v>
      </c>
      <c r="G273" s="33"/>
      <c r="H273" s="33"/>
    </row>
    <row r="274" spans="1:8" ht="38.25" customHeight="1" x14ac:dyDescent="0.3">
      <c r="A274" s="19">
        <v>2981</v>
      </c>
      <c r="B274" s="20" t="s">
        <v>337</v>
      </c>
      <c r="C274" s="19" t="s">
        <v>265</v>
      </c>
      <c r="D274" s="19" t="s">
        <v>195</v>
      </c>
      <c r="E274" s="19" t="s">
        <v>166</v>
      </c>
      <c r="F274" s="23">
        <f t="shared" si="4"/>
        <v>200000</v>
      </c>
      <c r="G274" s="23">
        <v>200000</v>
      </c>
      <c r="H274" s="23">
        <v>0</v>
      </c>
    </row>
    <row r="275" spans="1:8" ht="105" customHeight="1" x14ac:dyDescent="0.3">
      <c r="A275" s="19">
        <v>3000</v>
      </c>
      <c r="B275" s="20" t="s">
        <v>338</v>
      </c>
      <c r="C275" s="19" t="s">
        <v>339</v>
      </c>
      <c r="D275" s="19" t="s">
        <v>167</v>
      </c>
      <c r="E275" s="19" t="s">
        <v>167</v>
      </c>
      <c r="F275" s="23">
        <f t="shared" si="4"/>
        <v>4000000</v>
      </c>
      <c r="G275" s="23">
        <f>SUM(G277,G281,G284,G287,G290,G293,G296,G299,G303)</f>
        <v>4000000</v>
      </c>
      <c r="H275" s="23">
        <f>SUM(H277,H281,H284,H287,H290,H293,H296,H299,H303)</f>
        <v>0</v>
      </c>
    </row>
    <row r="276" spans="1:8" ht="39.75" hidden="1" customHeight="1" x14ac:dyDescent="0.3">
      <c r="A276" s="19"/>
      <c r="B276" s="20" t="s">
        <v>170</v>
      </c>
      <c r="C276" s="19"/>
      <c r="D276" s="19"/>
      <c r="E276" s="19"/>
      <c r="F276" s="23">
        <f t="shared" si="4"/>
        <v>0</v>
      </c>
      <c r="G276" s="33"/>
      <c r="H276" s="33"/>
    </row>
    <row r="277" spans="1:8" ht="39.75" hidden="1" customHeight="1" x14ac:dyDescent="0.3">
      <c r="A277" s="19">
        <v>3010</v>
      </c>
      <c r="B277" s="20" t="s">
        <v>340</v>
      </c>
      <c r="C277" s="19" t="s">
        <v>339</v>
      </c>
      <c r="D277" s="19" t="s">
        <v>166</v>
      </c>
      <c r="E277" s="19" t="s">
        <v>167</v>
      </c>
      <c r="F277" s="23">
        <f t="shared" si="4"/>
        <v>0</v>
      </c>
      <c r="G277" s="23">
        <f>SUM(G279:G280)</f>
        <v>0</v>
      </c>
      <c r="H277" s="23">
        <f>SUM(H279:H280)</f>
        <v>0</v>
      </c>
    </row>
    <row r="278" spans="1:8" ht="39.75" hidden="1" customHeight="1" x14ac:dyDescent="0.3">
      <c r="A278" s="19"/>
      <c r="B278" s="20" t="s">
        <v>170</v>
      </c>
      <c r="C278" s="19"/>
      <c r="D278" s="19"/>
      <c r="E278" s="19"/>
      <c r="F278" s="23">
        <f t="shared" si="4"/>
        <v>0</v>
      </c>
      <c r="G278" s="33"/>
      <c r="H278" s="33"/>
    </row>
    <row r="279" spans="1:8" ht="39.75" hidden="1" customHeight="1" x14ac:dyDescent="0.3">
      <c r="A279" s="19">
        <v>3011</v>
      </c>
      <c r="B279" s="20" t="s">
        <v>341</v>
      </c>
      <c r="C279" s="19" t="s">
        <v>339</v>
      </c>
      <c r="D279" s="19" t="s">
        <v>166</v>
      </c>
      <c r="E279" s="19" t="s">
        <v>166</v>
      </c>
      <c r="F279" s="23">
        <f t="shared" si="4"/>
        <v>0</v>
      </c>
      <c r="G279" s="23">
        <v>0</v>
      </c>
      <c r="H279" s="23">
        <v>0</v>
      </c>
    </row>
    <row r="280" spans="1:8" ht="39.75" hidden="1" customHeight="1" x14ac:dyDescent="0.3">
      <c r="A280" s="19">
        <v>3012</v>
      </c>
      <c r="B280" s="20" t="s">
        <v>342</v>
      </c>
      <c r="C280" s="19" t="s">
        <v>339</v>
      </c>
      <c r="D280" s="19" t="s">
        <v>166</v>
      </c>
      <c r="E280" s="19" t="s">
        <v>173</v>
      </c>
      <c r="F280" s="23">
        <f t="shared" si="4"/>
        <v>0</v>
      </c>
      <c r="G280" s="23">
        <v>0</v>
      </c>
      <c r="H280" s="23">
        <v>0</v>
      </c>
    </row>
    <row r="281" spans="1:8" ht="39.75" hidden="1" customHeight="1" x14ac:dyDescent="0.3">
      <c r="A281" s="19">
        <v>3020</v>
      </c>
      <c r="B281" s="20" t="s">
        <v>343</v>
      </c>
      <c r="C281" s="19" t="s">
        <v>339</v>
      </c>
      <c r="D281" s="19" t="s">
        <v>173</v>
      </c>
      <c r="E281" s="19" t="s">
        <v>167</v>
      </c>
      <c r="F281" s="23">
        <f t="shared" si="4"/>
        <v>0</v>
      </c>
      <c r="G281" s="23">
        <f>SUM(G283)</f>
        <v>0</v>
      </c>
      <c r="H281" s="23">
        <f>SUM(H283)</f>
        <v>0</v>
      </c>
    </row>
    <row r="282" spans="1:8" ht="39.75" hidden="1" customHeight="1" x14ac:dyDescent="0.3">
      <c r="A282" s="19"/>
      <c r="B282" s="20" t="s">
        <v>170</v>
      </c>
      <c r="C282" s="19"/>
      <c r="D282" s="19"/>
      <c r="E282" s="19"/>
      <c r="F282" s="23">
        <f t="shared" si="4"/>
        <v>0</v>
      </c>
      <c r="G282" s="33"/>
      <c r="H282" s="33"/>
    </row>
    <row r="283" spans="1:8" ht="39.75" hidden="1" customHeight="1" x14ac:dyDescent="0.3">
      <c r="A283" s="19">
        <v>3021</v>
      </c>
      <c r="B283" s="20" t="s">
        <v>343</v>
      </c>
      <c r="C283" s="19" t="s">
        <v>339</v>
      </c>
      <c r="D283" s="19" t="s">
        <v>173</v>
      </c>
      <c r="E283" s="19" t="s">
        <v>166</v>
      </c>
      <c r="F283" s="23">
        <f t="shared" si="4"/>
        <v>0</v>
      </c>
      <c r="G283" s="23">
        <v>0</v>
      </c>
      <c r="H283" s="23">
        <v>0</v>
      </c>
    </row>
    <row r="284" spans="1:8" ht="39.75" hidden="1" customHeight="1" x14ac:dyDescent="0.3">
      <c r="A284" s="19">
        <v>3030</v>
      </c>
      <c r="B284" s="20" t="s">
        <v>344</v>
      </c>
      <c r="C284" s="19" t="s">
        <v>339</v>
      </c>
      <c r="D284" s="19" t="s">
        <v>175</v>
      </c>
      <c r="E284" s="19" t="s">
        <v>167</v>
      </c>
      <c r="F284" s="23">
        <f t="shared" si="4"/>
        <v>0</v>
      </c>
      <c r="G284" s="23">
        <f>SUM(G286)</f>
        <v>0</v>
      </c>
      <c r="H284" s="23">
        <f>SUM(H286)</f>
        <v>0</v>
      </c>
    </row>
    <row r="285" spans="1:8" ht="39.75" hidden="1" customHeight="1" x14ac:dyDescent="0.3">
      <c r="A285" s="19"/>
      <c r="B285" s="20" t="s">
        <v>170</v>
      </c>
      <c r="C285" s="19"/>
      <c r="D285" s="19"/>
      <c r="E285" s="19"/>
      <c r="F285" s="23">
        <f t="shared" si="4"/>
        <v>0</v>
      </c>
      <c r="G285" s="33"/>
      <c r="H285" s="33"/>
    </row>
    <row r="286" spans="1:8" ht="39.75" hidden="1" customHeight="1" x14ac:dyDescent="0.3">
      <c r="A286" s="19">
        <v>3031</v>
      </c>
      <c r="B286" s="20" t="s">
        <v>344</v>
      </c>
      <c r="C286" s="19" t="s">
        <v>339</v>
      </c>
      <c r="D286" s="19" t="s">
        <v>175</v>
      </c>
      <c r="E286" s="19" t="s">
        <v>166</v>
      </c>
      <c r="F286" s="23">
        <f t="shared" si="4"/>
        <v>0</v>
      </c>
      <c r="G286" s="23">
        <v>0</v>
      </c>
      <c r="H286" s="23">
        <v>0</v>
      </c>
    </row>
    <row r="287" spans="1:8" ht="39.75" hidden="1" customHeight="1" x14ac:dyDescent="0.3">
      <c r="A287" s="19">
        <v>3040</v>
      </c>
      <c r="B287" s="20" t="s">
        <v>345</v>
      </c>
      <c r="C287" s="19" t="s">
        <v>339</v>
      </c>
      <c r="D287" s="19" t="s">
        <v>184</v>
      </c>
      <c r="E287" s="19" t="s">
        <v>167</v>
      </c>
      <c r="F287" s="23">
        <f t="shared" si="4"/>
        <v>0</v>
      </c>
      <c r="G287" s="23">
        <f>SUM(G289)</f>
        <v>0</v>
      </c>
      <c r="H287" s="23">
        <f>SUM(H289)</f>
        <v>0</v>
      </c>
    </row>
    <row r="288" spans="1:8" ht="39.75" hidden="1" customHeight="1" x14ac:dyDescent="0.3">
      <c r="A288" s="19"/>
      <c r="B288" s="20" t="s">
        <v>170</v>
      </c>
      <c r="C288" s="19"/>
      <c r="D288" s="19"/>
      <c r="E288" s="19"/>
      <c r="F288" s="23">
        <f t="shared" si="4"/>
        <v>0</v>
      </c>
      <c r="G288" s="33"/>
      <c r="H288" s="33"/>
    </row>
    <row r="289" spans="1:8" ht="39.75" hidden="1" customHeight="1" x14ac:dyDescent="0.3">
      <c r="A289" s="19">
        <v>3041</v>
      </c>
      <c r="B289" s="20" t="s">
        <v>345</v>
      </c>
      <c r="C289" s="19" t="s">
        <v>339</v>
      </c>
      <c r="D289" s="19" t="s">
        <v>184</v>
      </c>
      <c r="E289" s="19" t="s">
        <v>166</v>
      </c>
      <c r="F289" s="23">
        <f t="shared" si="4"/>
        <v>0</v>
      </c>
      <c r="G289" s="23">
        <v>0</v>
      </c>
      <c r="H289" s="23">
        <v>0</v>
      </c>
    </row>
    <row r="290" spans="1:8" ht="39.75" hidden="1" customHeight="1" x14ac:dyDescent="0.3">
      <c r="A290" s="19">
        <v>3050</v>
      </c>
      <c r="B290" s="20" t="s">
        <v>346</v>
      </c>
      <c r="C290" s="19" t="s">
        <v>339</v>
      </c>
      <c r="D290" s="19" t="s">
        <v>187</v>
      </c>
      <c r="E290" s="19" t="s">
        <v>167</v>
      </c>
      <c r="F290" s="23">
        <f t="shared" si="4"/>
        <v>0</v>
      </c>
      <c r="G290" s="23">
        <f>SUM(G292)</f>
        <v>0</v>
      </c>
      <c r="H290" s="23">
        <f>SUM(H292)</f>
        <v>0</v>
      </c>
    </row>
    <row r="291" spans="1:8" ht="39.75" hidden="1" customHeight="1" x14ac:dyDescent="0.3">
      <c r="A291" s="19"/>
      <c r="B291" s="20" t="s">
        <v>170</v>
      </c>
      <c r="C291" s="19"/>
      <c r="D291" s="19"/>
      <c r="E291" s="19"/>
      <c r="F291" s="23">
        <f t="shared" si="4"/>
        <v>0</v>
      </c>
      <c r="G291" s="33"/>
      <c r="H291" s="33"/>
    </row>
    <row r="292" spans="1:8" ht="39.75" hidden="1" customHeight="1" x14ac:dyDescent="0.3">
      <c r="A292" s="19">
        <v>3051</v>
      </c>
      <c r="B292" s="20" t="s">
        <v>346</v>
      </c>
      <c r="C292" s="19" t="s">
        <v>339</v>
      </c>
      <c r="D292" s="19" t="s">
        <v>187</v>
      </c>
      <c r="E292" s="19" t="s">
        <v>166</v>
      </c>
      <c r="F292" s="23">
        <f t="shared" si="4"/>
        <v>0</v>
      </c>
      <c r="G292" s="23">
        <v>0</v>
      </c>
      <c r="H292" s="23">
        <v>0</v>
      </c>
    </row>
    <row r="293" spans="1:8" ht="39.75" hidden="1" customHeight="1" x14ac:dyDescent="0.3">
      <c r="A293" s="19">
        <v>3060</v>
      </c>
      <c r="B293" s="20" t="s">
        <v>347</v>
      </c>
      <c r="C293" s="19" t="s">
        <v>339</v>
      </c>
      <c r="D293" s="19" t="s">
        <v>190</v>
      </c>
      <c r="E293" s="19" t="s">
        <v>167</v>
      </c>
      <c r="F293" s="23">
        <f t="shared" si="4"/>
        <v>0</v>
      </c>
      <c r="G293" s="23">
        <f>SUM(G295)</f>
        <v>0</v>
      </c>
      <c r="H293" s="23">
        <f>SUM(H295)</f>
        <v>0</v>
      </c>
    </row>
    <row r="294" spans="1:8" ht="39.75" hidden="1" customHeight="1" x14ac:dyDescent="0.3">
      <c r="A294" s="19"/>
      <c r="B294" s="20" t="s">
        <v>170</v>
      </c>
      <c r="C294" s="19"/>
      <c r="D294" s="19"/>
      <c r="E294" s="19"/>
      <c r="F294" s="23">
        <f t="shared" si="4"/>
        <v>0</v>
      </c>
      <c r="G294" s="33"/>
      <c r="H294" s="33"/>
    </row>
    <row r="295" spans="1:8" ht="39.75" hidden="1" customHeight="1" x14ac:dyDescent="0.3">
      <c r="A295" s="19">
        <v>3061</v>
      </c>
      <c r="B295" s="20" t="s">
        <v>347</v>
      </c>
      <c r="C295" s="19" t="s">
        <v>339</v>
      </c>
      <c r="D295" s="19" t="s">
        <v>190</v>
      </c>
      <c r="E295" s="19" t="s">
        <v>166</v>
      </c>
      <c r="F295" s="23">
        <f t="shared" si="4"/>
        <v>0</v>
      </c>
      <c r="G295" s="23">
        <v>0</v>
      </c>
      <c r="H295" s="23">
        <v>0</v>
      </c>
    </row>
    <row r="296" spans="1:8" ht="58.5" customHeight="1" x14ac:dyDescent="0.3">
      <c r="A296" s="19">
        <v>3070</v>
      </c>
      <c r="B296" s="20" t="s">
        <v>348</v>
      </c>
      <c r="C296" s="19" t="s">
        <v>339</v>
      </c>
      <c r="D296" s="19" t="s">
        <v>193</v>
      </c>
      <c r="E296" s="19" t="s">
        <v>167</v>
      </c>
      <c r="F296" s="23">
        <f t="shared" si="4"/>
        <v>4000000</v>
      </c>
      <c r="G296" s="23">
        <f>SUM(G298)</f>
        <v>4000000</v>
      </c>
      <c r="H296" s="23">
        <f>SUM(H298)</f>
        <v>0</v>
      </c>
    </row>
    <row r="297" spans="1:8" ht="39.75" hidden="1" customHeight="1" x14ac:dyDescent="0.3">
      <c r="A297" s="19"/>
      <c r="B297" s="20" t="s">
        <v>170</v>
      </c>
      <c r="C297" s="19"/>
      <c r="D297" s="19"/>
      <c r="E297" s="19"/>
      <c r="F297" s="23">
        <f t="shared" si="4"/>
        <v>0</v>
      </c>
      <c r="G297" s="33"/>
      <c r="H297" s="33"/>
    </row>
    <row r="298" spans="1:8" ht="57" customHeight="1" x14ac:dyDescent="0.3">
      <c r="A298" s="19">
        <v>3071</v>
      </c>
      <c r="B298" s="20" t="s">
        <v>348</v>
      </c>
      <c r="C298" s="19" t="s">
        <v>339</v>
      </c>
      <c r="D298" s="19" t="s">
        <v>193</v>
      </c>
      <c r="E298" s="19" t="s">
        <v>166</v>
      </c>
      <c r="F298" s="23">
        <f t="shared" si="4"/>
        <v>4000000</v>
      </c>
      <c r="G298" s="23">
        <f>[1]հատված6!H411</f>
        <v>4000000</v>
      </c>
      <c r="H298" s="23">
        <v>0</v>
      </c>
    </row>
    <row r="299" spans="1:8" ht="39.75" hidden="1" customHeight="1" x14ac:dyDescent="0.3">
      <c r="A299" s="19">
        <v>3080</v>
      </c>
      <c r="B299" s="20" t="s">
        <v>349</v>
      </c>
      <c r="C299" s="19" t="s">
        <v>339</v>
      </c>
      <c r="D299" s="19" t="s">
        <v>195</v>
      </c>
      <c r="E299" s="19" t="s">
        <v>167</v>
      </c>
      <c r="F299" s="23">
        <f t="shared" si="4"/>
        <v>0</v>
      </c>
      <c r="G299" s="23">
        <f>SUM(G301)</f>
        <v>0</v>
      </c>
      <c r="H299" s="23">
        <f>SUM(H301)</f>
        <v>0</v>
      </c>
    </row>
    <row r="300" spans="1:8" ht="39.75" hidden="1" customHeight="1" x14ac:dyDescent="0.3">
      <c r="A300" s="19"/>
      <c r="B300" s="20" t="s">
        <v>170</v>
      </c>
      <c r="C300" s="19"/>
      <c r="D300" s="19"/>
      <c r="E300" s="19"/>
      <c r="F300" s="23">
        <f t="shared" si="4"/>
        <v>0</v>
      </c>
      <c r="G300" s="33"/>
      <c r="H300" s="33"/>
    </row>
    <row r="301" spans="1:8" ht="39.75" hidden="1" customHeight="1" x14ac:dyDescent="0.3">
      <c r="A301" s="19">
        <v>3081</v>
      </c>
      <c r="B301" s="20" t="s">
        <v>349</v>
      </c>
      <c r="C301" s="19" t="s">
        <v>339</v>
      </c>
      <c r="D301" s="19" t="s">
        <v>195</v>
      </c>
      <c r="E301" s="19" t="s">
        <v>166</v>
      </c>
      <c r="F301" s="23">
        <f t="shared" si="4"/>
        <v>0</v>
      </c>
      <c r="G301" s="23">
        <v>0</v>
      </c>
      <c r="H301" s="23">
        <v>0</v>
      </c>
    </row>
    <row r="302" spans="1:8" ht="39.75" hidden="1" customHeight="1" x14ac:dyDescent="0.3">
      <c r="A302" s="19"/>
      <c r="B302" s="20" t="s">
        <v>170</v>
      </c>
      <c r="C302" s="19"/>
      <c r="D302" s="19"/>
      <c r="E302" s="19"/>
      <c r="F302" s="23">
        <f t="shared" si="4"/>
        <v>0</v>
      </c>
      <c r="G302" s="33"/>
      <c r="H302" s="33"/>
    </row>
    <row r="303" spans="1:8" ht="39.75" hidden="1" customHeight="1" x14ac:dyDescent="0.3">
      <c r="A303" s="19">
        <v>3090</v>
      </c>
      <c r="B303" s="20" t="s">
        <v>350</v>
      </c>
      <c r="C303" s="19" t="s">
        <v>339</v>
      </c>
      <c r="D303" s="19" t="s">
        <v>265</v>
      </c>
      <c r="E303" s="19" t="s">
        <v>167</v>
      </c>
      <c r="F303" s="23">
        <f t="shared" si="4"/>
        <v>0</v>
      </c>
      <c r="G303" s="23">
        <f>SUM(G305:G306)</f>
        <v>0</v>
      </c>
      <c r="H303" s="23">
        <f>SUM(H305:H306)</f>
        <v>0</v>
      </c>
    </row>
    <row r="304" spans="1:8" ht="39.75" hidden="1" customHeight="1" x14ac:dyDescent="0.3">
      <c r="A304" s="19"/>
      <c r="B304" s="20" t="s">
        <v>170</v>
      </c>
      <c r="C304" s="19"/>
      <c r="D304" s="19"/>
      <c r="E304" s="19"/>
      <c r="F304" s="23">
        <f t="shared" si="4"/>
        <v>0</v>
      </c>
      <c r="G304" s="33"/>
      <c r="H304" s="33"/>
    </row>
    <row r="305" spans="1:8" ht="39.75" hidden="1" customHeight="1" x14ac:dyDescent="0.3">
      <c r="A305" s="19">
        <v>3091</v>
      </c>
      <c r="B305" s="20" t="s">
        <v>350</v>
      </c>
      <c r="C305" s="19" t="s">
        <v>339</v>
      </c>
      <c r="D305" s="19" t="s">
        <v>265</v>
      </c>
      <c r="E305" s="19" t="s">
        <v>166</v>
      </c>
      <c r="F305" s="23">
        <f t="shared" si="4"/>
        <v>0</v>
      </c>
      <c r="G305" s="23">
        <v>0</v>
      </c>
      <c r="H305" s="23">
        <v>0</v>
      </c>
    </row>
    <row r="306" spans="1:8" ht="39.75" hidden="1" customHeight="1" x14ac:dyDescent="0.3">
      <c r="A306" s="19">
        <v>3092</v>
      </c>
      <c r="B306" s="20" t="s">
        <v>351</v>
      </c>
      <c r="C306" s="19" t="s">
        <v>339</v>
      </c>
      <c r="D306" s="19" t="s">
        <v>265</v>
      </c>
      <c r="E306" s="19" t="s">
        <v>173</v>
      </c>
      <c r="F306" s="23">
        <f t="shared" si="4"/>
        <v>0</v>
      </c>
      <c r="G306" s="23">
        <v>0</v>
      </c>
      <c r="H306" s="23">
        <v>0</v>
      </c>
    </row>
    <row r="307" spans="1:8" ht="67.5" customHeight="1" x14ac:dyDescent="0.3">
      <c r="A307" s="19">
        <v>3100</v>
      </c>
      <c r="B307" s="20" t="s">
        <v>352</v>
      </c>
      <c r="C307" s="19" t="s">
        <v>353</v>
      </c>
      <c r="D307" s="19" t="s">
        <v>167</v>
      </c>
      <c r="E307" s="19" t="s">
        <v>167</v>
      </c>
      <c r="F307" s="23">
        <f t="shared" si="4"/>
        <v>58500000</v>
      </c>
      <c r="G307" s="23">
        <f>SUM(G309)</f>
        <v>58500000</v>
      </c>
      <c r="H307" s="23">
        <f>SUM(H309)</f>
        <v>0</v>
      </c>
    </row>
    <row r="308" spans="1:8" ht="39.75" hidden="1" customHeight="1" x14ac:dyDescent="0.3">
      <c r="A308" s="19"/>
      <c r="B308" s="20" t="s">
        <v>170</v>
      </c>
      <c r="C308" s="19"/>
      <c r="D308" s="19"/>
      <c r="E308" s="19"/>
      <c r="F308" s="23">
        <f t="shared" si="4"/>
        <v>0</v>
      </c>
      <c r="G308" s="33"/>
      <c r="H308" s="33"/>
    </row>
    <row r="309" spans="1:8" ht="58.5" customHeight="1" x14ac:dyDescent="0.3">
      <c r="A309" s="19">
        <v>3110</v>
      </c>
      <c r="B309" s="20" t="s">
        <v>354</v>
      </c>
      <c r="C309" s="19" t="s">
        <v>353</v>
      </c>
      <c r="D309" s="19" t="s">
        <v>166</v>
      </c>
      <c r="E309" s="19" t="s">
        <v>167</v>
      </c>
      <c r="F309" s="23">
        <f t="shared" si="4"/>
        <v>58500000</v>
      </c>
      <c r="G309" s="23">
        <f>SUM(G311)</f>
        <v>58500000</v>
      </c>
      <c r="H309" s="23">
        <f>SUM(H311)</f>
        <v>0</v>
      </c>
    </row>
    <row r="310" spans="1:8" ht="39.75" hidden="1" customHeight="1" x14ac:dyDescent="0.3">
      <c r="A310" s="19"/>
      <c r="B310" s="20" t="s">
        <v>170</v>
      </c>
      <c r="C310" s="19"/>
      <c r="D310" s="19"/>
      <c r="E310" s="19"/>
      <c r="F310" s="23">
        <f t="shared" si="4"/>
        <v>0</v>
      </c>
      <c r="G310" s="33"/>
      <c r="H310" s="23">
        <f>SUM(H312)</f>
        <v>0</v>
      </c>
    </row>
    <row r="311" spans="1:8" ht="56.25" customHeight="1" x14ac:dyDescent="0.3">
      <c r="A311" s="19">
        <v>3112</v>
      </c>
      <c r="B311" s="20" t="s">
        <v>355</v>
      </c>
      <c r="C311" s="19" t="s">
        <v>353</v>
      </c>
      <c r="D311" s="19" t="s">
        <v>166</v>
      </c>
      <c r="E311" s="19" t="s">
        <v>173</v>
      </c>
      <c r="F311" s="23">
        <f t="shared" si="4"/>
        <v>58500000</v>
      </c>
      <c r="G311" s="23">
        <v>58500000</v>
      </c>
      <c r="H311" s="23">
        <f>SUM(H313)</f>
        <v>0</v>
      </c>
    </row>
    <row r="312" spans="1:8" ht="55.5" customHeight="1" x14ac:dyDescent="0.3"/>
    <row r="313" spans="1:8" s="38" customFormat="1" ht="42" customHeight="1" x14ac:dyDescent="0.3">
      <c r="A313" s="182" t="s">
        <v>1144</v>
      </c>
      <c r="B313" s="182"/>
      <c r="C313" s="182"/>
      <c r="D313" s="182"/>
      <c r="E313" s="182"/>
      <c r="F313" s="182"/>
      <c r="G313" s="182"/>
      <c r="H313" s="183"/>
    </row>
  </sheetData>
  <mergeCells count="14">
    <mergeCell ref="A313:H313"/>
    <mergeCell ref="F7:H7"/>
    <mergeCell ref="F8:F9"/>
    <mergeCell ref="G8:H8"/>
    <mergeCell ref="G1:H1"/>
    <mergeCell ref="F2:H2"/>
    <mergeCell ref="E3:H3"/>
    <mergeCell ref="E4:H4"/>
    <mergeCell ref="A6:H6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scale="82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zoomScaleNormal="100" workbookViewId="0">
      <selection activeCell="D14" sqref="D14"/>
    </sheetView>
  </sheetViews>
  <sheetFormatPr defaultColWidth="8.85546875" defaultRowHeight="16.5" x14ac:dyDescent="0.3"/>
  <cols>
    <col min="1" max="1" width="7.28515625" style="13" customWidth="1"/>
    <col min="2" max="2" width="37.7109375" style="13" customWidth="1"/>
    <col min="3" max="3" width="6.28515625" style="13" customWidth="1"/>
    <col min="4" max="6" width="18" style="13" customWidth="1"/>
    <col min="7" max="8" width="18.42578125" style="13" customWidth="1"/>
    <col min="9" max="256" width="8.85546875" style="13"/>
    <col min="257" max="257" width="7.28515625" style="13" customWidth="1"/>
    <col min="258" max="258" width="37.7109375" style="13" customWidth="1"/>
    <col min="259" max="259" width="6.28515625" style="13" customWidth="1"/>
    <col min="260" max="262" width="18" style="13" customWidth="1"/>
    <col min="263" max="264" width="18.42578125" style="13" customWidth="1"/>
    <col min="265" max="512" width="8.85546875" style="13"/>
    <col min="513" max="513" width="7.28515625" style="13" customWidth="1"/>
    <col min="514" max="514" width="37.7109375" style="13" customWidth="1"/>
    <col min="515" max="515" width="6.28515625" style="13" customWidth="1"/>
    <col min="516" max="518" width="18" style="13" customWidth="1"/>
    <col min="519" max="520" width="18.42578125" style="13" customWidth="1"/>
    <col min="521" max="768" width="8.85546875" style="13"/>
    <col min="769" max="769" width="7.28515625" style="13" customWidth="1"/>
    <col min="770" max="770" width="37.7109375" style="13" customWidth="1"/>
    <col min="771" max="771" width="6.28515625" style="13" customWidth="1"/>
    <col min="772" max="774" width="18" style="13" customWidth="1"/>
    <col min="775" max="776" width="18.42578125" style="13" customWidth="1"/>
    <col min="777" max="1024" width="8.85546875" style="13"/>
    <col min="1025" max="1025" width="7.28515625" style="13" customWidth="1"/>
    <col min="1026" max="1026" width="37.7109375" style="13" customWidth="1"/>
    <col min="1027" max="1027" width="6.28515625" style="13" customWidth="1"/>
    <col min="1028" max="1030" width="18" style="13" customWidth="1"/>
    <col min="1031" max="1032" width="18.42578125" style="13" customWidth="1"/>
    <col min="1033" max="1280" width="8.85546875" style="13"/>
    <col min="1281" max="1281" width="7.28515625" style="13" customWidth="1"/>
    <col min="1282" max="1282" width="37.7109375" style="13" customWidth="1"/>
    <col min="1283" max="1283" width="6.28515625" style="13" customWidth="1"/>
    <col min="1284" max="1286" width="18" style="13" customWidth="1"/>
    <col min="1287" max="1288" width="18.42578125" style="13" customWidth="1"/>
    <col min="1289" max="1536" width="8.85546875" style="13"/>
    <col min="1537" max="1537" width="7.28515625" style="13" customWidth="1"/>
    <col min="1538" max="1538" width="37.7109375" style="13" customWidth="1"/>
    <col min="1539" max="1539" width="6.28515625" style="13" customWidth="1"/>
    <col min="1540" max="1542" width="18" style="13" customWidth="1"/>
    <col min="1543" max="1544" width="18.42578125" style="13" customWidth="1"/>
    <col min="1545" max="1792" width="8.85546875" style="13"/>
    <col min="1793" max="1793" width="7.28515625" style="13" customWidth="1"/>
    <col min="1794" max="1794" width="37.7109375" style="13" customWidth="1"/>
    <col min="1795" max="1795" width="6.28515625" style="13" customWidth="1"/>
    <col min="1796" max="1798" width="18" style="13" customWidth="1"/>
    <col min="1799" max="1800" width="18.42578125" style="13" customWidth="1"/>
    <col min="1801" max="2048" width="8.85546875" style="13"/>
    <col min="2049" max="2049" width="7.28515625" style="13" customWidth="1"/>
    <col min="2050" max="2050" width="37.7109375" style="13" customWidth="1"/>
    <col min="2051" max="2051" width="6.28515625" style="13" customWidth="1"/>
    <col min="2052" max="2054" width="18" style="13" customWidth="1"/>
    <col min="2055" max="2056" width="18.42578125" style="13" customWidth="1"/>
    <col min="2057" max="2304" width="8.85546875" style="13"/>
    <col min="2305" max="2305" width="7.28515625" style="13" customWidth="1"/>
    <col min="2306" max="2306" width="37.7109375" style="13" customWidth="1"/>
    <col min="2307" max="2307" width="6.28515625" style="13" customWidth="1"/>
    <col min="2308" max="2310" width="18" style="13" customWidth="1"/>
    <col min="2311" max="2312" width="18.42578125" style="13" customWidth="1"/>
    <col min="2313" max="2560" width="8.85546875" style="13"/>
    <col min="2561" max="2561" width="7.28515625" style="13" customWidth="1"/>
    <col min="2562" max="2562" width="37.7109375" style="13" customWidth="1"/>
    <col min="2563" max="2563" width="6.28515625" style="13" customWidth="1"/>
    <col min="2564" max="2566" width="18" style="13" customWidth="1"/>
    <col min="2567" max="2568" width="18.42578125" style="13" customWidth="1"/>
    <col min="2569" max="2816" width="8.85546875" style="13"/>
    <col min="2817" max="2817" width="7.28515625" style="13" customWidth="1"/>
    <col min="2818" max="2818" width="37.7109375" style="13" customWidth="1"/>
    <col min="2819" max="2819" width="6.28515625" style="13" customWidth="1"/>
    <col min="2820" max="2822" width="18" style="13" customWidth="1"/>
    <col min="2823" max="2824" width="18.42578125" style="13" customWidth="1"/>
    <col min="2825" max="3072" width="8.85546875" style="13"/>
    <col min="3073" max="3073" width="7.28515625" style="13" customWidth="1"/>
    <col min="3074" max="3074" width="37.7109375" style="13" customWidth="1"/>
    <col min="3075" max="3075" width="6.28515625" style="13" customWidth="1"/>
    <col min="3076" max="3078" width="18" style="13" customWidth="1"/>
    <col min="3079" max="3080" width="18.42578125" style="13" customWidth="1"/>
    <col min="3081" max="3328" width="8.85546875" style="13"/>
    <col min="3329" max="3329" width="7.28515625" style="13" customWidth="1"/>
    <col min="3330" max="3330" width="37.7109375" style="13" customWidth="1"/>
    <col min="3331" max="3331" width="6.28515625" style="13" customWidth="1"/>
    <col min="3332" max="3334" width="18" style="13" customWidth="1"/>
    <col min="3335" max="3336" width="18.42578125" style="13" customWidth="1"/>
    <col min="3337" max="3584" width="8.85546875" style="13"/>
    <col min="3585" max="3585" width="7.28515625" style="13" customWidth="1"/>
    <col min="3586" max="3586" width="37.7109375" style="13" customWidth="1"/>
    <col min="3587" max="3587" width="6.28515625" style="13" customWidth="1"/>
    <col min="3588" max="3590" width="18" style="13" customWidth="1"/>
    <col min="3591" max="3592" width="18.42578125" style="13" customWidth="1"/>
    <col min="3593" max="3840" width="8.85546875" style="13"/>
    <col min="3841" max="3841" width="7.28515625" style="13" customWidth="1"/>
    <col min="3842" max="3842" width="37.7109375" style="13" customWidth="1"/>
    <col min="3843" max="3843" width="6.28515625" style="13" customWidth="1"/>
    <col min="3844" max="3846" width="18" style="13" customWidth="1"/>
    <col min="3847" max="3848" width="18.42578125" style="13" customWidth="1"/>
    <col min="3849" max="4096" width="8.85546875" style="13"/>
    <col min="4097" max="4097" width="7.28515625" style="13" customWidth="1"/>
    <col min="4098" max="4098" width="37.7109375" style="13" customWidth="1"/>
    <col min="4099" max="4099" width="6.28515625" style="13" customWidth="1"/>
    <col min="4100" max="4102" width="18" style="13" customWidth="1"/>
    <col min="4103" max="4104" width="18.42578125" style="13" customWidth="1"/>
    <col min="4105" max="4352" width="8.85546875" style="13"/>
    <col min="4353" max="4353" width="7.28515625" style="13" customWidth="1"/>
    <col min="4354" max="4354" width="37.7109375" style="13" customWidth="1"/>
    <col min="4355" max="4355" width="6.28515625" style="13" customWidth="1"/>
    <col min="4356" max="4358" width="18" style="13" customWidth="1"/>
    <col min="4359" max="4360" width="18.42578125" style="13" customWidth="1"/>
    <col min="4361" max="4608" width="8.85546875" style="13"/>
    <col min="4609" max="4609" width="7.28515625" style="13" customWidth="1"/>
    <col min="4610" max="4610" width="37.7109375" style="13" customWidth="1"/>
    <col min="4611" max="4611" width="6.28515625" style="13" customWidth="1"/>
    <col min="4612" max="4614" width="18" style="13" customWidth="1"/>
    <col min="4615" max="4616" width="18.42578125" style="13" customWidth="1"/>
    <col min="4617" max="4864" width="8.85546875" style="13"/>
    <col min="4865" max="4865" width="7.28515625" style="13" customWidth="1"/>
    <col min="4866" max="4866" width="37.7109375" style="13" customWidth="1"/>
    <col min="4867" max="4867" width="6.28515625" style="13" customWidth="1"/>
    <col min="4868" max="4870" width="18" style="13" customWidth="1"/>
    <col min="4871" max="4872" width="18.42578125" style="13" customWidth="1"/>
    <col min="4873" max="5120" width="8.85546875" style="13"/>
    <col min="5121" max="5121" width="7.28515625" style="13" customWidth="1"/>
    <col min="5122" max="5122" width="37.7109375" style="13" customWidth="1"/>
    <col min="5123" max="5123" width="6.28515625" style="13" customWidth="1"/>
    <col min="5124" max="5126" width="18" style="13" customWidth="1"/>
    <col min="5127" max="5128" width="18.42578125" style="13" customWidth="1"/>
    <col min="5129" max="5376" width="8.85546875" style="13"/>
    <col min="5377" max="5377" width="7.28515625" style="13" customWidth="1"/>
    <col min="5378" max="5378" width="37.7109375" style="13" customWidth="1"/>
    <col min="5379" max="5379" width="6.28515625" style="13" customWidth="1"/>
    <col min="5380" max="5382" width="18" style="13" customWidth="1"/>
    <col min="5383" max="5384" width="18.42578125" style="13" customWidth="1"/>
    <col min="5385" max="5632" width="8.85546875" style="13"/>
    <col min="5633" max="5633" width="7.28515625" style="13" customWidth="1"/>
    <col min="5634" max="5634" width="37.7109375" style="13" customWidth="1"/>
    <col min="5635" max="5635" width="6.28515625" style="13" customWidth="1"/>
    <col min="5636" max="5638" width="18" style="13" customWidth="1"/>
    <col min="5639" max="5640" width="18.42578125" style="13" customWidth="1"/>
    <col min="5641" max="5888" width="8.85546875" style="13"/>
    <col min="5889" max="5889" width="7.28515625" style="13" customWidth="1"/>
    <col min="5890" max="5890" width="37.7109375" style="13" customWidth="1"/>
    <col min="5891" max="5891" width="6.28515625" style="13" customWidth="1"/>
    <col min="5892" max="5894" width="18" style="13" customWidth="1"/>
    <col min="5895" max="5896" width="18.42578125" style="13" customWidth="1"/>
    <col min="5897" max="6144" width="8.85546875" style="13"/>
    <col min="6145" max="6145" width="7.28515625" style="13" customWidth="1"/>
    <col min="6146" max="6146" width="37.7109375" style="13" customWidth="1"/>
    <col min="6147" max="6147" width="6.28515625" style="13" customWidth="1"/>
    <col min="6148" max="6150" width="18" style="13" customWidth="1"/>
    <col min="6151" max="6152" width="18.42578125" style="13" customWidth="1"/>
    <col min="6153" max="6400" width="8.85546875" style="13"/>
    <col min="6401" max="6401" width="7.28515625" style="13" customWidth="1"/>
    <col min="6402" max="6402" width="37.7109375" style="13" customWidth="1"/>
    <col min="6403" max="6403" width="6.28515625" style="13" customWidth="1"/>
    <col min="6404" max="6406" width="18" style="13" customWidth="1"/>
    <col min="6407" max="6408" width="18.42578125" style="13" customWidth="1"/>
    <col min="6409" max="6656" width="8.85546875" style="13"/>
    <col min="6657" max="6657" width="7.28515625" style="13" customWidth="1"/>
    <col min="6658" max="6658" width="37.7109375" style="13" customWidth="1"/>
    <col min="6659" max="6659" width="6.28515625" style="13" customWidth="1"/>
    <col min="6660" max="6662" width="18" style="13" customWidth="1"/>
    <col min="6663" max="6664" width="18.42578125" style="13" customWidth="1"/>
    <col min="6665" max="6912" width="8.85546875" style="13"/>
    <col min="6913" max="6913" width="7.28515625" style="13" customWidth="1"/>
    <col min="6914" max="6914" width="37.7109375" style="13" customWidth="1"/>
    <col min="6915" max="6915" width="6.28515625" style="13" customWidth="1"/>
    <col min="6916" max="6918" width="18" style="13" customWidth="1"/>
    <col min="6919" max="6920" width="18.42578125" style="13" customWidth="1"/>
    <col min="6921" max="7168" width="8.85546875" style="13"/>
    <col min="7169" max="7169" width="7.28515625" style="13" customWidth="1"/>
    <col min="7170" max="7170" width="37.7109375" style="13" customWidth="1"/>
    <col min="7171" max="7171" width="6.28515625" style="13" customWidth="1"/>
    <col min="7172" max="7174" width="18" style="13" customWidth="1"/>
    <col min="7175" max="7176" width="18.42578125" style="13" customWidth="1"/>
    <col min="7177" max="7424" width="8.85546875" style="13"/>
    <col min="7425" max="7425" width="7.28515625" style="13" customWidth="1"/>
    <col min="7426" max="7426" width="37.7109375" style="13" customWidth="1"/>
    <col min="7427" max="7427" width="6.28515625" style="13" customWidth="1"/>
    <col min="7428" max="7430" width="18" style="13" customWidth="1"/>
    <col min="7431" max="7432" width="18.42578125" style="13" customWidth="1"/>
    <col min="7433" max="7680" width="8.85546875" style="13"/>
    <col min="7681" max="7681" width="7.28515625" style="13" customWidth="1"/>
    <col min="7682" max="7682" width="37.7109375" style="13" customWidth="1"/>
    <col min="7683" max="7683" width="6.28515625" style="13" customWidth="1"/>
    <col min="7684" max="7686" width="18" style="13" customWidth="1"/>
    <col min="7687" max="7688" width="18.42578125" style="13" customWidth="1"/>
    <col min="7689" max="7936" width="8.85546875" style="13"/>
    <col min="7937" max="7937" width="7.28515625" style="13" customWidth="1"/>
    <col min="7938" max="7938" width="37.7109375" style="13" customWidth="1"/>
    <col min="7939" max="7939" width="6.28515625" style="13" customWidth="1"/>
    <col min="7940" max="7942" width="18" style="13" customWidth="1"/>
    <col min="7943" max="7944" width="18.42578125" style="13" customWidth="1"/>
    <col min="7945" max="8192" width="8.85546875" style="13"/>
    <col min="8193" max="8193" width="7.28515625" style="13" customWidth="1"/>
    <col min="8194" max="8194" width="37.7109375" style="13" customWidth="1"/>
    <col min="8195" max="8195" width="6.28515625" style="13" customWidth="1"/>
    <col min="8196" max="8198" width="18" style="13" customWidth="1"/>
    <col min="8199" max="8200" width="18.42578125" style="13" customWidth="1"/>
    <col min="8201" max="8448" width="8.85546875" style="13"/>
    <col min="8449" max="8449" width="7.28515625" style="13" customWidth="1"/>
    <col min="8450" max="8450" width="37.7109375" style="13" customWidth="1"/>
    <col min="8451" max="8451" width="6.28515625" style="13" customWidth="1"/>
    <col min="8452" max="8454" width="18" style="13" customWidth="1"/>
    <col min="8455" max="8456" width="18.42578125" style="13" customWidth="1"/>
    <col min="8457" max="8704" width="8.85546875" style="13"/>
    <col min="8705" max="8705" width="7.28515625" style="13" customWidth="1"/>
    <col min="8706" max="8706" width="37.7109375" style="13" customWidth="1"/>
    <col min="8707" max="8707" width="6.28515625" style="13" customWidth="1"/>
    <col min="8708" max="8710" width="18" style="13" customWidth="1"/>
    <col min="8711" max="8712" width="18.42578125" style="13" customWidth="1"/>
    <col min="8713" max="8960" width="8.85546875" style="13"/>
    <col min="8961" max="8961" width="7.28515625" style="13" customWidth="1"/>
    <col min="8962" max="8962" width="37.7109375" style="13" customWidth="1"/>
    <col min="8963" max="8963" width="6.28515625" style="13" customWidth="1"/>
    <col min="8964" max="8966" width="18" style="13" customWidth="1"/>
    <col min="8967" max="8968" width="18.42578125" style="13" customWidth="1"/>
    <col min="8969" max="9216" width="8.85546875" style="13"/>
    <col min="9217" max="9217" width="7.28515625" style="13" customWidth="1"/>
    <col min="9218" max="9218" width="37.7109375" style="13" customWidth="1"/>
    <col min="9219" max="9219" width="6.28515625" style="13" customWidth="1"/>
    <col min="9220" max="9222" width="18" style="13" customWidth="1"/>
    <col min="9223" max="9224" width="18.42578125" style="13" customWidth="1"/>
    <col min="9225" max="9472" width="8.85546875" style="13"/>
    <col min="9473" max="9473" width="7.28515625" style="13" customWidth="1"/>
    <col min="9474" max="9474" width="37.7109375" style="13" customWidth="1"/>
    <col min="9475" max="9475" width="6.28515625" style="13" customWidth="1"/>
    <col min="9476" max="9478" width="18" style="13" customWidth="1"/>
    <col min="9479" max="9480" width="18.42578125" style="13" customWidth="1"/>
    <col min="9481" max="9728" width="8.85546875" style="13"/>
    <col min="9729" max="9729" width="7.28515625" style="13" customWidth="1"/>
    <col min="9730" max="9730" width="37.7109375" style="13" customWidth="1"/>
    <col min="9731" max="9731" width="6.28515625" style="13" customWidth="1"/>
    <col min="9732" max="9734" width="18" style="13" customWidth="1"/>
    <col min="9735" max="9736" width="18.42578125" style="13" customWidth="1"/>
    <col min="9737" max="9984" width="8.85546875" style="13"/>
    <col min="9985" max="9985" width="7.28515625" style="13" customWidth="1"/>
    <col min="9986" max="9986" width="37.7109375" style="13" customWidth="1"/>
    <col min="9987" max="9987" width="6.28515625" style="13" customWidth="1"/>
    <col min="9988" max="9990" width="18" style="13" customWidth="1"/>
    <col min="9991" max="9992" width="18.42578125" style="13" customWidth="1"/>
    <col min="9993" max="10240" width="8.85546875" style="13"/>
    <col min="10241" max="10241" width="7.28515625" style="13" customWidth="1"/>
    <col min="10242" max="10242" width="37.7109375" style="13" customWidth="1"/>
    <col min="10243" max="10243" width="6.28515625" style="13" customWidth="1"/>
    <col min="10244" max="10246" width="18" style="13" customWidth="1"/>
    <col min="10247" max="10248" width="18.42578125" style="13" customWidth="1"/>
    <col min="10249" max="10496" width="8.85546875" style="13"/>
    <col min="10497" max="10497" width="7.28515625" style="13" customWidth="1"/>
    <col min="10498" max="10498" width="37.7109375" style="13" customWidth="1"/>
    <col min="10499" max="10499" width="6.28515625" style="13" customWidth="1"/>
    <col min="10500" max="10502" width="18" style="13" customWidth="1"/>
    <col min="10503" max="10504" width="18.42578125" style="13" customWidth="1"/>
    <col min="10505" max="10752" width="8.85546875" style="13"/>
    <col min="10753" max="10753" width="7.28515625" style="13" customWidth="1"/>
    <col min="10754" max="10754" width="37.7109375" style="13" customWidth="1"/>
    <col min="10755" max="10755" width="6.28515625" style="13" customWidth="1"/>
    <col min="10756" max="10758" width="18" style="13" customWidth="1"/>
    <col min="10759" max="10760" width="18.42578125" style="13" customWidth="1"/>
    <col min="10761" max="11008" width="8.85546875" style="13"/>
    <col min="11009" max="11009" width="7.28515625" style="13" customWidth="1"/>
    <col min="11010" max="11010" width="37.7109375" style="13" customWidth="1"/>
    <col min="11011" max="11011" width="6.28515625" style="13" customWidth="1"/>
    <col min="11012" max="11014" width="18" style="13" customWidth="1"/>
    <col min="11015" max="11016" width="18.42578125" style="13" customWidth="1"/>
    <col min="11017" max="11264" width="8.85546875" style="13"/>
    <col min="11265" max="11265" width="7.28515625" style="13" customWidth="1"/>
    <col min="11266" max="11266" width="37.7109375" style="13" customWidth="1"/>
    <col min="11267" max="11267" width="6.28515625" style="13" customWidth="1"/>
    <col min="11268" max="11270" width="18" style="13" customWidth="1"/>
    <col min="11271" max="11272" width="18.42578125" style="13" customWidth="1"/>
    <col min="11273" max="11520" width="8.85546875" style="13"/>
    <col min="11521" max="11521" width="7.28515625" style="13" customWidth="1"/>
    <col min="11522" max="11522" width="37.7109375" style="13" customWidth="1"/>
    <col min="11523" max="11523" width="6.28515625" style="13" customWidth="1"/>
    <col min="11524" max="11526" width="18" style="13" customWidth="1"/>
    <col min="11527" max="11528" width="18.42578125" style="13" customWidth="1"/>
    <col min="11529" max="11776" width="8.85546875" style="13"/>
    <col min="11777" max="11777" width="7.28515625" style="13" customWidth="1"/>
    <col min="11778" max="11778" width="37.7109375" style="13" customWidth="1"/>
    <col min="11779" max="11779" width="6.28515625" style="13" customWidth="1"/>
    <col min="11780" max="11782" width="18" style="13" customWidth="1"/>
    <col min="11783" max="11784" width="18.42578125" style="13" customWidth="1"/>
    <col min="11785" max="12032" width="8.85546875" style="13"/>
    <col min="12033" max="12033" width="7.28515625" style="13" customWidth="1"/>
    <col min="12034" max="12034" width="37.7109375" style="13" customWidth="1"/>
    <col min="12035" max="12035" width="6.28515625" style="13" customWidth="1"/>
    <col min="12036" max="12038" width="18" style="13" customWidth="1"/>
    <col min="12039" max="12040" width="18.42578125" style="13" customWidth="1"/>
    <col min="12041" max="12288" width="8.85546875" style="13"/>
    <col min="12289" max="12289" width="7.28515625" style="13" customWidth="1"/>
    <col min="12290" max="12290" width="37.7109375" style="13" customWidth="1"/>
    <col min="12291" max="12291" width="6.28515625" style="13" customWidth="1"/>
    <col min="12292" max="12294" width="18" style="13" customWidth="1"/>
    <col min="12295" max="12296" width="18.42578125" style="13" customWidth="1"/>
    <col min="12297" max="12544" width="8.85546875" style="13"/>
    <col min="12545" max="12545" width="7.28515625" style="13" customWidth="1"/>
    <col min="12546" max="12546" width="37.7109375" style="13" customWidth="1"/>
    <col min="12547" max="12547" width="6.28515625" style="13" customWidth="1"/>
    <col min="12548" max="12550" width="18" style="13" customWidth="1"/>
    <col min="12551" max="12552" width="18.42578125" style="13" customWidth="1"/>
    <col min="12553" max="12800" width="8.85546875" style="13"/>
    <col min="12801" max="12801" width="7.28515625" style="13" customWidth="1"/>
    <col min="12802" max="12802" width="37.7109375" style="13" customWidth="1"/>
    <col min="12803" max="12803" width="6.28515625" style="13" customWidth="1"/>
    <col min="12804" max="12806" width="18" style="13" customWidth="1"/>
    <col min="12807" max="12808" width="18.42578125" style="13" customWidth="1"/>
    <col min="12809" max="13056" width="8.85546875" style="13"/>
    <col min="13057" max="13057" width="7.28515625" style="13" customWidth="1"/>
    <col min="13058" max="13058" width="37.7109375" style="13" customWidth="1"/>
    <col min="13059" max="13059" width="6.28515625" style="13" customWidth="1"/>
    <col min="13060" max="13062" width="18" style="13" customWidth="1"/>
    <col min="13063" max="13064" width="18.42578125" style="13" customWidth="1"/>
    <col min="13065" max="13312" width="8.85546875" style="13"/>
    <col min="13313" max="13313" width="7.28515625" style="13" customWidth="1"/>
    <col min="13314" max="13314" width="37.7109375" style="13" customWidth="1"/>
    <col min="13315" max="13315" width="6.28515625" style="13" customWidth="1"/>
    <col min="13316" max="13318" width="18" style="13" customWidth="1"/>
    <col min="13319" max="13320" width="18.42578125" style="13" customWidth="1"/>
    <col min="13321" max="13568" width="8.85546875" style="13"/>
    <col min="13569" max="13569" width="7.28515625" style="13" customWidth="1"/>
    <col min="13570" max="13570" width="37.7109375" style="13" customWidth="1"/>
    <col min="13571" max="13571" width="6.28515625" style="13" customWidth="1"/>
    <col min="13572" max="13574" width="18" style="13" customWidth="1"/>
    <col min="13575" max="13576" width="18.42578125" style="13" customWidth="1"/>
    <col min="13577" max="13824" width="8.85546875" style="13"/>
    <col min="13825" max="13825" width="7.28515625" style="13" customWidth="1"/>
    <col min="13826" max="13826" width="37.7109375" style="13" customWidth="1"/>
    <col min="13827" max="13827" width="6.28515625" style="13" customWidth="1"/>
    <col min="13828" max="13830" width="18" style="13" customWidth="1"/>
    <col min="13831" max="13832" width="18.42578125" style="13" customWidth="1"/>
    <col min="13833" max="14080" width="8.85546875" style="13"/>
    <col min="14081" max="14081" width="7.28515625" style="13" customWidth="1"/>
    <col min="14082" max="14082" width="37.7109375" style="13" customWidth="1"/>
    <col min="14083" max="14083" width="6.28515625" style="13" customWidth="1"/>
    <col min="14084" max="14086" width="18" style="13" customWidth="1"/>
    <col min="14087" max="14088" width="18.42578125" style="13" customWidth="1"/>
    <col min="14089" max="14336" width="8.85546875" style="13"/>
    <col min="14337" max="14337" width="7.28515625" style="13" customWidth="1"/>
    <col min="14338" max="14338" width="37.7109375" style="13" customWidth="1"/>
    <col min="14339" max="14339" width="6.28515625" style="13" customWidth="1"/>
    <col min="14340" max="14342" width="18" style="13" customWidth="1"/>
    <col min="14343" max="14344" width="18.42578125" style="13" customWidth="1"/>
    <col min="14345" max="14592" width="8.85546875" style="13"/>
    <col min="14593" max="14593" width="7.28515625" style="13" customWidth="1"/>
    <col min="14594" max="14594" width="37.7109375" style="13" customWidth="1"/>
    <col min="14595" max="14595" width="6.28515625" style="13" customWidth="1"/>
    <col min="14596" max="14598" width="18" style="13" customWidth="1"/>
    <col min="14599" max="14600" width="18.42578125" style="13" customWidth="1"/>
    <col min="14601" max="14848" width="8.85546875" style="13"/>
    <col min="14849" max="14849" width="7.28515625" style="13" customWidth="1"/>
    <col min="14850" max="14850" width="37.7109375" style="13" customWidth="1"/>
    <col min="14851" max="14851" width="6.28515625" style="13" customWidth="1"/>
    <col min="14852" max="14854" width="18" style="13" customWidth="1"/>
    <col min="14855" max="14856" width="18.42578125" style="13" customWidth="1"/>
    <col min="14857" max="15104" width="8.85546875" style="13"/>
    <col min="15105" max="15105" width="7.28515625" style="13" customWidth="1"/>
    <col min="15106" max="15106" width="37.7109375" style="13" customWidth="1"/>
    <col min="15107" max="15107" width="6.28515625" style="13" customWidth="1"/>
    <col min="15108" max="15110" width="18" style="13" customWidth="1"/>
    <col min="15111" max="15112" width="18.42578125" style="13" customWidth="1"/>
    <col min="15113" max="15360" width="8.85546875" style="13"/>
    <col min="15361" max="15361" width="7.28515625" style="13" customWidth="1"/>
    <col min="15362" max="15362" width="37.7109375" style="13" customWidth="1"/>
    <col min="15363" max="15363" width="6.28515625" style="13" customWidth="1"/>
    <col min="15364" max="15366" width="18" style="13" customWidth="1"/>
    <col min="15367" max="15368" width="18.42578125" style="13" customWidth="1"/>
    <col min="15369" max="15616" width="8.85546875" style="13"/>
    <col min="15617" max="15617" width="7.28515625" style="13" customWidth="1"/>
    <col min="15618" max="15618" width="37.7109375" style="13" customWidth="1"/>
    <col min="15619" max="15619" width="6.28515625" style="13" customWidth="1"/>
    <col min="15620" max="15622" width="18" style="13" customWidth="1"/>
    <col min="15623" max="15624" width="18.42578125" style="13" customWidth="1"/>
    <col min="15625" max="15872" width="8.85546875" style="13"/>
    <col min="15873" max="15873" width="7.28515625" style="13" customWidth="1"/>
    <col min="15874" max="15874" width="37.7109375" style="13" customWidth="1"/>
    <col min="15875" max="15875" width="6.28515625" style="13" customWidth="1"/>
    <col min="15876" max="15878" width="18" style="13" customWidth="1"/>
    <col min="15879" max="15880" width="18.42578125" style="13" customWidth="1"/>
    <col min="15881" max="16128" width="8.85546875" style="13"/>
    <col min="16129" max="16129" width="7.28515625" style="13" customWidth="1"/>
    <col min="16130" max="16130" width="37.7109375" style="13" customWidth="1"/>
    <col min="16131" max="16131" width="6.28515625" style="13" customWidth="1"/>
    <col min="16132" max="16134" width="18" style="13" customWidth="1"/>
    <col min="16135" max="16136" width="18.42578125" style="13" customWidth="1"/>
    <col min="16137" max="16384" width="8.85546875" style="13"/>
  </cols>
  <sheetData>
    <row r="1" spans="1:8" s="40" customFormat="1" ht="15" customHeight="1" x14ac:dyDescent="0.3">
      <c r="A1" s="16"/>
      <c r="B1" s="16"/>
      <c r="C1" s="16"/>
      <c r="D1" s="16"/>
      <c r="E1" s="168" t="s">
        <v>356</v>
      </c>
      <c r="F1" s="168"/>
      <c r="G1" s="39"/>
      <c r="H1" s="39"/>
    </row>
    <row r="2" spans="1:8" s="40" customFormat="1" ht="15" customHeight="1" x14ac:dyDescent="0.3">
      <c r="A2" s="16"/>
      <c r="B2" s="16"/>
      <c r="C2" s="14"/>
      <c r="D2" s="169" t="s">
        <v>11</v>
      </c>
      <c r="E2" s="169"/>
      <c r="F2" s="169"/>
      <c r="G2" s="39"/>
      <c r="H2" s="39"/>
    </row>
    <row r="3" spans="1:8" s="40" customFormat="1" ht="15.75" customHeight="1" x14ac:dyDescent="0.3">
      <c r="A3" s="16"/>
      <c r="B3" s="41"/>
      <c r="C3" s="169" t="s">
        <v>3</v>
      </c>
      <c r="D3" s="169"/>
      <c r="E3" s="169"/>
      <c r="F3" s="169"/>
      <c r="G3" s="41"/>
      <c r="H3" s="41"/>
    </row>
    <row r="4" spans="1:8" s="40" customFormat="1" ht="16.5" customHeight="1" x14ac:dyDescent="0.3">
      <c r="A4" s="16"/>
      <c r="B4" s="42"/>
      <c r="C4" s="169" t="s">
        <v>1142</v>
      </c>
      <c r="D4" s="169"/>
      <c r="E4" s="169"/>
      <c r="F4" s="169"/>
      <c r="G4" s="41"/>
      <c r="H4" s="41"/>
    </row>
    <row r="5" spans="1:8" s="40" customFormat="1" ht="19.5" customHeight="1" x14ac:dyDescent="0.3">
      <c r="A5" s="16"/>
      <c r="B5" s="42"/>
      <c r="C5" s="14"/>
      <c r="D5" s="14"/>
      <c r="E5" s="14"/>
      <c r="F5" s="14"/>
      <c r="G5" s="41"/>
      <c r="H5" s="41"/>
    </row>
    <row r="6" spans="1:8" ht="48.75" customHeight="1" x14ac:dyDescent="0.3">
      <c r="A6" s="200" t="s">
        <v>357</v>
      </c>
      <c r="B6" s="200"/>
      <c r="C6" s="200"/>
      <c r="D6" s="200"/>
      <c r="E6" s="200"/>
      <c r="F6" s="201"/>
    </row>
    <row r="7" spans="1:8" ht="33.75" customHeight="1" x14ac:dyDescent="0.3">
      <c r="A7" s="43"/>
      <c r="B7" s="43"/>
      <c r="C7" s="43"/>
      <c r="D7" s="43"/>
      <c r="E7" s="43"/>
      <c r="F7" s="43"/>
      <c r="G7" s="17"/>
    </row>
    <row r="8" spans="1:8" ht="15" customHeight="1" x14ac:dyDescent="0.3">
      <c r="A8" s="202" t="s">
        <v>358</v>
      </c>
      <c r="B8" s="203" t="s">
        <v>359</v>
      </c>
      <c r="C8" s="206" t="s">
        <v>360</v>
      </c>
      <c r="D8" s="209" t="s">
        <v>361</v>
      </c>
      <c r="E8" s="210"/>
      <c r="F8" s="211"/>
      <c r="G8" s="17"/>
    </row>
    <row r="9" spans="1:8" ht="40.15" customHeight="1" x14ac:dyDescent="0.3">
      <c r="A9" s="173"/>
      <c r="B9" s="204"/>
      <c r="C9" s="207"/>
      <c r="D9" s="212" t="s">
        <v>362</v>
      </c>
      <c r="E9" s="198" t="s">
        <v>363</v>
      </c>
      <c r="F9" s="199"/>
      <c r="G9" s="17"/>
    </row>
    <row r="10" spans="1:8" ht="19.899999999999999" customHeight="1" x14ac:dyDescent="0.3">
      <c r="A10" s="174"/>
      <c r="B10" s="205"/>
      <c r="C10" s="208"/>
      <c r="D10" s="213"/>
      <c r="E10" s="44" t="s">
        <v>364</v>
      </c>
      <c r="F10" s="44" t="s">
        <v>365</v>
      </c>
      <c r="G10" s="17"/>
    </row>
    <row r="11" spans="1:8" ht="21" customHeight="1" x14ac:dyDescent="0.3">
      <c r="A11" s="159">
        <v>1</v>
      </c>
      <c r="B11" s="159">
        <v>2</v>
      </c>
      <c r="C11" s="159">
        <v>3</v>
      </c>
      <c r="D11" s="159">
        <v>4</v>
      </c>
      <c r="E11" s="159">
        <v>5</v>
      </c>
      <c r="F11" s="159">
        <v>6</v>
      </c>
      <c r="G11" s="17"/>
    </row>
    <row r="12" spans="1:8" ht="48.75" customHeight="1" x14ac:dyDescent="0.3">
      <c r="A12" s="45">
        <v>4000</v>
      </c>
      <c r="B12" s="46" t="s">
        <v>366</v>
      </c>
      <c r="C12" s="45"/>
      <c r="D12" s="47">
        <f>SUM(D14,D167,D205)</f>
        <v>3400800000</v>
      </c>
      <c r="E12" s="47">
        <f>SUM(E14,E167,E205)</f>
        <v>1170000000</v>
      </c>
      <c r="F12" s="47">
        <f>SUM(F14,F167,F205)</f>
        <v>2230800000</v>
      </c>
    </row>
    <row r="13" spans="1:8" ht="39.75" hidden="1" customHeight="1" x14ac:dyDescent="0.3">
      <c r="A13" s="19"/>
      <c r="B13" s="20" t="s">
        <v>367</v>
      </c>
      <c r="C13" s="19"/>
      <c r="D13" s="33"/>
      <c r="E13" s="33"/>
      <c r="F13" s="33"/>
    </row>
    <row r="14" spans="1:8" ht="72" customHeight="1" x14ac:dyDescent="0.3">
      <c r="A14" s="19">
        <v>4050</v>
      </c>
      <c r="B14" s="20" t="s">
        <v>368</v>
      </c>
      <c r="C14" s="19" t="s">
        <v>369</v>
      </c>
      <c r="D14" s="23">
        <f>E14+F14</f>
        <v>1170000000</v>
      </c>
      <c r="E14" s="23">
        <f>SUM(E16,E29,E72,E87,E97,E123,E138)</f>
        <v>1170000000</v>
      </c>
      <c r="F14" s="23">
        <f>SUM(F16,F29,F72,F87,F97,F123,F138)</f>
        <v>0</v>
      </c>
    </row>
    <row r="15" spans="1:8" ht="39.75" hidden="1" customHeight="1" x14ac:dyDescent="0.3">
      <c r="A15" s="19"/>
      <c r="B15" s="20" t="s">
        <v>367</v>
      </c>
      <c r="C15" s="19"/>
      <c r="D15" s="33"/>
      <c r="E15" s="33"/>
      <c r="F15" s="33"/>
    </row>
    <row r="16" spans="1:8" ht="68.25" customHeight="1" x14ac:dyDescent="0.3">
      <c r="A16" s="19">
        <v>4100</v>
      </c>
      <c r="B16" s="20" t="s">
        <v>370</v>
      </c>
      <c r="C16" s="19" t="s">
        <v>369</v>
      </c>
      <c r="D16" s="23">
        <f>SUM(D18,D23,D26)</f>
        <v>220999000</v>
      </c>
      <c r="E16" s="23">
        <f>SUM(E18,E23,E26)</f>
        <v>220999000</v>
      </c>
      <c r="F16" s="23" t="s">
        <v>24</v>
      </c>
    </row>
    <row r="17" spans="1:6" ht="39.75" hidden="1" customHeight="1" x14ac:dyDescent="0.3">
      <c r="A17" s="19"/>
      <c r="B17" s="20" t="s">
        <v>367</v>
      </c>
      <c r="C17" s="19"/>
      <c r="D17" s="33"/>
      <c r="E17" s="33"/>
      <c r="F17" s="33"/>
    </row>
    <row r="18" spans="1:6" ht="79.5" customHeight="1" x14ac:dyDescent="0.3">
      <c r="A18" s="19">
        <v>4110</v>
      </c>
      <c r="B18" s="20" t="s">
        <v>371</v>
      </c>
      <c r="C18" s="19" t="s">
        <v>369</v>
      </c>
      <c r="D18" s="23">
        <f>SUM(D20:D22)</f>
        <v>220999000</v>
      </c>
      <c r="E18" s="23">
        <f>SUM(E20:E22)</f>
        <v>220999000</v>
      </c>
      <c r="F18" s="23" t="s">
        <v>24</v>
      </c>
    </row>
    <row r="19" spans="1:6" ht="39.75" hidden="1" customHeight="1" x14ac:dyDescent="0.3">
      <c r="A19" s="19"/>
      <c r="B19" s="20" t="s">
        <v>170</v>
      </c>
      <c r="C19" s="19"/>
      <c r="D19" s="33"/>
      <c r="E19" s="33"/>
      <c r="F19" s="33"/>
    </row>
    <row r="20" spans="1:6" ht="51" customHeight="1" x14ac:dyDescent="0.3">
      <c r="A20" s="19">
        <v>4111</v>
      </c>
      <c r="B20" s="20" t="s">
        <v>372</v>
      </c>
      <c r="C20" s="19" t="s">
        <v>373</v>
      </c>
      <c r="D20" s="23">
        <f>SUM(E20,F20)</f>
        <v>188999000</v>
      </c>
      <c r="E20" s="23">
        <f>[1]հատված6!H15+[1]հատված6!H50</f>
        <v>188999000</v>
      </c>
      <c r="F20" s="23" t="s">
        <v>24</v>
      </c>
    </row>
    <row r="21" spans="1:6" ht="51" customHeight="1" x14ac:dyDescent="0.3">
      <c r="A21" s="19">
        <v>4112</v>
      </c>
      <c r="B21" s="20" t="s">
        <v>374</v>
      </c>
      <c r="C21" s="19" t="s">
        <v>375</v>
      </c>
      <c r="D21" s="23">
        <f>SUM(E21,F21)</f>
        <v>32000000</v>
      </c>
      <c r="E21" s="23">
        <f>[1]հատված6!H16</f>
        <v>32000000</v>
      </c>
      <c r="F21" s="23" t="s">
        <v>24</v>
      </c>
    </row>
    <row r="22" spans="1:6" ht="39.75" hidden="1" customHeight="1" x14ac:dyDescent="0.3">
      <c r="A22" s="19">
        <v>4114</v>
      </c>
      <c r="B22" s="20" t="s">
        <v>376</v>
      </c>
      <c r="C22" s="19" t="s">
        <v>377</v>
      </c>
      <c r="D22" s="23">
        <f>SUM(E22,F22)</f>
        <v>0</v>
      </c>
      <c r="E22" s="23">
        <v>0</v>
      </c>
      <c r="F22" s="23" t="s">
        <v>24</v>
      </c>
    </row>
    <row r="23" spans="1:6" ht="39.75" hidden="1" customHeight="1" x14ac:dyDescent="0.3">
      <c r="A23" s="19">
        <v>4120</v>
      </c>
      <c r="B23" s="20" t="s">
        <v>378</v>
      </c>
      <c r="C23" s="19" t="s">
        <v>369</v>
      </c>
      <c r="D23" s="23">
        <f>SUM(D25)</f>
        <v>0</v>
      </c>
      <c r="E23" s="23">
        <f>SUM(E25)</f>
        <v>0</v>
      </c>
      <c r="F23" s="23" t="s">
        <v>24</v>
      </c>
    </row>
    <row r="24" spans="1:6" ht="39.75" hidden="1" customHeight="1" x14ac:dyDescent="0.3">
      <c r="A24" s="19"/>
      <c r="B24" s="20" t="s">
        <v>170</v>
      </c>
      <c r="C24" s="19"/>
      <c r="D24" s="33"/>
      <c r="E24" s="33"/>
      <c r="F24" s="33"/>
    </row>
    <row r="25" spans="1:6" ht="39.75" hidden="1" customHeight="1" x14ac:dyDescent="0.3">
      <c r="A25" s="19">
        <v>4121</v>
      </c>
      <c r="B25" s="20" t="s">
        <v>379</v>
      </c>
      <c r="C25" s="19" t="s">
        <v>380</v>
      </c>
      <c r="D25" s="23">
        <f>SUM(E25,F25)</f>
        <v>0</v>
      </c>
      <c r="E25" s="23">
        <v>0</v>
      </c>
      <c r="F25" s="23" t="s">
        <v>24</v>
      </c>
    </row>
    <row r="26" spans="1:6" ht="39.75" hidden="1" customHeight="1" x14ac:dyDescent="0.3">
      <c r="A26" s="19">
        <v>4130</v>
      </c>
      <c r="B26" s="20" t="s">
        <v>381</v>
      </c>
      <c r="C26" s="19" t="s">
        <v>369</v>
      </c>
      <c r="D26" s="23">
        <f>SUM(D28)</f>
        <v>0</v>
      </c>
      <c r="E26" s="23">
        <f>SUM(E28)</f>
        <v>0</v>
      </c>
      <c r="F26" s="23" t="s">
        <v>24</v>
      </c>
    </row>
    <row r="27" spans="1:6" ht="39.75" hidden="1" customHeight="1" x14ac:dyDescent="0.3">
      <c r="A27" s="19"/>
      <c r="B27" s="20" t="s">
        <v>170</v>
      </c>
      <c r="C27" s="19"/>
      <c r="D27" s="33"/>
      <c r="E27" s="33"/>
      <c r="F27" s="33"/>
    </row>
    <row r="28" spans="1:6" ht="21" hidden="1" customHeight="1" x14ac:dyDescent="0.3">
      <c r="A28" s="19">
        <v>4131</v>
      </c>
      <c r="B28" s="20" t="s">
        <v>382</v>
      </c>
      <c r="C28" s="19" t="s">
        <v>383</v>
      </c>
      <c r="D28" s="23">
        <f>SUM(E28,F28)</f>
        <v>0</v>
      </c>
      <c r="E28" s="23">
        <v>0</v>
      </c>
      <c r="F28" s="23" t="s">
        <v>24</v>
      </c>
    </row>
    <row r="29" spans="1:6" ht="79.5" customHeight="1" x14ac:dyDescent="0.3">
      <c r="A29" s="19">
        <v>4200</v>
      </c>
      <c r="B29" s="20" t="s">
        <v>384</v>
      </c>
      <c r="C29" s="19" t="s">
        <v>369</v>
      </c>
      <c r="D29" s="23">
        <f>SUM(D31,D40,D45,D55,D58,D62)</f>
        <v>85579000</v>
      </c>
      <c r="E29" s="23">
        <f>SUM(E31,E40,E45,E55,E58,E62)</f>
        <v>85579000</v>
      </c>
      <c r="F29" s="23" t="s">
        <v>24</v>
      </c>
    </row>
    <row r="30" spans="1:6" ht="39.75" hidden="1" customHeight="1" x14ac:dyDescent="0.3">
      <c r="A30" s="19"/>
      <c r="B30" s="20" t="s">
        <v>367</v>
      </c>
      <c r="C30" s="19"/>
      <c r="D30" s="33"/>
      <c r="E30" s="33"/>
      <c r="F30" s="33"/>
    </row>
    <row r="31" spans="1:6" ht="60" customHeight="1" x14ac:dyDescent="0.3">
      <c r="A31" s="19">
        <v>4210</v>
      </c>
      <c r="B31" s="20" t="s">
        <v>385</v>
      </c>
      <c r="C31" s="19" t="s">
        <v>369</v>
      </c>
      <c r="D31" s="23">
        <f>SUM(D33:D39)</f>
        <v>14970000</v>
      </c>
      <c r="E31" s="23">
        <f>SUM(E33:E39)</f>
        <v>14970000</v>
      </c>
      <c r="F31" s="23" t="s">
        <v>24</v>
      </c>
    </row>
    <row r="32" spans="1:6" ht="39.75" hidden="1" customHeight="1" x14ac:dyDescent="0.3">
      <c r="A32" s="19"/>
      <c r="B32" s="20" t="s">
        <v>170</v>
      </c>
      <c r="C32" s="19"/>
      <c r="D32" s="33"/>
      <c r="E32" s="33"/>
      <c r="F32" s="33"/>
    </row>
    <row r="33" spans="1:6" ht="39.75" hidden="1" customHeight="1" x14ac:dyDescent="0.3">
      <c r="A33" s="19">
        <v>4211</v>
      </c>
      <c r="B33" s="20" t="s">
        <v>386</v>
      </c>
      <c r="C33" s="19" t="s">
        <v>387</v>
      </c>
      <c r="D33" s="23">
        <f t="shared" ref="D33:D39" si="0">SUM(E33,F33)</f>
        <v>0</v>
      </c>
      <c r="E33" s="23">
        <v>0</v>
      </c>
      <c r="F33" s="23" t="s">
        <v>24</v>
      </c>
    </row>
    <row r="34" spans="1:6" ht="40.15" customHeight="1" x14ac:dyDescent="0.3">
      <c r="A34" s="19">
        <v>4212</v>
      </c>
      <c r="B34" s="20" t="s">
        <v>388</v>
      </c>
      <c r="C34" s="19" t="s">
        <v>389</v>
      </c>
      <c r="D34" s="23">
        <f t="shared" si="0"/>
        <v>11000000</v>
      </c>
      <c r="E34" s="23">
        <f>[1]հատված6!H19+[1]հատված6!H178+[1]հատված6!H237</f>
        <v>11000000</v>
      </c>
      <c r="F34" s="23" t="s">
        <v>24</v>
      </c>
    </row>
    <row r="35" spans="1:6" ht="40.15" customHeight="1" x14ac:dyDescent="0.3">
      <c r="A35" s="19">
        <v>4213</v>
      </c>
      <c r="B35" s="20" t="s">
        <v>390</v>
      </c>
      <c r="C35" s="19" t="s">
        <v>391</v>
      </c>
      <c r="D35" s="23">
        <f t="shared" si="0"/>
        <v>470000</v>
      </c>
      <c r="E35" s="23">
        <f>[1]հատված6!H20+[1]հատված6!H149</f>
        <v>470000</v>
      </c>
      <c r="F35" s="23" t="s">
        <v>24</v>
      </c>
    </row>
    <row r="36" spans="1:6" ht="40.15" customHeight="1" x14ac:dyDescent="0.3">
      <c r="A36" s="19">
        <v>4214</v>
      </c>
      <c r="B36" s="20" t="s">
        <v>392</v>
      </c>
      <c r="C36" s="19" t="s">
        <v>393</v>
      </c>
      <c r="D36" s="23">
        <f t="shared" si="0"/>
        <v>2500000</v>
      </c>
      <c r="E36" s="23">
        <f>[1]հատված6!H21</f>
        <v>2500000</v>
      </c>
      <c r="F36" s="23" t="s">
        <v>24</v>
      </c>
    </row>
    <row r="37" spans="1:6" ht="36" customHeight="1" x14ac:dyDescent="0.3">
      <c r="A37" s="19">
        <v>4215</v>
      </c>
      <c r="B37" s="20" t="s">
        <v>394</v>
      </c>
      <c r="C37" s="19" t="s">
        <v>395</v>
      </c>
      <c r="D37" s="23">
        <f t="shared" si="0"/>
        <v>1000000</v>
      </c>
      <c r="E37" s="23">
        <f>[1]հատված6!H71+[1]հատված6!H22</f>
        <v>1000000</v>
      </c>
      <c r="F37" s="23" t="s">
        <v>24</v>
      </c>
    </row>
    <row r="38" spans="1:6" ht="39.75" hidden="1" customHeight="1" x14ac:dyDescent="0.3">
      <c r="A38" s="19">
        <v>4216</v>
      </c>
      <c r="B38" s="20" t="s">
        <v>396</v>
      </c>
      <c r="C38" s="19" t="s">
        <v>397</v>
      </c>
      <c r="D38" s="23">
        <f t="shared" si="0"/>
        <v>0</v>
      </c>
      <c r="E38" s="23">
        <v>0</v>
      </c>
      <c r="F38" s="23" t="s">
        <v>24</v>
      </c>
    </row>
    <row r="39" spans="1:6" ht="39.75" hidden="1" customHeight="1" x14ac:dyDescent="0.3">
      <c r="A39" s="19">
        <v>4217</v>
      </c>
      <c r="B39" s="20" t="s">
        <v>398</v>
      </c>
      <c r="C39" s="19" t="s">
        <v>399</v>
      </c>
      <c r="D39" s="23">
        <f t="shared" si="0"/>
        <v>0</v>
      </c>
      <c r="E39" s="23">
        <v>0</v>
      </c>
      <c r="F39" s="23" t="s">
        <v>24</v>
      </c>
    </row>
    <row r="40" spans="1:6" ht="70.5" customHeight="1" x14ac:dyDescent="0.3">
      <c r="A40" s="19">
        <v>4220</v>
      </c>
      <c r="B40" s="20" t="s">
        <v>400</v>
      </c>
      <c r="C40" s="19" t="s">
        <v>369</v>
      </c>
      <c r="D40" s="23">
        <f>SUM(D42:D44)</f>
        <v>3050000</v>
      </c>
      <c r="E40" s="23">
        <f>SUM(E42:E44)</f>
        <v>3050000</v>
      </c>
      <c r="F40" s="23" t="s">
        <v>24</v>
      </c>
    </row>
    <row r="41" spans="1:6" ht="39.75" hidden="1" customHeight="1" x14ac:dyDescent="0.3">
      <c r="A41" s="19"/>
      <c r="B41" s="20" t="s">
        <v>170</v>
      </c>
      <c r="C41" s="19"/>
      <c r="D41" s="33"/>
      <c r="E41" s="33"/>
      <c r="F41" s="33"/>
    </row>
    <row r="42" spans="1:6" ht="40.15" customHeight="1" x14ac:dyDescent="0.3">
      <c r="A42" s="19">
        <v>4221</v>
      </c>
      <c r="B42" s="20" t="s">
        <v>401</v>
      </c>
      <c r="C42" s="19" t="s">
        <v>402</v>
      </c>
      <c r="D42" s="23">
        <f>SUM(E42,F42)</f>
        <v>2550000</v>
      </c>
      <c r="E42" s="23">
        <f>[1]հատված6!H24+[1]հատված6!H72</f>
        <v>2550000</v>
      </c>
      <c r="F42" s="23" t="s">
        <v>24</v>
      </c>
    </row>
    <row r="43" spans="1:6" ht="44.25" customHeight="1" x14ac:dyDescent="0.3">
      <c r="A43" s="19">
        <v>4222</v>
      </c>
      <c r="B43" s="20" t="s">
        <v>403</v>
      </c>
      <c r="C43" s="19" t="s">
        <v>404</v>
      </c>
      <c r="D43" s="23">
        <f>SUM(E43,F43)</f>
        <v>500000</v>
      </c>
      <c r="E43" s="23">
        <f>[1]հատված6!H25</f>
        <v>500000</v>
      </c>
      <c r="F43" s="23" t="s">
        <v>24</v>
      </c>
    </row>
    <row r="44" spans="1:6" ht="39.75" hidden="1" customHeight="1" x14ac:dyDescent="0.3">
      <c r="A44" s="19">
        <v>4223</v>
      </c>
      <c r="B44" s="20" t="s">
        <v>405</v>
      </c>
      <c r="C44" s="19" t="s">
        <v>406</v>
      </c>
      <c r="D44" s="23">
        <f>SUM(E44,F44)</f>
        <v>0</v>
      </c>
      <c r="E44" s="23">
        <v>0</v>
      </c>
      <c r="F44" s="23" t="s">
        <v>24</v>
      </c>
    </row>
    <row r="45" spans="1:6" ht="102.75" customHeight="1" x14ac:dyDescent="0.3">
      <c r="A45" s="19">
        <v>4230</v>
      </c>
      <c r="B45" s="20" t="s">
        <v>407</v>
      </c>
      <c r="C45" s="19" t="s">
        <v>24</v>
      </c>
      <c r="D45" s="23">
        <f>SUM(D47:D54)</f>
        <v>19130000</v>
      </c>
      <c r="E45" s="23">
        <f>SUM(E47:E54)</f>
        <v>19130000</v>
      </c>
      <c r="F45" s="23" t="s">
        <v>24</v>
      </c>
    </row>
    <row r="46" spans="1:6" ht="39.75" hidden="1" customHeight="1" x14ac:dyDescent="0.3">
      <c r="A46" s="19"/>
      <c r="B46" s="20" t="s">
        <v>170</v>
      </c>
      <c r="C46" s="19"/>
      <c r="D46" s="33"/>
      <c r="E46" s="33"/>
      <c r="F46" s="33"/>
    </row>
    <row r="47" spans="1:6" ht="39.75" hidden="1" customHeight="1" x14ac:dyDescent="0.3">
      <c r="A47" s="19">
        <v>4231</v>
      </c>
      <c r="B47" s="20" t="s">
        <v>408</v>
      </c>
      <c r="C47" s="19" t="s">
        <v>409</v>
      </c>
      <c r="D47" s="23">
        <f t="shared" ref="D47:D54" si="1">SUM(E47,F47)</f>
        <v>0</v>
      </c>
      <c r="E47" s="23">
        <v>0</v>
      </c>
      <c r="F47" s="23" t="s">
        <v>24</v>
      </c>
    </row>
    <row r="48" spans="1:6" ht="40.15" customHeight="1" x14ac:dyDescent="0.3">
      <c r="A48" s="19">
        <v>4232</v>
      </c>
      <c r="B48" s="20" t="s">
        <v>410</v>
      </c>
      <c r="C48" s="19" t="s">
        <v>411</v>
      </c>
      <c r="D48" s="23">
        <f t="shared" si="1"/>
        <v>2950000</v>
      </c>
      <c r="E48" s="23">
        <f>[1]հատված6!H63</f>
        <v>2950000</v>
      </c>
      <c r="F48" s="23" t="s">
        <v>24</v>
      </c>
    </row>
    <row r="49" spans="1:6" ht="45.75" customHeight="1" x14ac:dyDescent="0.3">
      <c r="A49" s="19">
        <v>4233</v>
      </c>
      <c r="B49" s="20" t="s">
        <v>412</v>
      </c>
      <c r="C49" s="19" t="s">
        <v>413</v>
      </c>
      <c r="D49" s="23">
        <f t="shared" si="1"/>
        <v>750000</v>
      </c>
      <c r="E49" s="23">
        <f>[1]հատված6!H73+[1]հատված6!H28</f>
        <v>750000</v>
      </c>
      <c r="F49" s="23" t="s">
        <v>24</v>
      </c>
    </row>
    <row r="50" spans="1:6" ht="34.5" customHeight="1" x14ac:dyDescent="0.3">
      <c r="A50" s="19">
        <v>4234</v>
      </c>
      <c r="B50" s="20" t="s">
        <v>414</v>
      </c>
      <c r="C50" s="19" t="s">
        <v>415</v>
      </c>
      <c r="D50" s="23">
        <f t="shared" si="1"/>
        <v>700000</v>
      </c>
      <c r="E50" s="23">
        <f>[1]հատված6!H74+[1]հատված6!H29</f>
        <v>700000</v>
      </c>
      <c r="F50" s="23" t="s">
        <v>24</v>
      </c>
    </row>
    <row r="51" spans="1:6" ht="39.75" hidden="1" customHeight="1" x14ac:dyDescent="0.3">
      <c r="A51" s="19">
        <v>4235</v>
      </c>
      <c r="B51" s="20" t="s">
        <v>416</v>
      </c>
      <c r="C51" s="19" t="s">
        <v>417</v>
      </c>
      <c r="D51" s="23">
        <f t="shared" si="1"/>
        <v>0</v>
      </c>
      <c r="E51" s="23">
        <v>0</v>
      </c>
      <c r="F51" s="23" t="s">
        <v>24</v>
      </c>
    </row>
    <row r="52" spans="1:6" ht="38.25" customHeight="1" x14ac:dyDescent="0.3">
      <c r="A52" s="19">
        <v>4236</v>
      </c>
      <c r="B52" s="20" t="s">
        <v>418</v>
      </c>
      <c r="C52" s="19" t="s">
        <v>419</v>
      </c>
      <c r="D52" s="23">
        <f t="shared" si="1"/>
        <v>3500000</v>
      </c>
      <c r="E52" s="23">
        <f>[1]հատված6!H75+[1]հատված6!H335</f>
        <v>3500000</v>
      </c>
      <c r="F52" s="23" t="s">
        <v>24</v>
      </c>
    </row>
    <row r="53" spans="1:6" ht="40.15" customHeight="1" x14ac:dyDescent="0.3">
      <c r="A53" s="19">
        <v>4237</v>
      </c>
      <c r="B53" s="20" t="s">
        <v>420</v>
      </c>
      <c r="C53" s="19" t="s">
        <v>421</v>
      </c>
      <c r="D53" s="23">
        <f t="shared" si="1"/>
        <v>1500000</v>
      </c>
      <c r="E53" s="23">
        <f>[1]հատված6!H76+[1]հատված6!H336</f>
        <v>1500000</v>
      </c>
      <c r="F53" s="23" t="s">
        <v>24</v>
      </c>
    </row>
    <row r="54" spans="1:6" ht="40.15" customHeight="1" x14ac:dyDescent="0.3">
      <c r="A54" s="19">
        <v>4238</v>
      </c>
      <c r="B54" s="20" t="s">
        <v>422</v>
      </c>
      <c r="C54" s="19" t="s">
        <v>423</v>
      </c>
      <c r="D54" s="23">
        <f t="shared" si="1"/>
        <v>9730000</v>
      </c>
      <c r="E54" s="23">
        <f>[1]հատված6!H31+[1]հատված6!H185+[1]հատված6!H150+[1]հատված6!H337+[1]հատված6!H357</f>
        <v>9730000</v>
      </c>
      <c r="F54" s="23" t="s">
        <v>24</v>
      </c>
    </row>
    <row r="55" spans="1:6" ht="61.5" customHeight="1" x14ac:dyDescent="0.3">
      <c r="A55" s="19">
        <v>4240</v>
      </c>
      <c r="B55" s="20" t="s">
        <v>424</v>
      </c>
      <c r="C55" s="19" t="s">
        <v>369</v>
      </c>
      <c r="D55" s="23">
        <f>SUM(D57)</f>
        <v>18329000</v>
      </c>
      <c r="E55" s="23">
        <f>SUM(E57)</f>
        <v>18329000</v>
      </c>
      <c r="F55" s="23" t="s">
        <v>24</v>
      </c>
    </row>
    <row r="56" spans="1:6" ht="39.75" hidden="1" customHeight="1" x14ac:dyDescent="0.3">
      <c r="A56" s="19"/>
      <c r="B56" s="20" t="s">
        <v>170</v>
      </c>
      <c r="C56" s="19"/>
      <c r="D56" s="33"/>
      <c r="E56" s="33"/>
      <c r="F56" s="33"/>
    </row>
    <row r="57" spans="1:6" ht="40.15" customHeight="1" x14ac:dyDescent="0.3">
      <c r="A57" s="19">
        <v>4241</v>
      </c>
      <c r="B57" s="20" t="s">
        <v>425</v>
      </c>
      <c r="C57" s="19" t="s">
        <v>426</v>
      </c>
      <c r="D57" s="23">
        <f>SUM(E57,F57)</f>
        <v>18329000</v>
      </c>
      <c r="E57" s="23">
        <f>[1]հատված6!H64+[1]հատված6!H78+[1]հատված6!H216+[1]հատված6!H233+[1]հատված6!H32+[1]հատված6!H144</f>
        <v>18329000</v>
      </c>
      <c r="F57" s="23" t="s">
        <v>24</v>
      </c>
    </row>
    <row r="58" spans="1:6" ht="65.25" customHeight="1" x14ac:dyDescent="0.3">
      <c r="A58" s="19">
        <v>4250</v>
      </c>
      <c r="B58" s="20" t="s">
        <v>427</v>
      </c>
      <c r="C58" s="19" t="s">
        <v>369</v>
      </c>
      <c r="D58" s="23">
        <f>SUM(D60:D61)</f>
        <v>5200000</v>
      </c>
      <c r="E58" s="23">
        <f>SUM(E60:E61)</f>
        <v>5200000</v>
      </c>
      <c r="F58" s="23" t="s">
        <v>24</v>
      </c>
    </row>
    <row r="59" spans="1:6" ht="39.75" hidden="1" customHeight="1" x14ac:dyDescent="0.3">
      <c r="A59" s="19"/>
      <c r="B59" s="20" t="s">
        <v>170</v>
      </c>
      <c r="C59" s="19"/>
      <c r="D59" s="33"/>
      <c r="E59" s="33"/>
      <c r="F59" s="33"/>
    </row>
    <row r="60" spans="1:6" ht="51" customHeight="1" x14ac:dyDescent="0.3">
      <c r="A60" s="19">
        <v>4251</v>
      </c>
      <c r="B60" s="20" t="s">
        <v>428</v>
      </c>
      <c r="C60" s="19" t="s">
        <v>429</v>
      </c>
      <c r="D60" s="23">
        <f>SUM(E60,F60)</f>
        <v>1200000</v>
      </c>
      <c r="E60" s="23">
        <f>[1]հատված6!H79+[1]հատված6!H33</f>
        <v>1200000</v>
      </c>
      <c r="F60" s="23" t="s">
        <v>24</v>
      </c>
    </row>
    <row r="61" spans="1:6" ht="48" customHeight="1" x14ac:dyDescent="0.3">
      <c r="A61" s="19">
        <v>4252</v>
      </c>
      <c r="B61" s="20" t="s">
        <v>430</v>
      </c>
      <c r="C61" s="19" t="s">
        <v>431</v>
      </c>
      <c r="D61" s="23">
        <f>SUM(E61,F61)</f>
        <v>4000000</v>
      </c>
      <c r="E61" s="23">
        <f>[1]հատված6!H34</f>
        <v>4000000</v>
      </c>
      <c r="F61" s="23" t="s">
        <v>24</v>
      </c>
    </row>
    <row r="62" spans="1:6" ht="72.75" customHeight="1" x14ac:dyDescent="0.3">
      <c r="A62" s="19">
        <v>4260</v>
      </c>
      <c r="B62" s="20" t="s">
        <v>432</v>
      </c>
      <c r="C62" s="19" t="s">
        <v>369</v>
      </c>
      <c r="D62" s="23">
        <f>SUM(D64:D71)</f>
        <v>24900000</v>
      </c>
      <c r="E62" s="23">
        <f>SUM(E64:E71)</f>
        <v>24900000</v>
      </c>
      <c r="F62" s="23" t="s">
        <v>24</v>
      </c>
    </row>
    <row r="63" spans="1:6" ht="39.75" hidden="1" customHeight="1" x14ac:dyDescent="0.3">
      <c r="A63" s="19"/>
      <c r="B63" s="20" t="s">
        <v>170</v>
      </c>
      <c r="C63" s="19"/>
      <c r="D63" s="33"/>
      <c r="E63" s="33"/>
      <c r="F63" s="33"/>
    </row>
    <row r="64" spans="1:6" ht="36.75" customHeight="1" x14ac:dyDescent="0.3">
      <c r="A64" s="19">
        <v>4261</v>
      </c>
      <c r="B64" s="20" t="s">
        <v>433</v>
      </c>
      <c r="C64" s="19" t="s">
        <v>434</v>
      </c>
      <c r="D64" s="23">
        <f t="shared" ref="D64:D71" si="2">SUM(E64,F64)</f>
        <v>1300000</v>
      </c>
      <c r="E64" s="23">
        <f>[1]հատված6!H35</f>
        <v>1300000</v>
      </c>
      <c r="F64" s="23" t="s">
        <v>24</v>
      </c>
    </row>
    <row r="65" spans="1:6" ht="39.75" hidden="1" customHeight="1" x14ac:dyDescent="0.3">
      <c r="A65" s="19">
        <v>4262</v>
      </c>
      <c r="B65" s="20" t="s">
        <v>435</v>
      </c>
      <c r="C65" s="19" t="s">
        <v>436</v>
      </c>
      <c r="D65" s="23">
        <f t="shared" si="2"/>
        <v>0</v>
      </c>
      <c r="E65" s="23">
        <v>0</v>
      </c>
      <c r="F65" s="23" t="s">
        <v>24</v>
      </c>
    </row>
    <row r="66" spans="1:6" ht="39.75" hidden="1" customHeight="1" x14ac:dyDescent="0.3">
      <c r="A66" s="19">
        <v>4263</v>
      </c>
      <c r="B66" s="20" t="s">
        <v>437</v>
      </c>
      <c r="C66" s="19" t="s">
        <v>438</v>
      </c>
      <c r="D66" s="23">
        <f t="shared" si="2"/>
        <v>0</v>
      </c>
      <c r="E66" s="23">
        <v>0</v>
      </c>
      <c r="F66" s="23" t="s">
        <v>24</v>
      </c>
    </row>
    <row r="67" spans="1:6" ht="34.5" customHeight="1" x14ac:dyDescent="0.3">
      <c r="A67" s="19">
        <v>4264</v>
      </c>
      <c r="B67" s="20" t="s">
        <v>439</v>
      </c>
      <c r="C67" s="19" t="s">
        <v>440</v>
      </c>
      <c r="D67" s="23">
        <f t="shared" si="2"/>
        <v>6000000</v>
      </c>
      <c r="E67" s="23">
        <f>[1]հատված6!H36</f>
        <v>6000000</v>
      </c>
      <c r="F67" s="23" t="s">
        <v>24</v>
      </c>
    </row>
    <row r="68" spans="1:6" ht="39.75" hidden="1" customHeight="1" x14ac:dyDescent="0.3">
      <c r="A68" s="19">
        <v>4265</v>
      </c>
      <c r="B68" s="20" t="s">
        <v>441</v>
      </c>
      <c r="C68" s="19" t="s">
        <v>442</v>
      </c>
      <c r="D68" s="23">
        <f t="shared" si="2"/>
        <v>0</v>
      </c>
      <c r="E68" s="23">
        <v>0</v>
      </c>
      <c r="F68" s="23" t="s">
        <v>24</v>
      </c>
    </row>
    <row r="69" spans="1:6" ht="39.75" hidden="1" customHeight="1" x14ac:dyDescent="0.3">
      <c r="A69" s="19">
        <v>4266</v>
      </c>
      <c r="B69" s="20" t="s">
        <v>443</v>
      </c>
      <c r="C69" s="19" t="s">
        <v>444</v>
      </c>
      <c r="D69" s="23">
        <f t="shared" si="2"/>
        <v>0</v>
      </c>
      <c r="E69" s="23">
        <v>0</v>
      </c>
      <c r="F69" s="23" t="s">
        <v>24</v>
      </c>
    </row>
    <row r="70" spans="1:6" ht="50.25" customHeight="1" x14ac:dyDescent="0.3">
      <c r="A70" s="19">
        <v>4267</v>
      </c>
      <c r="B70" s="20" t="s">
        <v>445</v>
      </c>
      <c r="C70" s="19" t="s">
        <v>446</v>
      </c>
      <c r="D70" s="23">
        <f t="shared" si="2"/>
        <v>2300000</v>
      </c>
      <c r="E70" s="23">
        <f>[1]հատված6!H37+[1]հատված6!H338</f>
        <v>2300000</v>
      </c>
      <c r="F70" s="23" t="s">
        <v>24</v>
      </c>
    </row>
    <row r="71" spans="1:6" ht="37.5" customHeight="1" x14ac:dyDescent="0.3">
      <c r="A71" s="19">
        <v>4268</v>
      </c>
      <c r="B71" s="20" t="s">
        <v>447</v>
      </c>
      <c r="C71" s="19" t="s">
        <v>448</v>
      </c>
      <c r="D71" s="23">
        <f t="shared" si="2"/>
        <v>15300000</v>
      </c>
      <c r="E71" s="23">
        <f>[1]հատված6!H81+[1]հատված6!H113+[1]հատված6!H124+[1]հատված6!H151+[1]հատված6!H339+[1]հատված6!H346+[1]հատված6!H394</f>
        <v>15300000</v>
      </c>
      <c r="F71" s="23" t="s">
        <v>24</v>
      </c>
    </row>
    <row r="72" spans="1:6" ht="39.75" hidden="1" customHeight="1" x14ac:dyDescent="0.3">
      <c r="A72" s="19">
        <v>4300</v>
      </c>
      <c r="B72" s="20" t="s">
        <v>449</v>
      </c>
      <c r="C72" s="19" t="s">
        <v>369</v>
      </c>
      <c r="D72" s="23">
        <f>SUM(D74,D78,D82)</f>
        <v>0</v>
      </c>
      <c r="E72" s="23">
        <f>SUM(E74,E78,E82)</f>
        <v>0</v>
      </c>
      <c r="F72" s="23" t="s">
        <v>24</v>
      </c>
    </row>
    <row r="73" spans="1:6" ht="39.75" hidden="1" customHeight="1" x14ac:dyDescent="0.3">
      <c r="A73" s="19"/>
      <c r="B73" s="20" t="s">
        <v>367</v>
      </c>
      <c r="C73" s="19"/>
      <c r="D73" s="33"/>
      <c r="E73" s="33"/>
      <c r="F73" s="33"/>
    </row>
    <row r="74" spans="1:6" ht="39.75" hidden="1" customHeight="1" x14ac:dyDescent="0.3">
      <c r="A74" s="19">
        <v>4310</v>
      </c>
      <c r="B74" s="20" t="s">
        <v>450</v>
      </c>
      <c r="C74" s="19" t="s">
        <v>369</v>
      </c>
      <c r="D74" s="23">
        <f>SUM(D76:D77)</f>
        <v>0</v>
      </c>
      <c r="E74" s="23">
        <f>SUM(E76:E77)</f>
        <v>0</v>
      </c>
      <c r="F74" s="23" t="s">
        <v>24</v>
      </c>
    </row>
    <row r="75" spans="1:6" ht="39.75" hidden="1" customHeight="1" x14ac:dyDescent="0.3">
      <c r="A75" s="19"/>
      <c r="B75" s="20" t="s">
        <v>170</v>
      </c>
      <c r="C75" s="19"/>
      <c r="D75" s="33"/>
      <c r="E75" s="33"/>
      <c r="F75" s="33"/>
    </row>
    <row r="76" spans="1:6" ht="39.75" hidden="1" customHeight="1" x14ac:dyDescent="0.3">
      <c r="A76" s="19">
        <v>4311</v>
      </c>
      <c r="B76" s="20" t="s">
        <v>451</v>
      </c>
      <c r="C76" s="19" t="s">
        <v>452</v>
      </c>
      <c r="D76" s="23">
        <f>SUM(E76,F76)</f>
        <v>0</v>
      </c>
      <c r="E76" s="23">
        <v>0</v>
      </c>
      <c r="F76" s="23" t="s">
        <v>24</v>
      </c>
    </row>
    <row r="77" spans="1:6" ht="39.75" hidden="1" customHeight="1" x14ac:dyDescent="0.3">
      <c r="A77" s="19">
        <v>4312</v>
      </c>
      <c r="B77" s="20" t="s">
        <v>453</v>
      </c>
      <c r="C77" s="19" t="s">
        <v>454</v>
      </c>
      <c r="D77" s="23">
        <f>SUM(E77,F77)</f>
        <v>0</v>
      </c>
      <c r="E77" s="23">
        <v>0</v>
      </c>
      <c r="F77" s="23" t="s">
        <v>24</v>
      </c>
    </row>
    <row r="78" spans="1:6" ht="39.75" hidden="1" customHeight="1" x14ac:dyDescent="0.3">
      <c r="A78" s="19">
        <v>4320</v>
      </c>
      <c r="B78" s="20" t="s">
        <v>455</v>
      </c>
      <c r="C78" s="19" t="s">
        <v>369</v>
      </c>
      <c r="D78" s="23">
        <f>SUM(D80:D81)</f>
        <v>0</v>
      </c>
      <c r="E78" s="23">
        <f>SUM(E80:E81)</f>
        <v>0</v>
      </c>
      <c r="F78" s="23" t="s">
        <v>24</v>
      </c>
    </row>
    <row r="79" spans="1:6" ht="39.75" hidden="1" customHeight="1" x14ac:dyDescent="0.3">
      <c r="A79" s="19"/>
      <c r="B79" s="20" t="s">
        <v>170</v>
      </c>
      <c r="C79" s="19"/>
      <c r="D79" s="33"/>
      <c r="E79" s="33"/>
      <c r="F79" s="33"/>
    </row>
    <row r="80" spans="1:6" ht="39.75" hidden="1" customHeight="1" x14ac:dyDescent="0.3">
      <c r="A80" s="19">
        <v>4321</v>
      </c>
      <c r="B80" s="20" t="s">
        <v>456</v>
      </c>
      <c r="C80" s="19" t="s">
        <v>457</v>
      </c>
      <c r="D80" s="23">
        <f>SUM(E80,F80)</f>
        <v>0</v>
      </c>
      <c r="E80" s="23">
        <v>0</v>
      </c>
      <c r="F80" s="23" t="s">
        <v>24</v>
      </c>
    </row>
    <row r="81" spans="1:6" ht="39.75" hidden="1" customHeight="1" x14ac:dyDescent="0.3">
      <c r="A81" s="19">
        <v>4322</v>
      </c>
      <c r="B81" s="20" t="s">
        <v>458</v>
      </c>
      <c r="C81" s="19" t="s">
        <v>459</v>
      </c>
      <c r="D81" s="23">
        <f>SUM(E81,F81)</f>
        <v>0</v>
      </c>
      <c r="E81" s="23">
        <v>0</v>
      </c>
      <c r="F81" s="23" t="s">
        <v>24</v>
      </c>
    </row>
    <row r="82" spans="1:6" ht="39.75" hidden="1" customHeight="1" x14ac:dyDescent="0.3">
      <c r="A82" s="19">
        <v>4330</v>
      </c>
      <c r="B82" s="20" t="s">
        <v>460</v>
      </c>
      <c r="C82" s="19" t="s">
        <v>369</v>
      </c>
      <c r="D82" s="23">
        <f>SUM(D84:D86)</f>
        <v>0</v>
      </c>
      <c r="E82" s="23">
        <f>SUM(E84:E86)</f>
        <v>0</v>
      </c>
      <c r="F82" s="23" t="s">
        <v>24</v>
      </c>
    </row>
    <row r="83" spans="1:6" ht="39.75" hidden="1" customHeight="1" x14ac:dyDescent="0.3">
      <c r="A83" s="19"/>
      <c r="B83" s="20" t="s">
        <v>170</v>
      </c>
      <c r="C83" s="19"/>
      <c r="D83" s="33"/>
      <c r="E83" s="33"/>
      <c r="F83" s="33"/>
    </row>
    <row r="84" spans="1:6" ht="39.75" hidden="1" customHeight="1" x14ac:dyDescent="0.3">
      <c r="A84" s="19">
        <v>4331</v>
      </c>
      <c r="B84" s="20" t="s">
        <v>461</v>
      </c>
      <c r="C84" s="19" t="s">
        <v>462</v>
      </c>
      <c r="D84" s="23">
        <f>SUM(E84,F84)</f>
        <v>0</v>
      </c>
      <c r="E84" s="23">
        <v>0</v>
      </c>
      <c r="F84" s="23" t="s">
        <v>24</v>
      </c>
    </row>
    <row r="85" spans="1:6" ht="39.75" hidden="1" customHeight="1" x14ac:dyDescent="0.3">
      <c r="A85" s="19">
        <v>4332</v>
      </c>
      <c r="B85" s="20" t="s">
        <v>463</v>
      </c>
      <c r="C85" s="19" t="s">
        <v>464</v>
      </c>
      <c r="D85" s="23">
        <f>SUM(E85,F85)</f>
        <v>0</v>
      </c>
      <c r="E85" s="23">
        <v>0</v>
      </c>
      <c r="F85" s="23" t="s">
        <v>24</v>
      </c>
    </row>
    <row r="86" spans="1:6" ht="39.75" hidden="1" customHeight="1" x14ac:dyDescent="0.3">
      <c r="A86" s="19">
        <v>4333</v>
      </c>
      <c r="B86" s="20" t="s">
        <v>465</v>
      </c>
      <c r="C86" s="19" t="s">
        <v>466</v>
      </c>
      <c r="D86" s="23">
        <f>SUM(E86,F86)</f>
        <v>0</v>
      </c>
      <c r="E86" s="23">
        <v>0</v>
      </c>
      <c r="F86" s="23" t="s">
        <v>24</v>
      </c>
    </row>
    <row r="87" spans="1:6" ht="35.25" customHeight="1" x14ac:dyDescent="0.3">
      <c r="A87" s="19">
        <v>4400</v>
      </c>
      <c r="B87" s="20" t="s">
        <v>467</v>
      </c>
      <c r="C87" s="19" t="s">
        <v>369</v>
      </c>
      <c r="D87" s="23">
        <f>SUM(D89,D93)</f>
        <v>795400000</v>
      </c>
      <c r="E87" s="23">
        <f>SUM(E89,E93)</f>
        <v>795400000</v>
      </c>
      <c r="F87" s="23" t="s">
        <v>24</v>
      </c>
    </row>
    <row r="88" spans="1:6" ht="39.75" hidden="1" customHeight="1" x14ac:dyDescent="0.3">
      <c r="A88" s="19"/>
      <c r="B88" s="20" t="s">
        <v>367</v>
      </c>
      <c r="C88" s="19"/>
      <c r="D88" s="33"/>
      <c r="E88" s="33"/>
      <c r="F88" s="33"/>
    </row>
    <row r="89" spans="1:6" ht="75" customHeight="1" x14ac:dyDescent="0.3">
      <c r="A89" s="19">
        <v>4410</v>
      </c>
      <c r="B89" s="20" t="s">
        <v>468</v>
      </c>
      <c r="C89" s="19" t="s">
        <v>369</v>
      </c>
      <c r="D89" s="23">
        <f>SUM(D91:D92)</f>
        <v>795400000</v>
      </c>
      <c r="E89" s="23">
        <f>SUM(E91:E92)</f>
        <v>795400000</v>
      </c>
      <c r="F89" s="23" t="s">
        <v>24</v>
      </c>
    </row>
    <row r="90" spans="1:6" ht="39.75" hidden="1" customHeight="1" x14ac:dyDescent="0.3">
      <c r="A90" s="19"/>
      <c r="B90" s="20" t="s">
        <v>170</v>
      </c>
      <c r="C90" s="19"/>
      <c r="D90" s="33"/>
      <c r="E90" s="33"/>
      <c r="F90" s="33"/>
    </row>
    <row r="91" spans="1:6" ht="65.25" customHeight="1" x14ac:dyDescent="0.3">
      <c r="A91" s="19">
        <v>4411</v>
      </c>
      <c r="B91" s="20" t="s">
        <v>469</v>
      </c>
      <c r="C91" s="19" t="s">
        <v>470</v>
      </c>
      <c r="D91" s="23">
        <f>SUM(E91,F91)</f>
        <v>795400000</v>
      </c>
      <c r="E91" s="23">
        <f>[1]հատված6!H170+[1]հատված6!H206+[1]հատված6!H221+[1]հատված6!H230+[1]հատված6!H240+[1]հատված6!H247+[1]հատված6!H304+[1]հատված6!H347+[1]հատված6!H381</f>
        <v>795400000</v>
      </c>
      <c r="F91" s="23" t="s">
        <v>24</v>
      </c>
    </row>
    <row r="92" spans="1:6" ht="39.75" hidden="1" customHeight="1" x14ac:dyDescent="0.3">
      <c r="A92" s="19">
        <v>4412</v>
      </c>
      <c r="B92" s="20" t="s">
        <v>471</v>
      </c>
      <c r="C92" s="19" t="s">
        <v>472</v>
      </c>
      <c r="D92" s="23">
        <f>SUM(E92,F92)</f>
        <v>0</v>
      </c>
      <c r="E92" s="23">
        <v>0</v>
      </c>
      <c r="F92" s="23" t="s">
        <v>24</v>
      </c>
    </row>
    <row r="93" spans="1:6" ht="39.75" hidden="1" customHeight="1" x14ac:dyDescent="0.3">
      <c r="A93" s="19">
        <v>4420</v>
      </c>
      <c r="B93" s="20" t="s">
        <v>473</v>
      </c>
      <c r="C93" s="19" t="s">
        <v>369</v>
      </c>
      <c r="D93" s="23">
        <f>SUM(D95:D96)</f>
        <v>0</v>
      </c>
      <c r="E93" s="23">
        <f>SUM(E95:E96)</f>
        <v>0</v>
      </c>
      <c r="F93" s="23" t="s">
        <v>24</v>
      </c>
    </row>
    <row r="94" spans="1:6" ht="39.75" hidden="1" customHeight="1" x14ac:dyDescent="0.3">
      <c r="A94" s="19"/>
      <c r="B94" s="20" t="s">
        <v>170</v>
      </c>
      <c r="C94" s="19"/>
      <c r="D94" s="33"/>
      <c r="E94" s="33"/>
      <c r="F94" s="33"/>
    </row>
    <row r="95" spans="1:6" ht="39.75" hidden="1" customHeight="1" x14ac:dyDescent="0.3">
      <c r="A95" s="19">
        <v>4421</v>
      </c>
      <c r="B95" s="20" t="s">
        <v>474</v>
      </c>
      <c r="C95" s="19" t="s">
        <v>475</v>
      </c>
      <c r="D95" s="23">
        <f>SUM(E95,F95)</f>
        <v>0</v>
      </c>
      <c r="E95" s="23">
        <v>0</v>
      </c>
      <c r="F95" s="23" t="s">
        <v>24</v>
      </c>
    </row>
    <row r="96" spans="1:6" ht="39.75" hidden="1" customHeight="1" x14ac:dyDescent="0.3">
      <c r="A96" s="19">
        <v>4422</v>
      </c>
      <c r="B96" s="20" t="s">
        <v>476</v>
      </c>
      <c r="C96" s="19" t="s">
        <v>477</v>
      </c>
      <c r="D96" s="23">
        <f>SUM(E96,F96)</f>
        <v>0</v>
      </c>
      <c r="E96" s="23">
        <v>0</v>
      </c>
      <c r="F96" s="23" t="s">
        <v>24</v>
      </c>
    </row>
    <row r="97" spans="1:6" ht="39.75" hidden="1" customHeight="1" x14ac:dyDescent="0.3">
      <c r="A97" s="19">
        <v>4500</v>
      </c>
      <c r="B97" s="20" t="s">
        <v>478</v>
      </c>
      <c r="C97" s="19"/>
      <c r="D97" s="23">
        <f>SUM(D99,D103,D107,D115)</f>
        <v>1572000</v>
      </c>
      <c r="E97" s="23">
        <f>SUM(E99,E103,E107,E115)</f>
        <v>1572000</v>
      </c>
      <c r="F97" s="23" t="s">
        <v>24</v>
      </c>
    </row>
    <row r="98" spans="1:6" ht="39.75" hidden="1" customHeight="1" x14ac:dyDescent="0.3">
      <c r="A98" s="19"/>
      <c r="B98" s="20" t="s">
        <v>367</v>
      </c>
      <c r="C98" s="19"/>
      <c r="D98" s="33"/>
      <c r="E98" s="33"/>
      <c r="F98" s="33"/>
    </row>
    <row r="99" spans="1:6" ht="39.75" hidden="1" customHeight="1" x14ac:dyDescent="0.3">
      <c r="A99" s="19">
        <v>4510</v>
      </c>
      <c r="B99" s="20" t="s">
        <v>479</v>
      </c>
      <c r="C99" s="19" t="s">
        <v>369</v>
      </c>
      <c r="D99" s="23">
        <f>SUM(D101:D102)</f>
        <v>0</v>
      </c>
      <c r="E99" s="23">
        <f>SUM(E101:E102)</f>
        <v>0</v>
      </c>
      <c r="F99" s="23" t="s">
        <v>24</v>
      </c>
    </row>
    <row r="100" spans="1:6" ht="39.75" hidden="1" customHeight="1" x14ac:dyDescent="0.3">
      <c r="A100" s="19"/>
      <c r="B100" s="20" t="s">
        <v>170</v>
      </c>
      <c r="C100" s="19"/>
      <c r="D100" s="33"/>
      <c r="E100" s="33"/>
      <c r="F100" s="33"/>
    </row>
    <row r="101" spans="1:6" ht="39.75" hidden="1" customHeight="1" x14ac:dyDescent="0.3">
      <c r="A101" s="19">
        <v>4511</v>
      </c>
      <c r="B101" s="20" t="s">
        <v>480</v>
      </c>
      <c r="C101" s="19" t="s">
        <v>481</v>
      </c>
      <c r="D101" s="23">
        <f>SUM(E101,F101)</f>
        <v>0</v>
      </c>
      <c r="E101" s="23">
        <v>0</v>
      </c>
      <c r="F101" s="23" t="s">
        <v>24</v>
      </c>
    </row>
    <row r="102" spans="1:6" ht="39.75" hidden="1" customHeight="1" x14ac:dyDescent="0.3">
      <c r="A102" s="19">
        <v>4512</v>
      </c>
      <c r="B102" s="20" t="s">
        <v>482</v>
      </c>
      <c r="C102" s="19" t="s">
        <v>483</v>
      </c>
      <c r="D102" s="23">
        <f>SUM(E102,F102)</f>
        <v>0</v>
      </c>
      <c r="E102" s="23">
        <v>0</v>
      </c>
      <c r="F102" s="23" t="s">
        <v>24</v>
      </c>
    </row>
    <row r="103" spans="1:6" ht="39.75" hidden="1" customHeight="1" x14ac:dyDescent="0.3">
      <c r="A103" s="19">
        <v>4520</v>
      </c>
      <c r="B103" s="20" t="s">
        <v>484</v>
      </c>
      <c r="C103" s="19" t="s">
        <v>369</v>
      </c>
      <c r="D103" s="23">
        <f>SUM(D105:D106)</f>
        <v>0</v>
      </c>
      <c r="E103" s="23">
        <f>SUM(E105:E106)</f>
        <v>0</v>
      </c>
      <c r="F103" s="23" t="s">
        <v>24</v>
      </c>
    </row>
    <row r="104" spans="1:6" ht="39.75" hidden="1" customHeight="1" x14ac:dyDescent="0.3">
      <c r="A104" s="19"/>
      <c r="B104" s="20" t="s">
        <v>170</v>
      </c>
      <c r="C104" s="19"/>
      <c r="D104" s="33"/>
      <c r="E104" s="33"/>
      <c r="F104" s="33"/>
    </row>
    <row r="105" spans="1:6" ht="39.75" hidden="1" customHeight="1" x14ac:dyDescent="0.3">
      <c r="A105" s="19">
        <v>4521</v>
      </c>
      <c r="B105" s="20" t="s">
        <v>485</v>
      </c>
      <c r="C105" s="19" t="s">
        <v>486</v>
      </c>
      <c r="D105" s="23">
        <f>SUM(E105,F105)</f>
        <v>0</v>
      </c>
      <c r="E105" s="23">
        <v>0</v>
      </c>
      <c r="F105" s="23" t="s">
        <v>24</v>
      </c>
    </row>
    <row r="106" spans="1:6" ht="39.75" hidden="1" customHeight="1" x14ac:dyDescent="0.3">
      <c r="A106" s="19">
        <v>4522</v>
      </c>
      <c r="B106" s="20" t="s">
        <v>487</v>
      </c>
      <c r="C106" s="19" t="s">
        <v>488</v>
      </c>
      <c r="D106" s="23">
        <f>SUM(E106,F106)</f>
        <v>0</v>
      </c>
      <c r="E106" s="23">
        <v>0</v>
      </c>
      <c r="F106" s="23" t="s">
        <v>24</v>
      </c>
    </row>
    <row r="107" spans="1:6" ht="66" x14ac:dyDescent="0.3">
      <c r="A107" s="19">
        <v>4530</v>
      </c>
      <c r="B107" s="20" t="s">
        <v>489</v>
      </c>
      <c r="C107" s="19" t="s">
        <v>369</v>
      </c>
      <c r="D107" s="23">
        <f>SUM(D109:D111)</f>
        <v>1572000</v>
      </c>
      <c r="E107" s="23">
        <f>SUM(E109:E111)</f>
        <v>1572000</v>
      </c>
      <c r="F107" s="23" t="s">
        <v>24</v>
      </c>
    </row>
    <row r="108" spans="1:6" hidden="1" x14ac:dyDescent="0.3">
      <c r="A108" s="19"/>
      <c r="B108" s="20" t="s">
        <v>170</v>
      </c>
      <c r="C108" s="19"/>
      <c r="D108" s="33"/>
      <c r="E108" s="33"/>
      <c r="F108" s="33"/>
    </row>
    <row r="109" spans="1:6" ht="45.75" customHeight="1" x14ac:dyDescent="0.3">
      <c r="A109" s="19">
        <v>4531</v>
      </c>
      <c r="B109" s="20" t="s">
        <v>490</v>
      </c>
      <c r="C109" s="19" t="s">
        <v>491</v>
      </c>
      <c r="D109" s="23">
        <f>SUM(E109,F109)</f>
        <v>1572000</v>
      </c>
      <c r="E109" s="23">
        <f>[1]հատված6!H353+[1]հատված6!H369</f>
        <v>1572000</v>
      </c>
      <c r="F109" s="23" t="s">
        <v>24</v>
      </c>
    </row>
    <row r="110" spans="1:6" ht="0.75" hidden="1" customHeight="1" x14ac:dyDescent="0.3">
      <c r="A110" s="19">
        <v>4532</v>
      </c>
      <c r="B110" s="20" t="s">
        <v>492</v>
      </c>
      <c r="C110" s="19" t="s">
        <v>493</v>
      </c>
      <c r="D110" s="23">
        <f>SUM(E110,F110)</f>
        <v>0</v>
      </c>
      <c r="E110" s="23">
        <v>0</v>
      </c>
      <c r="F110" s="23" t="s">
        <v>24</v>
      </c>
    </row>
    <row r="111" spans="1:6" ht="33" hidden="1" x14ac:dyDescent="0.3">
      <c r="A111" s="19">
        <v>4533</v>
      </c>
      <c r="B111" s="20" t="s">
        <v>494</v>
      </c>
      <c r="C111" s="19" t="s">
        <v>495</v>
      </c>
      <c r="D111" s="23">
        <f>SUM(D112,D113,D114)</f>
        <v>0</v>
      </c>
      <c r="E111" s="23">
        <f>SUM(E112,E113,E114)</f>
        <v>0</v>
      </c>
      <c r="F111" s="23" t="s">
        <v>24</v>
      </c>
    </row>
    <row r="112" spans="1:6" hidden="1" x14ac:dyDescent="0.3">
      <c r="A112" s="19">
        <v>4534</v>
      </c>
      <c r="B112" s="20" t="s">
        <v>496</v>
      </c>
      <c r="C112" s="19"/>
      <c r="D112" s="23">
        <f>SUM(E112,F112)</f>
        <v>0</v>
      </c>
      <c r="E112" s="23">
        <v>0</v>
      </c>
      <c r="F112" s="23" t="s">
        <v>24</v>
      </c>
    </row>
    <row r="113" spans="1:6" hidden="1" x14ac:dyDescent="0.3">
      <c r="A113" s="19">
        <v>4535</v>
      </c>
      <c r="B113" s="20" t="s">
        <v>497</v>
      </c>
      <c r="C113" s="19"/>
      <c r="D113" s="23">
        <f>SUM(E113,F113)</f>
        <v>0</v>
      </c>
      <c r="E113" s="23">
        <v>0</v>
      </c>
      <c r="F113" s="23" t="s">
        <v>24</v>
      </c>
    </row>
    <row r="114" spans="1:6" hidden="1" x14ac:dyDescent="0.3">
      <c r="A114" s="19">
        <v>4536</v>
      </c>
      <c r="B114" s="20" t="s">
        <v>498</v>
      </c>
      <c r="C114" s="19"/>
      <c r="D114" s="23">
        <f>SUM(E114,F114)</f>
        <v>0</v>
      </c>
      <c r="E114" s="23">
        <f>0-SUM(E113,E116)</f>
        <v>0</v>
      </c>
      <c r="F114" s="23" t="s">
        <v>24</v>
      </c>
    </row>
    <row r="115" spans="1:6" ht="66" hidden="1" x14ac:dyDescent="0.3">
      <c r="A115" s="19">
        <v>4540</v>
      </c>
      <c r="B115" s="20" t="s">
        <v>499</v>
      </c>
      <c r="C115" s="19" t="s">
        <v>369</v>
      </c>
      <c r="D115" s="23">
        <f>SUM(D117:D119)</f>
        <v>0</v>
      </c>
      <c r="E115" s="23">
        <f>SUM(E117:E119)</f>
        <v>0</v>
      </c>
      <c r="F115" s="23" t="s">
        <v>24</v>
      </c>
    </row>
    <row r="116" spans="1:6" hidden="1" x14ac:dyDescent="0.3">
      <c r="A116" s="19"/>
      <c r="B116" s="20" t="s">
        <v>170</v>
      </c>
      <c r="C116" s="19"/>
      <c r="D116" s="33"/>
      <c r="E116" s="33"/>
      <c r="F116" s="33"/>
    </row>
    <row r="117" spans="1:6" ht="66" hidden="1" x14ac:dyDescent="0.3">
      <c r="A117" s="19">
        <v>4541</v>
      </c>
      <c r="B117" s="20" t="s">
        <v>500</v>
      </c>
      <c r="C117" s="19" t="s">
        <v>501</v>
      </c>
      <c r="D117" s="23">
        <f>SUM(E117,F117)</f>
        <v>0</v>
      </c>
      <c r="E117" s="23">
        <v>0</v>
      </c>
      <c r="F117" s="23" t="s">
        <v>24</v>
      </c>
    </row>
    <row r="118" spans="1:6" ht="66" hidden="1" x14ac:dyDescent="0.3">
      <c r="A118" s="19">
        <v>4542</v>
      </c>
      <c r="B118" s="20" t="s">
        <v>502</v>
      </c>
      <c r="C118" s="19" t="s">
        <v>503</v>
      </c>
      <c r="D118" s="23">
        <f>SUM(E118,F118)</f>
        <v>0</v>
      </c>
      <c r="E118" s="23">
        <v>0</v>
      </c>
      <c r="F118" s="23" t="s">
        <v>24</v>
      </c>
    </row>
    <row r="119" spans="1:6" ht="33" hidden="1" x14ac:dyDescent="0.3">
      <c r="A119" s="19">
        <v>4543</v>
      </c>
      <c r="B119" s="20" t="s">
        <v>504</v>
      </c>
      <c r="C119" s="19" t="s">
        <v>505</v>
      </c>
      <c r="D119" s="23">
        <f>SUM(D120,D121,D122)</f>
        <v>0</v>
      </c>
      <c r="E119" s="23">
        <f>SUM(E120,E121,E122)</f>
        <v>0</v>
      </c>
      <c r="F119" s="23" t="s">
        <v>24</v>
      </c>
    </row>
    <row r="120" spans="1:6" hidden="1" x14ac:dyDescent="0.3">
      <c r="A120" s="19">
        <v>4544</v>
      </c>
      <c r="B120" s="20" t="s">
        <v>506</v>
      </c>
      <c r="C120" s="19"/>
      <c r="D120" s="23">
        <f>SUM(E120,F120)</f>
        <v>0</v>
      </c>
      <c r="E120" s="23">
        <v>0</v>
      </c>
      <c r="F120" s="23" t="s">
        <v>24</v>
      </c>
    </row>
    <row r="121" spans="1:6" hidden="1" x14ac:dyDescent="0.3">
      <c r="A121" s="19">
        <v>4545</v>
      </c>
      <c r="B121" s="20" t="s">
        <v>497</v>
      </c>
      <c r="C121" s="19"/>
      <c r="D121" s="23">
        <f>SUM(E121,F121)</f>
        <v>0</v>
      </c>
      <c r="E121" s="23">
        <v>0</v>
      </c>
      <c r="F121" s="23" t="s">
        <v>24</v>
      </c>
    </row>
    <row r="122" spans="1:6" hidden="1" x14ac:dyDescent="0.3">
      <c r="A122" s="19">
        <v>4546</v>
      </c>
      <c r="B122" s="20" t="s">
        <v>498</v>
      </c>
      <c r="C122" s="19"/>
      <c r="D122" s="23">
        <f>SUM(E122,F122)</f>
        <v>0</v>
      </c>
      <c r="E122" s="23">
        <v>0</v>
      </c>
      <c r="F122" s="23" t="s">
        <v>24</v>
      </c>
    </row>
    <row r="123" spans="1:6" ht="69" customHeight="1" x14ac:dyDescent="0.3">
      <c r="A123" s="19">
        <v>4600</v>
      </c>
      <c r="B123" s="20" t="s">
        <v>507</v>
      </c>
      <c r="C123" s="19" t="s">
        <v>369</v>
      </c>
      <c r="D123" s="23">
        <f>SUM(D125,D129,D135)</f>
        <v>6550000</v>
      </c>
      <c r="E123" s="23">
        <f>SUM(E125,E129,E135)</f>
        <v>6550000</v>
      </c>
      <c r="F123" s="23" t="s">
        <v>24</v>
      </c>
    </row>
    <row r="124" spans="1:6" ht="39.75" hidden="1" customHeight="1" x14ac:dyDescent="0.3">
      <c r="A124" s="19"/>
      <c r="B124" s="20" t="s">
        <v>367</v>
      </c>
      <c r="C124" s="19"/>
      <c r="D124" s="33"/>
      <c r="E124" s="33"/>
      <c r="F124" s="33"/>
    </row>
    <row r="125" spans="1:6" ht="39.75" hidden="1" customHeight="1" x14ac:dyDescent="0.3">
      <c r="A125" s="19">
        <v>4610</v>
      </c>
      <c r="B125" s="20" t="s">
        <v>508</v>
      </c>
      <c r="C125" s="19"/>
      <c r="D125" s="23">
        <f>SUM(D127:D128)</f>
        <v>0</v>
      </c>
      <c r="E125" s="23">
        <f>SUM(E127:E128)</f>
        <v>0</v>
      </c>
      <c r="F125" s="23" t="s">
        <v>24</v>
      </c>
    </row>
    <row r="126" spans="1:6" ht="39.75" hidden="1" customHeight="1" x14ac:dyDescent="0.3">
      <c r="A126" s="19"/>
      <c r="B126" s="20" t="s">
        <v>367</v>
      </c>
      <c r="C126" s="19"/>
      <c r="D126" s="33"/>
      <c r="E126" s="33"/>
      <c r="F126" s="33"/>
    </row>
    <row r="127" spans="1:6" ht="39.75" hidden="1" customHeight="1" x14ac:dyDescent="0.3">
      <c r="A127" s="19">
        <v>4610</v>
      </c>
      <c r="B127" s="20" t="s">
        <v>509</v>
      </c>
      <c r="C127" s="19" t="s">
        <v>510</v>
      </c>
      <c r="D127" s="23">
        <f>SUM(E127,F127)</f>
        <v>0</v>
      </c>
      <c r="E127" s="23">
        <v>0</v>
      </c>
      <c r="F127" s="23" t="s">
        <v>24</v>
      </c>
    </row>
    <row r="128" spans="1:6" ht="39.75" hidden="1" customHeight="1" x14ac:dyDescent="0.3">
      <c r="A128" s="19">
        <v>4620</v>
      </c>
      <c r="B128" s="20" t="s">
        <v>511</v>
      </c>
      <c r="C128" s="19" t="s">
        <v>512</v>
      </c>
      <c r="D128" s="23">
        <f>SUM(E128,F128)</f>
        <v>0</v>
      </c>
      <c r="E128" s="23">
        <v>0</v>
      </c>
      <c r="F128" s="23" t="s">
        <v>24</v>
      </c>
    </row>
    <row r="129" spans="1:6" ht="89.25" customHeight="1" x14ac:dyDescent="0.3">
      <c r="A129" s="19">
        <v>4630</v>
      </c>
      <c r="B129" s="20" t="s">
        <v>513</v>
      </c>
      <c r="C129" s="19" t="s">
        <v>369</v>
      </c>
      <c r="D129" s="23">
        <f>SUM(D131:D134)</f>
        <v>6550000</v>
      </c>
      <c r="E129" s="23">
        <f>SUM(E131:E134)</f>
        <v>6550000</v>
      </c>
      <c r="F129" s="23" t="s">
        <v>24</v>
      </c>
    </row>
    <row r="130" spans="1:6" ht="39.75" hidden="1" customHeight="1" x14ac:dyDescent="0.3">
      <c r="A130" s="19"/>
      <c r="B130" s="20" t="s">
        <v>514</v>
      </c>
      <c r="C130" s="19"/>
      <c r="D130" s="33"/>
      <c r="E130" s="33"/>
      <c r="F130" s="33"/>
    </row>
    <row r="131" spans="1:6" ht="23.25" hidden="1" customHeight="1" x14ac:dyDescent="0.3">
      <c r="A131" s="19">
        <v>4631</v>
      </c>
      <c r="B131" s="20" t="s">
        <v>515</v>
      </c>
      <c r="C131" s="19" t="s">
        <v>516</v>
      </c>
      <c r="D131" s="23">
        <f>SUM(E131,F131)</f>
        <v>0</v>
      </c>
      <c r="E131" s="23">
        <v>0</v>
      </c>
      <c r="F131" s="23" t="s">
        <v>24</v>
      </c>
    </row>
    <row r="132" spans="1:6" ht="43.5" customHeight="1" x14ac:dyDescent="0.3">
      <c r="A132" s="19">
        <v>4632</v>
      </c>
      <c r="B132" s="20" t="s">
        <v>517</v>
      </c>
      <c r="C132" s="19" t="s">
        <v>518</v>
      </c>
      <c r="D132" s="23">
        <f>SUM(E132,F132)</f>
        <v>2550000</v>
      </c>
      <c r="E132" s="23">
        <f>[1]հատված6!H277+[1]հատված6!H334+[1]հատված6!H358+[1]հատված6!H383</f>
        <v>2550000</v>
      </c>
      <c r="F132" s="23" t="s">
        <v>24</v>
      </c>
    </row>
    <row r="133" spans="1:6" ht="39.75" hidden="1" customHeight="1" x14ac:dyDescent="0.3">
      <c r="A133" s="19">
        <v>4633</v>
      </c>
      <c r="B133" s="20" t="s">
        <v>519</v>
      </c>
      <c r="C133" s="19" t="s">
        <v>520</v>
      </c>
      <c r="D133" s="23">
        <f>SUM(E133,F133)</f>
        <v>0</v>
      </c>
      <c r="E133" s="23">
        <v>0</v>
      </c>
      <c r="F133" s="23" t="s">
        <v>24</v>
      </c>
    </row>
    <row r="134" spans="1:6" ht="36.75" customHeight="1" x14ac:dyDescent="0.3">
      <c r="A134" s="19">
        <v>4634</v>
      </c>
      <c r="B134" s="20" t="s">
        <v>521</v>
      </c>
      <c r="C134" s="19" t="s">
        <v>522</v>
      </c>
      <c r="D134" s="23">
        <f>SUM(E134,F134)</f>
        <v>4000000</v>
      </c>
      <c r="E134" s="23">
        <f>[1]հատված6!H414</f>
        <v>4000000</v>
      </c>
      <c r="F134" s="23" t="s">
        <v>24</v>
      </c>
    </row>
    <row r="135" spans="1:6" ht="39.75" hidden="1" customHeight="1" x14ac:dyDescent="0.3">
      <c r="A135" s="19">
        <v>4640</v>
      </c>
      <c r="B135" s="20" t="s">
        <v>523</v>
      </c>
      <c r="C135" s="19" t="s">
        <v>369</v>
      </c>
      <c r="D135" s="23">
        <f>SUM(D137)</f>
        <v>0</v>
      </c>
      <c r="E135" s="23">
        <f>SUM(E137)</f>
        <v>0</v>
      </c>
      <c r="F135" s="23" t="s">
        <v>24</v>
      </c>
    </row>
    <row r="136" spans="1:6" ht="39.75" hidden="1" customHeight="1" x14ac:dyDescent="0.3">
      <c r="A136" s="19"/>
      <c r="B136" s="20" t="s">
        <v>514</v>
      </c>
      <c r="C136" s="19"/>
      <c r="D136" s="33"/>
      <c r="E136" s="33"/>
      <c r="F136" s="23" t="s">
        <v>24</v>
      </c>
    </row>
    <row r="137" spans="1:6" ht="39.75" hidden="1" customHeight="1" x14ac:dyDescent="0.3">
      <c r="A137" s="19">
        <v>4641</v>
      </c>
      <c r="B137" s="20" t="s">
        <v>524</v>
      </c>
      <c r="C137" s="19" t="s">
        <v>525</v>
      </c>
      <c r="D137" s="23">
        <f>SUM(E137,F137)</f>
        <v>0</v>
      </c>
      <c r="E137" s="23">
        <v>0</v>
      </c>
      <c r="F137" s="23" t="s">
        <v>24</v>
      </c>
    </row>
    <row r="138" spans="1:6" ht="65.25" customHeight="1" x14ac:dyDescent="0.3">
      <c r="A138" s="19">
        <v>4700</v>
      </c>
      <c r="B138" s="20" t="s">
        <v>526</v>
      </c>
      <c r="C138" s="19" t="s">
        <v>369</v>
      </c>
      <c r="D138" s="23">
        <f>SUM(D140,D144,D150,D153,D157,D160,D163)</f>
        <v>59900000</v>
      </c>
      <c r="E138" s="23">
        <f>SUM(E140,E144,E150,E153,E157,E160,E163)</f>
        <v>59900000</v>
      </c>
      <c r="F138" s="23" t="s">
        <v>24</v>
      </c>
    </row>
    <row r="139" spans="1:6" ht="39.75" hidden="1" customHeight="1" x14ac:dyDescent="0.3">
      <c r="A139" s="19"/>
      <c r="B139" s="20" t="s">
        <v>367</v>
      </c>
      <c r="C139" s="19"/>
      <c r="D139" s="33"/>
      <c r="E139" s="33"/>
      <c r="F139" s="33"/>
    </row>
    <row r="140" spans="1:6" ht="82.5" x14ac:dyDescent="0.3">
      <c r="A140" s="19">
        <v>4710</v>
      </c>
      <c r="B140" s="20" t="s">
        <v>527</v>
      </c>
      <c r="C140" s="19" t="s">
        <v>369</v>
      </c>
      <c r="D140" s="23">
        <f>SUM(D142:D143)</f>
        <v>250000</v>
      </c>
      <c r="E140" s="23">
        <f>SUM(E142:E143)</f>
        <v>250000</v>
      </c>
      <c r="F140" s="23" t="s">
        <v>24</v>
      </c>
    </row>
    <row r="141" spans="1:6" ht="0.75" customHeight="1" x14ac:dyDescent="0.3">
      <c r="A141" s="19"/>
      <c r="B141" s="20" t="s">
        <v>514</v>
      </c>
      <c r="C141" s="19"/>
      <c r="D141" s="33"/>
      <c r="E141" s="33"/>
      <c r="F141" s="33"/>
    </row>
    <row r="142" spans="1:6" ht="82.5" hidden="1" x14ac:dyDescent="0.3">
      <c r="A142" s="19">
        <v>4711</v>
      </c>
      <c r="B142" s="20" t="s">
        <v>528</v>
      </c>
      <c r="C142" s="19" t="s">
        <v>529</v>
      </c>
      <c r="D142" s="23">
        <f>SUM(E142,F142)</f>
        <v>0</v>
      </c>
      <c r="E142" s="23">
        <v>0</v>
      </c>
      <c r="F142" s="23" t="s">
        <v>24</v>
      </c>
    </row>
    <row r="143" spans="1:6" ht="49.5" x14ac:dyDescent="0.3">
      <c r="A143" s="19">
        <v>4712</v>
      </c>
      <c r="B143" s="20" t="s">
        <v>530</v>
      </c>
      <c r="C143" s="19" t="s">
        <v>531</v>
      </c>
      <c r="D143" s="23">
        <f>SUM(E143,F143)</f>
        <v>250000</v>
      </c>
      <c r="E143" s="23">
        <f>[1]հատված6!H83</f>
        <v>250000</v>
      </c>
      <c r="F143" s="23" t="s">
        <v>24</v>
      </c>
    </row>
    <row r="144" spans="1:6" ht="132.75" customHeight="1" x14ac:dyDescent="0.3">
      <c r="A144" s="19">
        <v>4720</v>
      </c>
      <c r="B144" s="20" t="s">
        <v>532</v>
      </c>
      <c r="C144" s="19" t="s">
        <v>369</v>
      </c>
      <c r="D144" s="23">
        <f>SUM(D146:D149)</f>
        <v>1150000</v>
      </c>
      <c r="E144" s="23">
        <f>SUM(E146:E149)</f>
        <v>1150000</v>
      </c>
      <c r="F144" s="23" t="s">
        <v>24</v>
      </c>
    </row>
    <row r="145" spans="1:6" hidden="1" x14ac:dyDescent="0.3">
      <c r="A145" s="19"/>
      <c r="B145" s="20" t="s">
        <v>514</v>
      </c>
      <c r="C145" s="19"/>
      <c r="D145" s="33"/>
      <c r="E145" s="33"/>
      <c r="F145" s="33"/>
    </row>
    <row r="146" spans="1:6" hidden="1" x14ac:dyDescent="0.3">
      <c r="A146" s="19">
        <v>4721</v>
      </c>
      <c r="B146" s="20" t="s">
        <v>533</v>
      </c>
      <c r="C146" s="19" t="s">
        <v>534</v>
      </c>
      <c r="D146" s="23">
        <f t="shared" ref="D146:D166" si="3">SUM(E146,F146)</f>
        <v>0</v>
      </c>
      <c r="E146" s="23">
        <v>0</v>
      </c>
      <c r="F146" s="23" t="s">
        <v>24</v>
      </c>
    </row>
    <row r="147" spans="1:6" ht="33" customHeight="1" x14ac:dyDescent="0.3">
      <c r="A147" s="19">
        <v>4722</v>
      </c>
      <c r="B147" s="20" t="s">
        <v>535</v>
      </c>
      <c r="C147" s="19" t="s">
        <v>536</v>
      </c>
      <c r="D147" s="23">
        <f t="shared" si="3"/>
        <v>50000</v>
      </c>
      <c r="E147" s="23">
        <f>[1]հատված6!H84</f>
        <v>50000</v>
      </c>
      <c r="F147" s="23" t="s">
        <v>24</v>
      </c>
    </row>
    <row r="148" spans="1:6" ht="35.25" customHeight="1" x14ac:dyDescent="0.3">
      <c r="A148" s="19">
        <v>4723</v>
      </c>
      <c r="B148" s="20" t="s">
        <v>537</v>
      </c>
      <c r="C148" s="19" t="s">
        <v>538</v>
      </c>
      <c r="D148" s="23">
        <f t="shared" si="3"/>
        <v>1100000</v>
      </c>
      <c r="E148" s="23">
        <f>[1]հատված6!H39+[1]հատված6!H85+[1]հատված6!H241</f>
        <v>1100000</v>
      </c>
      <c r="F148" s="23" t="s">
        <v>24</v>
      </c>
    </row>
    <row r="149" spans="1:6" ht="67.5" hidden="1" customHeight="1" x14ac:dyDescent="0.3">
      <c r="A149" s="19">
        <v>4724</v>
      </c>
      <c r="B149" s="20" t="s">
        <v>539</v>
      </c>
      <c r="C149" s="19" t="s">
        <v>540</v>
      </c>
      <c r="D149" s="23">
        <f t="shared" si="3"/>
        <v>0</v>
      </c>
      <c r="E149" s="23" t="s">
        <v>541</v>
      </c>
      <c r="F149" s="23" t="s">
        <v>24</v>
      </c>
    </row>
    <row r="150" spans="1:6" ht="63" hidden="1" customHeight="1" x14ac:dyDescent="0.3">
      <c r="A150" s="19">
        <v>4730</v>
      </c>
      <c r="B150" s="20" t="s">
        <v>542</v>
      </c>
      <c r="C150" s="19" t="s">
        <v>369</v>
      </c>
      <c r="D150" s="23">
        <f t="shared" si="3"/>
        <v>0</v>
      </c>
      <c r="E150" s="23">
        <f>SUM(E152)</f>
        <v>0</v>
      </c>
      <c r="F150" s="23" t="s">
        <v>24</v>
      </c>
    </row>
    <row r="151" spans="1:6" ht="23.25" hidden="1" customHeight="1" x14ac:dyDescent="0.3">
      <c r="A151" s="19"/>
      <c r="B151" s="20" t="s">
        <v>170</v>
      </c>
      <c r="C151" s="19"/>
      <c r="D151" s="23">
        <f t="shared" si="3"/>
        <v>0</v>
      </c>
      <c r="E151" s="33"/>
      <c r="F151" s="33"/>
    </row>
    <row r="152" spans="1:6" ht="57" hidden="1" customHeight="1" x14ac:dyDescent="0.3">
      <c r="A152" s="19">
        <v>4731</v>
      </c>
      <c r="B152" s="20" t="s">
        <v>543</v>
      </c>
      <c r="C152" s="19" t="s">
        <v>544</v>
      </c>
      <c r="D152" s="23">
        <f t="shared" si="3"/>
        <v>0</v>
      </c>
      <c r="E152" s="23">
        <v>0</v>
      </c>
      <c r="F152" s="23" t="s">
        <v>24</v>
      </c>
    </row>
    <row r="153" spans="1:6" ht="104.25" hidden="1" customHeight="1" x14ac:dyDescent="0.3">
      <c r="A153" s="19">
        <v>4740</v>
      </c>
      <c r="B153" s="20" t="s">
        <v>545</v>
      </c>
      <c r="C153" s="19" t="s">
        <v>369</v>
      </c>
      <c r="D153" s="23">
        <f t="shared" si="3"/>
        <v>0</v>
      </c>
      <c r="E153" s="23">
        <f>SUM(E155:E156)</f>
        <v>0</v>
      </c>
      <c r="F153" s="23" t="s">
        <v>24</v>
      </c>
    </row>
    <row r="154" spans="1:6" ht="41.25" hidden="1" customHeight="1" x14ac:dyDescent="0.3">
      <c r="A154" s="19"/>
      <c r="B154" s="20" t="s">
        <v>170</v>
      </c>
      <c r="C154" s="19"/>
      <c r="D154" s="23">
        <f t="shared" si="3"/>
        <v>0</v>
      </c>
      <c r="E154" s="33"/>
      <c r="F154" s="33"/>
    </row>
    <row r="155" spans="1:6" ht="72" hidden="1" customHeight="1" x14ac:dyDescent="0.3">
      <c r="A155" s="19">
        <v>4741</v>
      </c>
      <c r="B155" s="20" t="s">
        <v>546</v>
      </c>
      <c r="C155" s="19" t="s">
        <v>547</v>
      </c>
      <c r="D155" s="23">
        <f t="shared" si="3"/>
        <v>0</v>
      </c>
      <c r="E155" s="23">
        <v>0</v>
      </c>
      <c r="F155" s="23" t="s">
        <v>24</v>
      </c>
    </row>
    <row r="156" spans="1:6" ht="58.5" hidden="1" customHeight="1" x14ac:dyDescent="0.3">
      <c r="A156" s="19">
        <v>4742</v>
      </c>
      <c r="B156" s="20" t="s">
        <v>548</v>
      </c>
      <c r="C156" s="19" t="s">
        <v>549</v>
      </c>
      <c r="D156" s="23">
        <f t="shared" si="3"/>
        <v>0</v>
      </c>
      <c r="E156" s="23">
        <v>0</v>
      </c>
      <c r="F156" s="23" t="s">
        <v>24</v>
      </c>
    </row>
    <row r="157" spans="1:6" ht="95.25" hidden="1" customHeight="1" x14ac:dyDescent="0.3">
      <c r="A157" s="19">
        <v>4750</v>
      </c>
      <c r="B157" s="20" t="s">
        <v>550</v>
      </c>
      <c r="C157" s="19" t="s">
        <v>369</v>
      </c>
      <c r="D157" s="23">
        <f t="shared" si="3"/>
        <v>0</v>
      </c>
      <c r="E157" s="23">
        <f>SUM(E159)</f>
        <v>0</v>
      </c>
      <c r="F157" s="23" t="s">
        <v>24</v>
      </c>
    </row>
    <row r="158" spans="1:6" ht="30" hidden="1" customHeight="1" x14ac:dyDescent="0.3">
      <c r="A158" s="19"/>
      <c r="B158" s="20" t="s">
        <v>170</v>
      </c>
      <c r="C158" s="19"/>
      <c r="D158" s="23">
        <f t="shared" si="3"/>
        <v>0</v>
      </c>
      <c r="E158" s="33"/>
      <c r="F158" s="33"/>
    </row>
    <row r="159" spans="1:6" ht="87" hidden="1" customHeight="1" x14ac:dyDescent="0.3">
      <c r="A159" s="19">
        <v>4751</v>
      </c>
      <c r="B159" s="20" t="s">
        <v>551</v>
      </c>
      <c r="C159" s="19" t="s">
        <v>552</v>
      </c>
      <c r="D159" s="23">
        <f t="shared" si="3"/>
        <v>0</v>
      </c>
      <c r="E159" s="23">
        <v>0</v>
      </c>
      <c r="F159" s="23" t="s">
        <v>24</v>
      </c>
    </row>
    <row r="160" spans="1:6" ht="41.25" hidden="1" customHeight="1" x14ac:dyDescent="0.3">
      <c r="A160" s="19">
        <v>4760</v>
      </c>
      <c r="B160" s="20" t="s">
        <v>553</v>
      </c>
      <c r="C160" s="19" t="s">
        <v>369</v>
      </c>
      <c r="D160" s="23">
        <f t="shared" si="3"/>
        <v>0</v>
      </c>
      <c r="E160" s="23">
        <f>SUM(E162)</f>
        <v>0</v>
      </c>
      <c r="F160" s="23" t="s">
        <v>24</v>
      </c>
    </row>
    <row r="161" spans="1:6" ht="41.25" hidden="1" customHeight="1" x14ac:dyDescent="0.3">
      <c r="A161" s="19"/>
      <c r="B161" s="20" t="s">
        <v>170</v>
      </c>
      <c r="C161" s="19"/>
      <c r="D161" s="23">
        <f t="shared" si="3"/>
        <v>0</v>
      </c>
      <c r="E161" s="33"/>
      <c r="F161" s="33"/>
    </row>
    <row r="162" spans="1:6" ht="41.25" hidden="1" customHeight="1" x14ac:dyDescent="0.3">
      <c r="A162" s="19">
        <v>4761</v>
      </c>
      <c r="B162" s="20" t="s">
        <v>554</v>
      </c>
      <c r="C162" s="19" t="s">
        <v>555</v>
      </c>
      <c r="D162" s="23">
        <f t="shared" si="3"/>
        <v>0</v>
      </c>
      <c r="E162" s="23">
        <f>[1]հատված6!H86</f>
        <v>0</v>
      </c>
      <c r="F162" s="23" t="s">
        <v>24</v>
      </c>
    </row>
    <row r="163" spans="1:6" ht="41.25" customHeight="1" x14ac:dyDescent="0.3">
      <c r="A163" s="19">
        <v>4770</v>
      </c>
      <c r="B163" s="20" t="s">
        <v>556</v>
      </c>
      <c r="C163" s="19" t="s">
        <v>369</v>
      </c>
      <c r="D163" s="23">
        <f t="shared" si="3"/>
        <v>58500000</v>
      </c>
      <c r="E163" s="23">
        <f>SUM(E165)</f>
        <v>58500000</v>
      </c>
      <c r="F163" s="23">
        <f>SUM(F165)</f>
        <v>0</v>
      </c>
    </row>
    <row r="164" spans="1:6" ht="39.75" hidden="1" customHeight="1" x14ac:dyDescent="0.3">
      <c r="A164" s="19"/>
      <c r="B164" s="20" t="s">
        <v>170</v>
      </c>
      <c r="C164" s="19"/>
      <c r="D164" s="23">
        <f t="shared" si="3"/>
        <v>0</v>
      </c>
      <c r="E164" s="33"/>
      <c r="F164" s="33"/>
    </row>
    <row r="165" spans="1:6" ht="35.25" customHeight="1" x14ac:dyDescent="0.3">
      <c r="A165" s="19">
        <v>4771</v>
      </c>
      <c r="B165" s="20" t="s">
        <v>557</v>
      </c>
      <c r="C165" s="19" t="s">
        <v>558</v>
      </c>
      <c r="D165" s="23">
        <f t="shared" si="3"/>
        <v>58500000</v>
      </c>
      <c r="E165" s="23">
        <f>[1]հատված6!H423</f>
        <v>58500000</v>
      </c>
      <c r="F165" s="23">
        <f>[1]հատված6!I423</f>
        <v>0</v>
      </c>
    </row>
    <row r="166" spans="1:6" ht="39.75" hidden="1" customHeight="1" x14ac:dyDescent="0.3">
      <c r="A166" s="19">
        <v>4772</v>
      </c>
      <c r="B166" s="20" t="s">
        <v>559</v>
      </c>
      <c r="C166" s="19" t="s">
        <v>369</v>
      </c>
      <c r="D166" s="23">
        <f t="shared" si="3"/>
        <v>0</v>
      </c>
      <c r="E166" s="23">
        <v>0</v>
      </c>
      <c r="F166" s="23" t="s">
        <v>24</v>
      </c>
    </row>
    <row r="167" spans="1:6" ht="79.5" customHeight="1" x14ac:dyDescent="0.3">
      <c r="A167" s="19">
        <v>5000</v>
      </c>
      <c r="B167" s="20" t="s">
        <v>560</v>
      </c>
      <c r="C167" s="19" t="s">
        <v>369</v>
      </c>
      <c r="D167" s="23">
        <f>SUM(D169,D187,D193,D196,D202)</f>
        <v>2330800000</v>
      </c>
      <c r="E167" s="23" t="s">
        <v>24</v>
      </c>
      <c r="F167" s="23">
        <f>SUM(F169,F187,F193,F196,F202)</f>
        <v>2330800000</v>
      </c>
    </row>
    <row r="168" spans="1:6" ht="39.75" hidden="1" customHeight="1" x14ac:dyDescent="0.3">
      <c r="A168" s="19"/>
      <c r="B168" s="20" t="s">
        <v>367</v>
      </c>
      <c r="C168" s="19"/>
      <c r="D168" s="33"/>
      <c r="E168" s="33"/>
      <c r="F168" s="33"/>
    </row>
    <row r="169" spans="1:6" ht="54" customHeight="1" x14ac:dyDescent="0.3">
      <c r="A169" s="19">
        <v>5100</v>
      </c>
      <c r="B169" s="20" t="s">
        <v>561</v>
      </c>
      <c r="C169" s="19" t="s">
        <v>369</v>
      </c>
      <c r="D169" s="23">
        <f>SUM(D171,D176,D181)</f>
        <v>2326860000</v>
      </c>
      <c r="E169" s="23" t="s">
        <v>24</v>
      </c>
      <c r="F169" s="23">
        <f>SUM(F171,F176,F181)</f>
        <v>2326860000</v>
      </c>
    </row>
    <row r="170" spans="1:6" ht="39.75" hidden="1" customHeight="1" x14ac:dyDescent="0.3">
      <c r="A170" s="19"/>
      <c r="B170" s="20" t="s">
        <v>367</v>
      </c>
      <c r="C170" s="19"/>
      <c r="D170" s="33"/>
      <c r="E170" s="33"/>
      <c r="F170" s="33"/>
    </row>
    <row r="171" spans="1:6" ht="49.5" customHeight="1" x14ac:dyDescent="0.3">
      <c r="A171" s="19">
        <v>5110</v>
      </c>
      <c r="B171" s="20" t="s">
        <v>562</v>
      </c>
      <c r="C171" s="19" t="s">
        <v>369</v>
      </c>
      <c r="D171" s="23">
        <f>SUM(D173:D175)</f>
        <v>2242510000</v>
      </c>
      <c r="E171" s="23" t="s">
        <v>24</v>
      </c>
      <c r="F171" s="23">
        <f>SUM(F173:F175)</f>
        <v>2242510000</v>
      </c>
    </row>
    <row r="172" spans="1:6" ht="39.75" hidden="1" customHeight="1" x14ac:dyDescent="0.3">
      <c r="A172" s="19"/>
      <c r="B172" s="20" t="s">
        <v>170</v>
      </c>
      <c r="C172" s="19"/>
      <c r="D172" s="33"/>
      <c r="E172" s="33"/>
      <c r="F172" s="33"/>
    </row>
    <row r="173" spans="1:6" ht="39.75" hidden="1" customHeight="1" x14ac:dyDescent="0.3">
      <c r="A173" s="19">
        <v>5111</v>
      </c>
      <c r="B173" s="20" t="s">
        <v>563</v>
      </c>
      <c r="C173" s="19" t="s">
        <v>564</v>
      </c>
      <c r="D173" s="23">
        <f>SUM(E173,F173)</f>
        <v>0</v>
      </c>
      <c r="E173" s="23" t="s">
        <v>24</v>
      </c>
      <c r="F173" s="23"/>
    </row>
    <row r="174" spans="1:6" ht="38.25" customHeight="1" x14ac:dyDescent="0.3">
      <c r="A174" s="19">
        <v>5112</v>
      </c>
      <c r="B174" s="20" t="s">
        <v>565</v>
      </c>
      <c r="C174" s="19" t="s">
        <v>566</v>
      </c>
      <c r="D174" s="23">
        <f>SUM(E174,F174)</f>
        <v>236659800</v>
      </c>
      <c r="E174" s="23" t="s">
        <v>24</v>
      </c>
      <c r="F174" s="23">
        <f>[1]հատված6!I87+[1]հատված6!I278</f>
        <v>236659800</v>
      </c>
    </row>
    <row r="175" spans="1:6" ht="51.75" customHeight="1" x14ac:dyDescent="0.3">
      <c r="A175" s="19">
        <v>5113</v>
      </c>
      <c r="B175" s="20" t="s">
        <v>567</v>
      </c>
      <c r="C175" s="19" t="s">
        <v>568</v>
      </c>
      <c r="D175" s="23">
        <f>SUM(E175,F175)</f>
        <v>2005850200</v>
      </c>
      <c r="E175" s="23" t="s">
        <v>24</v>
      </c>
      <c r="F175" s="23">
        <f>[1]հատված6!I171+[1]հատված6!I227+[1]հատված6!I234+[1]հատված6!I279+[1]հատված6!I354+[1]հատված6!I307</f>
        <v>2005850200</v>
      </c>
    </row>
    <row r="176" spans="1:6" ht="63.75" customHeight="1" x14ac:dyDescent="0.3">
      <c r="A176" s="19">
        <v>5120</v>
      </c>
      <c r="B176" s="20" t="s">
        <v>569</v>
      </c>
      <c r="C176" s="19" t="s">
        <v>369</v>
      </c>
      <c r="D176" s="23">
        <f>SUM(D178:D180)</f>
        <v>48350000</v>
      </c>
      <c r="E176" s="23" t="s">
        <v>24</v>
      </c>
      <c r="F176" s="23">
        <f>SUM(F178:F180)</f>
        <v>48350000</v>
      </c>
    </row>
    <row r="177" spans="1:6" ht="39.75" hidden="1" customHeight="1" x14ac:dyDescent="0.3">
      <c r="A177" s="19"/>
      <c r="B177" s="20" t="s">
        <v>170</v>
      </c>
      <c r="C177" s="19"/>
      <c r="D177" s="33"/>
      <c r="E177" s="33"/>
      <c r="F177" s="33"/>
    </row>
    <row r="178" spans="1:6" ht="29.25" customHeight="1" x14ac:dyDescent="0.3">
      <c r="A178" s="19">
        <v>5121</v>
      </c>
      <c r="B178" s="20" t="s">
        <v>570</v>
      </c>
      <c r="C178" s="19" t="s">
        <v>571</v>
      </c>
      <c r="D178" s="23">
        <f>SUM(E178,F178)</f>
        <v>20000000</v>
      </c>
      <c r="E178" s="23" t="s">
        <v>24</v>
      </c>
      <c r="F178" s="23">
        <v>20000000</v>
      </c>
    </row>
    <row r="179" spans="1:6" ht="40.15" customHeight="1" x14ac:dyDescent="0.3">
      <c r="A179" s="19">
        <v>5122</v>
      </c>
      <c r="B179" s="20" t="s">
        <v>572</v>
      </c>
      <c r="C179" s="19" t="s">
        <v>573</v>
      </c>
      <c r="D179" s="23">
        <f>SUM(E179,F179)</f>
        <v>5000000</v>
      </c>
      <c r="E179" s="23" t="s">
        <v>24</v>
      </c>
      <c r="F179" s="23">
        <f>[1]հատված6!I88+[1]հատված6!I41</f>
        <v>5000000</v>
      </c>
    </row>
    <row r="180" spans="1:6" ht="28.5" customHeight="1" x14ac:dyDescent="0.3">
      <c r="A180" s="19">
        <v>5123</v>
      </c>
      <c r="B180" s="20" t="s">
        <v>574</v>
      </c>
      <c r="C180" s="19" t="s">
        <v>575</v>
      </c>
      <c r="D180" s="23">
        <f>SUM(E180,F180)</f>
        <v>23350000</v>
      </c>
      <c r="E180" s="23" t="s">
        <v>24</v>
      </c>
      <c r="F180" s="23">
        <v>23350000</v>
      </c>
    </row>
    <row r="181" spans="1:6" ht="49.5" x14ac:dyDescent="0.3">
      <c r="A181" s="19">
        <v>5130</v>
      </c>
      <c r="B181" s="20" t="s">
        <v>576</v>
      </c>
      <c r="C181" s="19" t="s">
        <v>369</v>
      </c>
      <c r="D181" s="23">
        <f>SUM(D183:D186)</f>
        <v>36000000</v>
      </c>
      <c r="E181" s="23" t="s">
        <v>24</v>
      </c>
      <c r="F181" s="23">
        <f>SUM(F183:F186)</f>
        <v>36000000</v>
      </c>
    </row>
    <row r="182" spans="1:6" hidden="1" x14ac:dyDescent="0.3">
      <c r="A182" s="19"/>
      <c r="B182" s="20" t="s">
        <v>170</v>
      </c>
      <c r="C182" s="19"/>
      <c r="D182" s="33"/>
      <c r="E182" s="33"/>
      <c r="F182" s="33"/>
    </row>
    <row r="183" spans="1:6" hidden="1" x14ac:dyDescent="0.3">
      <c r="A183" s="19">
        <v>5131</v>
      </c>
      <c r="B183" s="20" t="s">
        <v>577</v>
      </c>
      <c r="C183" s="19" t="s">
        <v>578</v>
      </c>
      <c r="D183" s="23">
        <f>SUM(E183,F183)</f>
        <v>0</v>
      </c>
      <c r="E183" s="23" t="s">
        <v>24</v>
      </c>
      <c r="F183" s="23">
        <v>0</v>
      </c>
    </row>
    <row r="184" spans="1:6" ht="33" hidden="1" x14ac:dyDescent="0.3">
      <c r="A184" s="19">
        <v>5132</v>
      </c>
      <c r="B184" s="20" t="s">
        <v>579</v>
      </c>
      <c r="C184" s="19" t="s">
        <v>580</v>
      </c>
      <c r="D184" s="23">
        <f>SUM(E184,F184)</f>
        <v>0</v>
      </c>
      <c r="E184" s="23" t="s">
        <v>24</v>
      </c>
      <c r="F184" s="23">
        <v>0</v>
      </c>
    </row>
    <row r="185" spans="1:6" ht="33" x14ac:dyDescent="0.3">
      <c r="A185" s="19">
        <v>5133</v>
      </c>
      <c r="B185" s="20" t="s">
        <v>581</v>
      </c>
      <c r="C185" s="19" t="s">
        <v>582</v>
      </c>
      <c r="D185" s="23">
        <f>SUM(E185,F185)</f>
        <v>3500000</v>
      </c>
      <c r="E185" s="23" t="s">
        <v>24</v>
      </c>
      <c r="F185" s="23">
        <f>[1]հատված6!I90+[1]հատված6!I175</f>
        <v>3500000</v>
      </c>
    </row>
    <row r="186" spans="1:6" ht="30.75" customHeight="1" x14ac:dyDescent="0.3">
      <c r="A186" s="19">
        <v>5134</v>
      </c>
      <c r="B186" s="20" t="s">
        <v>583</v>
      </c>
      <c r="C186" s="19" t="s">
        <v>584</v>
      </c>
      <c r="D186" s="23">
        <f>SUM(E186,F186)</f>
        <v>32500000</v>
      </c>
      <c r="E186" s="23" t="s">
        <v>24</v>
      </c>
      <c r="F186" s="23">
        <f>[1]հատված6!I91+[1]հատված6!I176</f>
        <v>32500000</v>
      </c>
    </row>
    <row r="187" spans="1:6" ht="49.5" hidden="1" x14ac:dyDescent="0.3">
      <c r="A187" s="19">
        <v>5200</v>
      </c>
      <c r="B187" s="20" t="s">
        <v>585</v>
      </c>
      <c r="C187" s="19" t="s">
        <v>369</v>
      </c>
      <c r="D187" s="23">
        <f>SUM(D189:D192)</f>
        <v>0</v>
      </c>
      <c r="E187" s="23" t="s">
        <v>24</v>
      </c>
      <c r="F187" s="23">
        <f>SUM(F189:F192)</f>
        <v>0</v>
      </c>
    </row>
    <row r="188" spans="1:6" hidden="1" x14ac:dyDescent="0.3">
      <c r="A188" s="19"/>
      <c r="B188" s="20" t="s">
        <v>367</v>
      </c>
      <c r="C188" s="19"/>
      <c r="D188" s="33"/>
      <c r="E188" s="33"/>
      <c r="F188" s="33"/>
    </row>
    <row r="189" spans="1:6" ht="33" hidden="1" x14ac:dyDescent="0.3">
      <c r="A189" s="19">
        <v>5211</v>
      </c>
      <c r="B189" s="20" t="s">
        <v>586</v>
      </c>
      <c r="C189" s="19" t="s">
        <v>587</v>
      </c>
      <c r="D189" s="23">
        <f>SUM(E189,F189)</f>
        <v>0</v>
      </c>
      <c r="E189" s="23" t="s">
        <v>24</v>
      </c>
      <c r="F189" s="23">
        <v>0</v>
      </c>
    </row>
    <row r="190" spans="1:6" hidden="1" x14ac:dyDescent="0.3">
      <c r="A190" s="19">
        <v>5221</v>
      </c>
      <c r="B190" s="20" t="s">
        <v>588</v>
      </c>
      <c r="C190" s="19" t="s">
        <v>589</v>
      </c>
      <c r="D190" s="23">
        <f>SUM(E190,F190)</f>
        <v>0</v>
      </c>
      <c r="E190" s="23" t="s">
        <v>24</v>
      </c>
      <c r="F190" s="23">
        <v>0</v>
      </c>
    </row>
    <row r="191" spans="1:6" ht="33" hidden="1" x14ac:dyDescent="0.3">
      <c r="A191" s="19">
        <v>5231</v>
      </c>
      <c r="B191" s="20" t="s">
        <v>590</v>
      </c>
      <c r="C191" s="19" t="s">
        <v>591</v>
      </c>
      <c r="D191" s="23">
        <f>SUM(E191,F191)</f>
        <v>0</v>
      </c>
      <c r="E191" s="23" t="s">
        <v>24</v>
      </c>
      <c r="F191" s="23">
        <v>0</v>
      </c>
    </row>
    <row r="192" spans="1:6" ht="33" hidden="1" x14ac:dyDescent="0.3">
      <c r="A192" s="19">
        <v>5241</v>
      </c>
      <c r="B192" s="20" t="s">
        <v>592</v>
      </c>
      <c r="C192" s="19" t="s">
        <v>593</v>
      </c>
      <c r="D192" s="23">
        <f>SUM(E192,F192)</f>
        <v>0</v>
      </c>
      <c r="E192" s="23" t="s">
        <v>24</v>
      </c>
      <c r="F192" s="23">
        <v>0</v>
      </c>
    </row>
    <row r="193" spans="1:6" ht="33" hidden="1" x14ac:dyDescent="0.3">
      <c r="A193" s="19">
        <v>5300</v>
      </c>
      <c r="B193" s="20" t="s">
        <v>594</v>
      </c>
      <c r="C193" s="19" t="s">
        <v>369</v>
      </c>
      <c r="D193" s="23">
        <f>SUM(D195)</f>
        <v>0</v>
      </c>
      <c r="E193" s="23" t="s">
        <v>24</v>
      </c>
      <c r="F193" s="23">
        <f>SUM(F195)</f>
        <v>0</v>
      </c>
    </row>
    <row r="194" spans="1:6" hidden="1" x14ac:dyDescent="0.3">
      <c r="A194" s="19"/>
      <c r="B194" s="20" t="s">
        <v>367</v>
      </c>
      <c r="C194" s="19"/>
      <c r="D194" s="33"/>
      <c r="E194" s="33"/>
      <c r="F194" s="33"/>
    </row>
    <row r="195" spans="1:6" hidden="1" x14ac:dyDescent="0.3">
      <c r="A195" s="19">
        <v>5311</v>
      </c>
      <c r="B195" s="20" t="s">
        <v>595</v>
      </c>
      <c r="C195" s="19" t="s">
        <v>596</v>
      </c>
      <c r="D195" s="23">
        <f>SUM(E195,F195)</f>
        <v>0</v>
      </c>
      <c r="E195" s="23" t="s">
        <v>24</v>
      </c>
      <c r="F195" s="23">
        <v>0</v>
      </c>
    </row>
    <row r="196" spans="1:6" ht="49.5" hidden="1" x14ac:dyDescent="0.3">
      <c r="A196" s="19">
        <v>5400</v>
      </c>
      <c r="B196" s="20" t="s">
        <v>597</v>
      </c>
      <c r="C196" s="19" t="s">
        <v>369</v>
      </c>
      <c r="D196" s="23">
        <f>SUM(D198:D201)</f>
        <v>0</v>
      </c>
      <c r="E196" s="23" t="s">
        <v>24</v>
      </c>
      <c r="F196" s="23">
        <f>SUM(F198:F201)</f>
        <v>0</v>
      </c>
    </row>
    <row r="197" spans="1:6" hidden="1" x14ac:dyDescent="0.3">
      <c r="A197" s="19"/>
      <c r="B197" s="20" t="s">
        <v>367</v>
      </c>
      <c r="C197" s="19"/>
      <c r="D197" s="33"/>
      <c r="E197" s="33"/>
      <c r="F197" s="33"/>
    </row>
    <row r="198" spans="1:6" hidden="1" x14ac:dyDescent="0.3">
      <c r="A198" s="19">
        <v>5411</v>
      </c>
      <c r="B198" s="20" t="s">
        <v>598</v>
      </c>
      <c r="C198" s="19" t="s">
        <v>599</v>
      </c>
      <c r="D198" s="23">
        <f>SUM(E198,F198)</f>
        <v>0</v>
      </c>
      <c r="E198" s="23" t="s">
        <v>24</v>
      </c>
      <c r="F198" s="23">
        <v>0</v>
      </c>
    </row>
    <row r="199" spans="1:6" hidden="1" x14ac:dyDescent="0.3">
      <c r="A199" s="19">
        <v>5421</v>
      </c>
      <c r="B199" s="20" t="s">
        <v>600</v>
      </c>
      <c r="C199" s="19" t="s">
        <v>601</v>
      </c>
      <c r="D199" s="23">
        <f>SUM(E199,F199)</f>
        <v>0</v>
      </c>
      <c r="E199" s="23" t="s">
        <v>24</v>
      </c>
      <c r="F199" s="23">
        <v>0</v>
      </c>
    </row>
    <row r="200" spans="1:6" ht="33" hidden="1" x14ac:dyDescent="0.3">
      <c r="A200" s="19">
        <v>5431</v>
      </c>
      <c r="B200" s="20" t="s">
        <v>602</v>
      </c>
      <c r="C200" s="19" t="s">
        <v>603</v>
      </c>
      <c r="D200" s="23">
        <f>SUM(E200,F200)</f>
        <v>0</v>
      </c>
      <c r="E200" s="23" t="s">
        <v>24</v>
      </c>
      <c r="F200" s="23">
        <v>0</v>
      </c>
    </row>
    <row r="201" spans="1:6" ht="33" hidden="1" x14ac:dyDescent="0.3">
      <c r="A201" s="19">
        <v>5441</v>
      </c>
      <c r="B201" s="20" t="s">
        <v>604</v>
      </c>
      <c r="C201" s="19" t="s">
        <v>605</v>
      </c>
      <c r="D201" s="23">
        <f>SUM(E201,F201)</f>
        <v>0</v>
      </c>
      <c r="E201" s="23" t="s">
        <v>24</v>
      </c>
      <c r="F201" s="23">
        <v>0</v>
      </c>
    </row>
    <row r="202" spans="1:6" ht="65.25" customHeight="1" x14ac:dyDescent="0.3">
      <c r="A202" s="19">
        <v>5500</v>
      </c>
      <c r="B202" s="20" t="s">
        <v>606</v>
      </c>
      <c r="C202" s="19" t="s">
        <v>369</v>
      </c>
      <c r="D202" s="23">
        <f>SUM(D204)</f>
        <v>3940000</v>
      </c>
      <c r="E202" s="23" t="s">
        <v>24</v>
      </c>
      <c r="F202" s="23">
        <f>SUM(F204)</f>
        <v>3940000</v>
      </c>
    </row>
    <row r="203" spans="1:6" hidden="1" x14ac:dyDescent="0.3">
      <c r="A203" s="19"/>
      <c r="B203" s="20" t="s">
        <v>367</v>
      </c>
      <c r="C203" s="19"/>
      <c r="D203" s="33"/>
      <c r="E203" s="33"/>
      <c r="F203" s="33"/>
    </row>
    <row r="204" spans="1:6" ht="66" x14ac:dyDescent="0.3">
      <c r="A204" s="19">
        <v>5511</v>
      </c>
      <c r="B204" s="20" t="s">
        <v>606</v>
      </c>
      <c r="C204" s="19" t="s">
        <v>607</v>
      </c>
      <c r="D204" s="23">
        <f>SUM(E204,F204)</f>
        <v>3940000</v>
      </c>
      <c r="E204" s="23" t="s">
        <v>24</v>
      </c>
      <c r="F204" s="23">
        <v>3940000</v>
      </c>
    </row>
    <row r="205" spans="1:6" ht="62.25" customHeight="1" x14ac:dyDescent="0.3">
      <c r="A205" s="19">
        <v>6000</v>
      </c>
      <c r="B205" s="20" t="s">
        <v>608</v>
      </c>
      <c r="C205" s="19" t="s">
        <v>369</v>
      </c>
      <c r="D205" s="23">
        <f>SUM(D207,D215,D220,D223)</f>
        <v>-100000000</v>
      </c>
      <c r="E205" s="23" t="s">
        <v>24</v>
      </c>
      <c r="F205" s="23">
        <f>SUM(F207,F215,F220,F223)</f>
        <v>-100000000</v>
      </c>
    </row>
    <row r="206" spans="1:6" ht="39.75" hidden="1" customHeight="1" x14ac:dyDescent="0.3">
      <c r="A206" s="19"/>
      <c r="B206" s="20" t="s">
        <v>168</v>
      </c>
      <c r="C206" s="19"/>
      <c r="D206" s="33"/>
      <c r="E206" s="33"/>
      <c r="F206" s="33"/>
    </row>
    <row r="207" spans="1:6" ht="66" customHeight="1" x14ac:dyDescent="0.3">
      <c r="A207" s="19">
        <v>6100</v>
      </c>
      <c r="B207" s="20" t="s">
        <v>609</v>
      </c>
      <c r="C207" s="19" t="s">
        <v>369</v>
      </c>
      <c r="D207" s="23">
        <f>SUM(D209:D211)</f>
        <v>-20000000</v>
      </c>
      <c r="E207" s="23" t="s">
        <v>24</v>
      </c>
      <c r="F207" s="23">
        <f>SUM(F209:F211)</f>
        <v>-20000000</v>
      </c>
    </row>
    <row r="208" spans="1:6" ht="39.75" hidden="1" customHeight="1" x14ac:dyDescent="0.3">
      <c r="A208" s="19"/>
      <c r="B208" s="20" t="s">
        <v>168</v>
      </c>
      <c r="C208" s="19"/>
      <c r="D208" s="33"/>
      <c r="E208" s="33"/>
      <c r="F208" s="33"/>
    </row>
    <row r="209" spans="1:6" ht="39.75" hidden="1" customHeight="1" x14ac:dyDescent="0.3">
      <c r="A209" s="19">
        <v>6110</v>
      </c>
      <c r="B209" s="20" t="s">
        <v>610</v>
      </c>
      <c r="C209" s="19" t="s">
        <v>611</v>
      </c>
      <c r="D209" s="23">
        <f>SUM(E209,F209)</f>
        <v>0</v>
      </c>
      <c r="E209" s="23" t="s">
        <v>24</v>
      </c>
      <c r="F209" s="23">
        <v>0</v>
      </c>
    </row>
    <row r="210" spans="1:6" ht="39.75" hidden="1" customHeight="1" x14ac:dyDescent="0.3">
      <c r="A210" s="19">
        <v>6120</v>
      </c>
      <c r="B210" s="20" t="s">
        <v>612</v>
      </c>
      <c r="C210" s="19" t="s">
        <v>613</v>
      </c>
      <c r="D210" s="23">
        <f>SUM(E210,F210)</f>
        <v>0</v>
      </c>
      <c r="E210" s="23" t="s">
        <v>24</v>
      </c>
      <c r="F210" s="23">
        <v>0</v>
      </c>
    </row>
    <row r="211" spans="1:6" ht="40.5" customHeight="1" x14ac:dyDescent="0.3">
      <c r="A211" s="19">
        <v>6130</v>
      </c>
      <c r="B211" s="20" t="s">
        <v>614</v>
      </c>
      <c r="C211" s="19" t="s">
        <v>615</v>
      </c>
      <c r="D211" s="23">
        <f>SUM(E211,F211)</f>
        <v>-20000000</v>
      </c>
      <c r="E211" s="23" t="s">
        <v>24</v>
      </c>
      <c r="F211" s="23">
        <f>[1]հատված6!I197</f>
        <v>-20000000</v>
      </c>
    </row>
    <row r="212" spans="1:6" ht="39.75" hidden="1" customHeight="1" x14ac:dyDescent="0.3">
      <c r="A212" s="19">
        <v>6200</v>
      </c>
      <c r="B212" s="20" t="s">
        <v>616</v>
      </c>
      <c r="C212" s="19" t="s">
        <v>369</v>
      </c>
      <c r="D212" s="23">
        <f>SUM(D214:D215)</f>
        <v>0</v>
      </c>
      <c r="E212" s="23" t="s">
        <v>24</v>
      </c>
      <c r="F212" s="23">
        <f>SUM(F214:F215)</f>
        <v>0</v>
      </c>
    </row>
    <row r="213" spans="1:6" ht="39.75" hidden="1" customHeight="1" x14ac:dyDescent="0.3">
      <c r="A213" s="19"/>
      <c r="B213" s="20" t="s">
        <v>168</v>
      </c>
      <c r="C213" s="19"/>
      <c r="D213" s="33"/>
      <c r="E213" s="33"/>
      <c r="F213" s="33"/>
    </row>
    <row r="214" spans="1:6" ht="39.75" hidden="1" customHeight="1" x14ac:dyDescent="0.3">
      <c r="A214" s="19">
        <v>6210</v>
      </c>
      <c r="B214" s="20" t="s">
        <v>617</v>
      </c>
      <c r="C214" s="19" t="s">
        <v>618</v>
      </c>
      <c r="D214" s="23">
        <f>SUM(E214,F214)</f>
        <v>0</v>
      </c>
      <c r="E214" s="23" t="s">
        <v>24</v>
      </c>
      <c r="F214" s="23">
        <v>0</v>
      </c>
    </row>
    <row r="215" spans="1:6" ht="39.75" hidden="1" customHeight="1" x14ac:dyDescent="0.3">
      <c r="A215" s="19">
        <v>6220</v>
      </c>
      <c r="B215" s="20" t="s">
        <v>619</v>
      </c>
      <c r="C215" s="19" t="s">
        <v>369</v>
      </c>
      <c r="D215" s="23">
        <f>SUM(D217:D219)</f>
        <v>0</v>
      </c>
      <c r="E215" s="23" t="s">
        <v>24</v>
      </c>
      <c r="F215" s="23">
        <f>SUM(F217:F219)</f>
        <v>0</v>
      </c>
    </row>
    <row r="216" spans="1:6" ht="39.75" hidden="1" customHeight="1" x14ac:dyDescent="0.3">
      <c r="A216" s="19"/>
      <c r="B216" s="20" t="s">
        <v>170</v>
      </c>
      <c r="C216" s="19"/>
      <c r="D216" s="33"/>
      <c r="E216" s="33"/>
      <c r="F216" s="33"/>
    </row>
    <row r="217" spans="1:6" ht="39.75" hidden="1" customHeight="1" x14ac:dyDescent="0.3">
      <c r="A217" s="19">
        <v>6221</v>
      </c>
      <c r="B217" s="20" t="s">
        <v>620</v>
      </c>
      <c r="C217" s="19" t="s">
        <v>621</v>
      </c>
      <c r="D217" s="23">
        <f>SUM(E217,F217)</f>
        <v>0</v>
      </c>
      <c r="E217" s="23" t="s">
        <v>24</v>
      </c>
      <c r="F217" s="23">
        <v>0</v>
      </c>
    </row>
    <row r="218" spans="1:6" ht="39.75" hidden="1" customHeight="1" x14ac:dyDescent="0.3">
      <c r="A218" s="19">
        <v>6222</v>
      </c>
      <c r="B218" s="20" t="s">
        <v>622</v>
      </c>
      <c r="C218" s="19" t="s">
        <v>623</v>
      </c>
      <c r="D218" s="23">
        <f>SUM(E218,F218)</f>
        <v>0</v>
      </c>
      <c r="E218" s="23" t="s">
        <v>24</v>
      </c>
      <c r="F218" s="23">
        <v>0</v>
      </c>
    </row>
    <row r="219" spans="1:6" ht="39.75" hidden="1" customHeight="1" x14ac:dyDescent="0.3">
      <c r="A219" s="19">
        <v>6223</v>
      </c>
      <c r="B219" s="20" t="s">
        <v>624</v>
      </c>
      <c r="C219" s="19" t="s">
        <v>625</v>
      </c>
      <c r="D219" s="23">
        <f>SUM(E219,F219)</f>
        <v>0</v>
      </c>
      <c r="E219" s="23" t="s">
        <v>24</v>
      </c>
      <c r="F219" s="23">
        <v>0</v>
      </c>
    </row>
    <row r="220" spans="1:6" ht="39.75" hidden="1" customHeight="1" x14ac:dyDescent="0.3">
      <c r="A220" s="19">
        <v>6300</v>
      </c>
      <c r="B220" s="20" t="s">
        <v>626</v>
      </c>
      <c r="C220" s="19" t="s">
        <v>369</v>
      </c>
      <c r="D220" s="23">
        <f>SUM(D222)</f>
        <v>0</v>
      </c>
      <c r="E220" s="23" t="s">
        <v>24</v>
      </c>
      <c r="F220" s="23">
        <f>SUM(F222)</f>
        <v>0</v>
      </c>
    </row>
    <row r="221" spans="1:6" ht="39.75" hidden="1" customHeight="1" x14ac:dyDescent="0.3">
      <c r="A221" s="19"/>
      <c r="B221" s="20" t="s">
        <v>168</v>
      </c>
      <c r="C221" s="19"/>
      <c r="D221" s="33"/>
      <c r="E221" s="33"/>
      <c r="F221" s="33"/>
    </row>
    <row r="222" spans="1:6" ht="39.75" hidden="1" customHeight="1" x14ac:dyDescent="0.3">
      <c r="A222" s="19">
        <v>6310</v>
      </c>
      <c r="B222" s="20" t="s">
        <v>627</v>
      </c>
      <c r="C222" s="19" t="s">
        <v>628</v>
      </c>
      <c r="D222" s="23">
        <f>SUM(E222,F222)</f>
        <v>0</v>
      </c>
      <c r="E222" s="23" t="s">
        <v>24</v>
      </c>
      <c r="F222" s="23">
        <v>0</v>
      </c>
    </row>
    <row r="223" spans="1:6" ht="73.5" customHeight="1" x14ac:dyDescent="0.3">
      <c r="A223" s="19">
        <v>6400</v>
      </c>
      <c r="B223" s="20" t="s">
        <v>629</v>
      </c>
      <c r="C223" s="19" t="s">
        <v>369</v>
      </c>
      <c r="D223" s="23">
        <f>SUM(D225:D228)</f>
        <v>-80000000</v>
      </c>
      <c r="E223" s="23" t="s">
        <v>24</v>
      </c>
      <c r="F223" s="23">
        <f>SUM(F225:F228)</f>
        <v>-80000000</v>
      </c>
    </row>
    <row r="224" spans="1:6" ht="39.75" hidden="1" customHeight="1" x14ac:dyDescent="0.3">
      <c r="A224" s="19"/>
      <c r="B224" s="20" t="s">
        <v>168</v>
      </c>
      <c r="C224" s="19"/>
      <c r="D224" s="33"/>
      <c r="E224" s="33"/>
      <c r="F224" s="33"/>
    </row>
    <row r="225" spans="1:6" ht="39" customHeight="1" x14ac:dyDescent="0.3">
      <c r="A225" s="19">
        <v>6410</v>
      </c>
      <c r="B225" s="20" t="s">
        <v>630</v>
      </c>
      <c r="C225" s="19" t="s">
        <v>631</v>
      </c>
      <c r="D225" s="23">
        <f>SUM(E225,F225)</f>
        <v>-80000000</v>
      </c>
      <c r="E225" s="23" t="s">
        <v>24</v>
      </c>
      <c r="F225" s="23">
        <f>[1]հատված6!I198</f>
        <v>-80000000</v>
      </c>
    </row>
    <row r="226" spans="1:6" ht="39.75" hidden="1" customHeight="1" x14ac:dyDescent="0.3">
      <c r="A226" s="19">
        <v>6420</v>
      </c>
      <c r="B226" s="20" t="s">
        <v>632</v>
      </c>
      <c r="C226" s="19" t="s">
        <v>633</v>
      </c>
      <c r="D226" s="23">
        <f>SUM(E226,F226)</f>
        <v>0</v>
      </c>
      <c r="E226" s="23" t="s">
        <v>24</v>
      </c>
      <c r="F226" s="23">
        <v>0</v>
      </c>
    </row>
    <row r="227" spans="1:6" ht="39.75" hidden="1" customHeight="1" x14ac:dyDescent="0.3">
      <c r="A227" s="19">
        <v>6430</v>
      </c>
      <c r="B227" s="20" t="s">
        <v>634</v>
      </c>
      <c r="C227" s="19" t="s">
        <v>635</v>
      </c>
      <c r="D227" s="23">
        <f>SUM(E227,F227)</f>
        <v>0</v>
      </c>
      <c r="E227" s="23" t="s">
        <v>24</v>
      </c>
      <c r="F227" s="23">
        <v>0</v>
      </c>
    </row>
    <row r="228" spans="1:6" ht="39.75" hidden="1" customHeight="1" x14ac:dyDescent="0.3">
      <c r="A228" s="19">
        <v>6440</v>
      </c>
      <c r="B228" s="20" t="s">
        <v>636</v>
      </c>
      <c r="C228" s="19" t="s">
        <v>637</v>
      </c>
      <c r="D228" s="23">
        <f>SUM(E228,F228)</f>
        <v>0</v>
      </c>
      <c r="E228" s="23" t="s">
        <v>24</v>
      </c>
      <c r="F228" s="23">
        <v>0</v>
      </c>
    </row>
    <row r="229" spans="1:6" ht="39.75" customHeight="1" x14ac:dyDescent="0.3">
      <c r="A229" s="24"/>
      <c r="B229" s="25"/>
      <c r="C229" s="24"/>
      <c r="D229" s="26"/>
      <c r="E229" s="26"/>
      <c r="F229" s="26"/>
    </row>
    <row r="230" spans="1:6" ht="15" customHeight="1" x14ac:dyDescent="0.3"/>
    <row r="231" spans="1:6" s="38" customFormat="1" ht="19.5" customHeight="1" x14ac:dyDescent="0.3">
      <c r="A231" s="196" t="s">
        <v>1145</v>
      </c>
      <c r="B231" s="196"/>
      <c r="C231" s="196"/>
      <c r="D231" s="196"/>
      <c r="E231" s="196"/>
      <c r="F231" s="197"/>
    </row>
  </sheetData>
  <mergeCells count="12">
    <mergeCell ref="A231:F231"/>
    <mergeCell ref="E9:F9"/>
    <mergeCell ref="E1:F1"/>
    <mergeCell ref="D2:F2"/>
    <mergeCell ref="C3:F3"/>
    <mergeCell ref="C4:F4"/>
    <mergeCell ref="A6:F6"/>
    <mergeCell ref="A8:A10"/>
    <mergeCell ref="B8:B10"/>
    <mergeCell ref="C8:C10"/>
    <mergeCell ref="D8:F8"/>
    <mergeCell ref="D9:D10"/>
  </mergeCells>
  <pageMargins left="0.7" right="0.7" top="0.75" bottom="0.75" header="0.3" footer="0.3"/>
  <pageSetup paperSize="9" scale="83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0" zoomScaleNormal="100" workbookViewId="0">
      <selection activeCell="B18" sqref="B18"/>
    </sheetView>
  </sheetViews>
  <sheetFormatPr defaultColWidth="8.85546875" defaultRowHeight="16.5" x14ac:dyDescent="0.3"/>
  <cols>
    <col min="1" max="1" width="7.28515625" style="50" customWidth="1"/>
    <col min="2" max="2" width="39" style="50" customWidth="1"/>
    <col min="3" max="3" width="16.28515625" style="50" customWidth="1"/>
    <col min="4" max="4" width="13.28515625" style="50" customWidth="1"/>
    <col min="5" max="8" width="18.42578125" style="50" customWidth="1"/>
    <col min="9" max="256" width="8.85546875" style="50"/>
    <col min="257" max="257" width="7.28515625" style="50" customWidth="1"/>
    <col min="258" max="258" width="39" style="50" customWidth="1"/>
    <col min="259" max="259" width="16.28515625" style="50" customWidth="1"/>
    <col min="260" max="260" width="12.5703125" style="50" customWidth="1"/>
    <col min="261" max="264" width="18.42578125" style="50" customWidth="1"/>
    <col min="265" max="512" width="8.85546875" style="50"/>
    <col min="513" max="513" width="7.28515625" style="50" customWidth="1"/>
    <col min="514" max="514" width="39" style="50" customWidth="1"/>
    <col min="515" max="515" width="16.28515625" style="50" customWidth="1"/>
    <col min="516" max="516" width="12.5703125" style="50" customWidth="1"/>
    <col min="517" max="520" width="18.42578125" style="50" customWidth="1"/>
    <col min="521" max="768" width="8.85546875" style="50"/>
    <col min="769" max="769" width="7.28515625" style="50" customWidth="1"/>
    <col min="770" max="770" width="39" style="50" customWidth="1"/>
    <col min="771" max="771" width="16.28515625" style="50" customWidth="1"/>
    <col min="772" max="772" width="12.5703125" style="50" customWidth="1"/>
    <col min="773" max="776" width="18.42578125" style="50" customWidth="1"/>
    <col min="777" max="1024" width="8.85546875" style="50"/>
    <col min="1025" max="1025" width="7.28515625" style="50" customWidth="1"/>
    <col min="1026" max="1026" width="39" style="50" customWidth="1"/>
    <col min="1027" max="1027" width="16.28515625" style="50" customWidth="1"/>
    <col min="1028" max="1028" width="12.5703125" style="50" customWidth="1"/>
    <col min="1029" max="1032" width="18.42578125" style="50" customWidth="1"/>
    <col min="1033" max="1280" width="8.85546875" style="50"/>
    <col min="1281" max="1281" width="7.28515625" style="50" customWidth="1"/>
    <col min="1282" max="1282" width="39" style="50" customWidth="1"/>
    <col min="1283" max="1283" width="16.28515625" style="50" customWidth="1"/>
    <col min="1284" max="1284" width="12.5703125" style="50" customWidth="1"/>
    <col min="1285" max="1288" width="18.42578125" style="50" customWidth="1"/>
    <col min="1289" max="1536" width="8.85546875" style="50"/>
    <col min="1537" max="1537" width="7.28515625" style="50" customWidth="1"/>
    <col min="1538" max="1538" width="39" style="50" customWidth="1"/>
    <col min="1539" max="1539" width="16.28515625" style="50" customWidth="1"/>
    <col min="1540" max="1540" width="12.5703125" style="50" customWidth="1"/>
    <col min="1541" max="1544" width="18.42578125" style="50" customWidth="1"/>
    <col min="1545" max="1792" width="8.85546875" style="50"/>
    <col min="1793" max="1793" width="7.28515625" style="50" customWidth="1"/>
    <col min="1794" max="1794" width="39" style="50" customWidth="1"/>
    <col min="1795" max="1795" width="16.28515625" style="50" customWidth="1"/>
    <col min="1796" max="1796" width="12.5703125" style="50" customWidth="1"/>
    <col min="1797" max="1800" width="18.42578125" style="50" customWidth="1"/>
    <col min="1801" max="2048" width="8.85546875" style="50"/>
    <col min="2049" max="2049" width="7.28515625" style="50" customWidth="1"/>
    <col min="2050" max="2050" width="39" style="50" customWidth="1"/>
    <col min="2051" max="2051" width="16.28515625" style="50" customWidth="1"/>
    <col min="2052" max="2052" width="12.5703125" style="50" customWidth="1"/>
    <col min="2053" max="2056" width="18.42578125" style="50" customWidth="1"/>
    <col min="2057" max="2304" width="8.85546875" style="50"/>
    <col min="2305" max="2305" width="7.28515625" style="50" customWidth="1"/>
    <col min="2306" max="2306" width="39" style="50" customWidth="1"/>
    <col min="2307" max="2307" width="16.28515625" style="50" customWidth="1"/>
    <col min="2308" max="2308" width="12.5703125" style="50" customWidth="1"/>
    <col min="2309" max="2312" width="18.42578125" style="50" customWidth="1"/>
    <col min="2313" max="2560" width="8.85546875" style="50"/>
    <col min="2561" max="2561" width="7.28515625" style="50" customWidth="1"/>
    <col min="2562" max="2562" width="39" style="50" customWidth="1"/>
    <col min="2563" max="2563" width="16.28515625" style="50" customWidth="1"/>
    <col min="2564" max="2564" width="12.5703125" style="50" customWidth="1"/>
    <col min="2565" max="2568" width="18.42578125" style="50" customWidth="1"/>
    <col min="2569" max="2816" width="8.85546875" style="50"/>
    <col min="2817" max="2817" width="7.28515625" style="50" customWidth="1"/>
    <col min="2818" max="2818" width="39" style="50" customWidth="1"/>
    <col min="2819" max="2819" width="16.28515625" style="50" customWidth="1"/>
    <col min="2820" max="2820" width="12.5703125" style="50" customWidth="1"/>
    <col min="2821" max="2824" width="18.42578125" style="50" customWidth="1"/>
    <col min="2825" max="3072" width="8.85546875" style="50"/>
    <col min="3073" max="3073" width="7.28515625" style="50" customWidth="1"/>
    <col min="3074" max="3074" width="39" style="50" customWidth="1"/>
    <col min="3075" max="3075" width="16.28515625" style="50" customWidth="1"/>
    <col min="3076" max="3076" width="12.5703125" style="50" customWidth="1"/>
    <col min="3077" max="3080" width="18.42578125" style="50" customWidth="1"/>
    <col min="3081" max="3328" width="8.85546875" style="50"/>
    <col min="3329" max="3329" width="7.28515625" style="50" customWidth="1"/>
    <col min="3330" max="3330" width="39" style="50" customWidth="1"/>
    <col min="3331" max="3331" width="16.28515625" style="50" customWidth="1"/>
    <col min="3332" max="3332" width="12.5703125" style="50" customWidth="1"/>
    <col min="3333" max="3336" width="18.42578125" style="50" customWidth="1"/>
    <col min="3337" max="3584" width="8.85546875" style="50"/>
    <col min="3585" max="3585" width="7.28515625" style="50" customWidth="1"/>
    <col min="3586" max="3586" width="39" style="50" customWidth="1"/>
    <col min="3587" max="3587" width="16.28515625" style="50" customWidth="1"/>
    <col min="3588" max="3588" width="12.5703125" style="50" customWidth="1"/>
    <col min="3589" max="3592" width="18.42578125" style="50" customWidth="1"/>
    <col min="3593" max="3840" width="8.85546875" style="50"/>
    <col min="3841" max="3841" width="7.28515625" style="50" customWidth="1"/>
    <col min="3842" max="3842" width="39" style="50" customWidth="1"/>
    <col min="3843" max="3843" width="16.28515625" style="50" customWidth="1"/>
    <col min="3844" max="3844" width="12.5703125" style="50" customWidth="1"/>
    <col min="3845" max="3848" width="18.42578125" style="50" customWidth="1"/>
    <col min="3849" max="4096" width="8.85546875" style="50"/>
    <col min="4097" max="4097" width="7.28515625" style="50" customWidth="1"/>
    <col min="4098" max="4098" width="39" style="50" customWidth="1"/>
    <col min="4099" max="4099" width="16.28515625" style="50" customWidth="1"/>
    <col min="4100" max="4100" width="12.5703125" style="50" customWidth="1"/>
    <col min="4101" max="4104" width="18.42578125" style="50" customWidth="1"/>
    <col min="4105" max="4352" width="8.85546875" style="50"/>
    <col min="4353" max="4353" width="7.28515625" style="50" customWidth="1"/>
    <col min="4354" max="4354" width="39" style="50" customWidth="1"/>
    <col min="4355" max="4355" width="16.28515625" style="50" customWidth="1"/>
    <col min="4356" max="4356" width="12.5703125" style="50" customWidth="1"/>
    <col min="4357" max="4360" width="18.42578125" style="50" customWidth="1"/>
    <col min="4361" max="4608" width="8.85546875" style="50"/>
    <col min="4609" max="4609" width="7.28515625" style="50" customWidth="1"/>
    <col min="4610" max="4610" width="39" style="50" customWidth="1"/>
    <col min="4611" max="4611" width="16.28515625" style="50" customWidth="1"/>
    <col min="4612" max="4612" width="12.5703125" style="50" customWidth="1"/>
    <col min="4613" max="4616" width="18.42578125" style="50" customWidth="1"/>
    <col min="4617" max="4864" width="8.85546875" style="50"/>
    <col min="4865" max="4865" width="7.28515625" style="50" customWidth="1"/>
    <col min="4866" max="4866" width="39" style="50" customWidth="1"/>
    <col min="4867" max="4867" width="16.28515625" style="50" customWidth="1"/>
    <col min="4868" max="4868" width="12.5703125" style="50" customWidth="1"/>
    <col min="4869" max="4872" width="18.42578125" style="50" customWidth="1"/>
    <col min="4873" max="5120" width="8.85546875" style="50"/>
    <col min="5121" max="5121" width="7.28515625" style="50" customWidth="1"/>
    <col min="5122" max="5122" width="39" style="50" customWidth="1"/>
    <col min="5123" max="5123" width="16.28515625" style="50" customWidth="1"/>
    <col min="5124" max="5124" width="12.5703125" style="50" customWidth="1"/>
    <col min="5125" max="5128" width="18.42578125" style="50" customWidth="1"/>
    <col min="5129" max="5376" width="8.85546875" style="50"/>
    <col min="5377" max="5377" width="7.28515625" style="50" customWidth="1"/>
    <col min="5378" max="5378" width="39" style="50" customWidth="1"/>
    <col min="5379" max="5379" width="16.28515625" style="50" customWidth="1"/>
    <col min="5380" max="5380" width="12.5703125" style="50" customWidth="1"/>
    <col min="5381" max="5384" width="18.42578125" style="50" customWidth="1"/>
    <col min="5385" max="5632" width="8.85546875" style="50"/>
    <col min="5633" max="5633" width="7.28515625" style="50" customWidth="1"/>
    <col min="5634" max="5634" width="39" style="50" customWidth="1"/>
    <col min="5635" max="5635" width="16.28515625" style="50" customWidth="1"/>
    <col min="5636" max="5636" width="12.5703125" style="50" customWidth="1"/>
    <col min="5637" max="5640" width="18.42578125" style="50" customWidth="1"/>
    <col min="5641" max="5888" width="8.85546875" style="50"/>
    <col min="5889" max="5889" width="7.28515625" style="50" customWidth="1"/>
    <col min="5890" max="5890" width="39" style="50" customWidth="1"/>
    <col min="5891" max="5891" width="16.28515625" style="50" customWidth="1"/>
    <col min="5892" max="5892" width="12.5703125" style="50" customWidth="1"/>
    <col min="5893" max="5896" width="18.42578125" style="50" customWidth="1"/>
    <col min="5897" max="6144" width="8.85546875" style="50"/>
    <col min="6145" max="6145" width="7.28515625" style="50" customWidth="1"/>
    <col min="6146" max="6146" width="39" style="50" customWidth="1"/>
    <col min="6147" max="6147" width="16.28515625" style="50" customWidth="1"/>
    <col min="6148" max="6148" width="12.5703125" style="50" customWidth="1"/>
    <col min="6149" max="6152" width="18.42578125" style="50" customWidth="1"/>
    <col min="6153" max="6400" width="8.85546875" style="50"/>
    <col min="6401" max="6401" width="7.28515625" style="50" customWidth="1"/>
    <col min="6402" max="6402" width="39" style="50" customWidth="1"/>
    <col min="6403" max="6403" width="16.28515625" style="50" customWidth="1"/>
    <col min="6404" max="6404" width="12.5703125" style="50" customWidth="1"/>
    <col min="6405" max="6408" width="18.42578125" style="50" customWidth="1"/>
    <col min="6409" max="6656" width="8.85546875" style="50"/>
    <col min="6657" max="6657" width="7.28515625" style="50" customWidth="1"/>
    <col min="6658" max="6658" width="39" style="50" customWidth="1"/>
    <col min="6659" max="6659" width="16.28515625" style="50" customWidth="1"/>
    <col min="6660" max="6660" width="12.5703125" style="50" customWidth="1"/>
    <col min="6661" max="6664" width="18.42578125" style="50" customWidth="1"/>
    <col min="6665" max="6912" width="8.85546875" style="50"/>
    <col min="6913" max="6913" width="7.28515625" style="50" customWidth="1"/>
    <col min="6914" max="6914" width="39" style="50" customWidth="1"/>
    <col min="6915" max="6915" width="16.28515625" style="50" customWidth="1"/>
    <col min="6916" max="6916" width="12.5703125" style="50" customWidth="1"/>
    <col min="6917" max="6920" width="18.42578125" style="50" customWidth="1"/>
    <col min="6921" max="7168" width="8.85546875" style="50"/>
    <col min="7169" max="7169" width="7.28515625" style="50" customWidth="1"/>
    <col min="7170" max="7170" width="39" style="50" customWidth="1"/>
    <col min="7171" max="7171" width="16.28515625" style="50" customWidth="1"/>
    <col min="7172" max="7172" width="12.5703125" style="50" customWidth="1"/>
    <col min="7173" max="7176" width="18.42578125" style="50" customWidth="1"/>
    <col min="7177" max="7424" width="8.85546875" style="50"/>
    <col min="7425" max="7425" width="7.28515625" style="50" customWidth="1"/>
    <col min="7426" max="7426" width="39" style="50" customWidth="1"/>
    <col min="7427" max="7427" width="16.28515625" style="50" customWidth="1"/>
    <col min="7428" max="7428" width="12.5703125" style="50" customWidth="1"/>
    <col min="7429" max="7432" width="18.42578125" style="50" customWidth="1"/>
    <col min="7433" max="7680" width="8.85546875" style="50"/>
    <col min="7681" max="7681" width="7.28515625" style="50" customWidth="1"/>
    <col min="7682" max="7682" width="39" style="50" customWidth="1"/>
    <col min="7683" max="7683" width="16.28515625" style="50" customWidth="1"/>
    <col min="7684" max="7684" width="12.5703125" style="50" customWidth="1"/>
    <col min="7685" max="7688" width="18.42578125" style="50" customWidth="1"/>
    <col min="7689" max="7936" width="8.85546875" style="50"/>
    <col min="7937" max="7937" width="7.28515625" style="50" customWidth="1"/>
    <col min="7938" max="7938" width="39" style="50" customWidth="1"/>
    <col min="7939" max="7939" width="16.28515625" style="50" customWidth="1"/>
    <col min="7940" max="7940" width="12.5703125" style="50" customWidth="1"/>
    <col min="7941" max="7944" width="18.42578125" style="50" customWidth="1"/>
    <col min="7945" max="8192" width="8.85546875" style="50"/>
    <col min="8193" max="8193" width="7.28515625" style="50" customWidth="1"/>
    <col min="8194" max="8194" width="39" style="50" customWidth="1"/>
    <col min="8195" max="8195" width="16.28515625" style="50" customWidth="1"/>
    <col min="8196" max="8196" width="12.5703125" style="50" customWidth="1"/>
    <col min="8197" max="8200" width="18.42578125" style="50" customWidth="1"/>
    <col min="8201" max="8448" width="8.85546875" style="50"/>
    <col min="8449" max="8449" width="7.28515625" style="50" customWidth="1"/>
    <col min="8450" max="8450" width="39" style="50" customWidth="1"/>
    <col min="8451" max="8451" width="16.28515625" style="50" customWidth="1"/>
    <col min="8452" max="8452" width="12.5703125" style="50" customWidth="1"/>
    <col min="8453" max="8456" width="18.42578125" style="50" customWidth="1"/>
    <col min="8457" max="8704" width="8.85546875" style="50"/>
    <col min="8705" max="8705" width="7.28515625" style="50" customWidth="1"/>
    <col min="8706" max="8706" width="39" style="50" customWidth="1"/>
    <col min="8707" max="8707" width="16.28515625" style="50" customWidth="1"/>
    <col min="8708" max="8708" width="12.5703125" style="50" customWidth="1"/>
    <col min="8709" max="8712" width="18.42578125" style="50" customWidth="1"/>
    <col min="8713" max="8960" width="8.85546875" style="50"/>
    <col min="8961" max="8961" width="7.28515625" style="50" customWidth="1"/>
    <col min="8962" max="8962" width="39" style="50" customWidth="1"/>
    <col min="8963" max="8963" width="16.28515625" style="50" customWidth="1"/>
    <col min="8964" max="8964" width="12.5703125" style="50" customWidth="1"/>
    <col min="8965" max="8968" width="18.42578125" style="50" customWidth="1"/>
    <col min="8969" max="9216" width="8.85546875" style="50"/>
    <col min="9217" max="9217" width="7.28515625" style="50" customWidth="1"/>
    <col min="9218" max="9218" width="39" style="50" customWidth="1"/>
    <col min="9219" max="9219" width="16.28515625" style="50" customWidth="1"/>
    <col min="9220" max="9220" width="12.5703125" style="50" customWidth="1"/>
    <col min="9221" max="9224" width="18.42578125" style="50" customWidth="1"/>
    <col min="9225" max="9472" width="8.85546875" style="50"/>
    <col min="9473" max="9473" width="7.28515625" style="50" customWidth="1"/>
    <col min="9474" max="9474" width="39" style="50" customWidth="1"/>
    <col min="9475" max="9475" width="16.28515625" style="50" customWidth="1"/>
    <col min="9476" max="9476" width="12.5703125" style="50" customWidth="1"/>
    <col min="9477" max="9480" width="18.42578125" style="50" customWidth="1"/>
    <col min="9481" max="9728" width="8.85546875" style="50"/>
    <col min="9729" max="9729" width="7.28515625" style="50" customWidth="1"/>
    <col min="9730" max="9730" width="39" style="50" customWidth="1"/>
    <col min="9731" max="9731" width="16.28515625" style="50" customWidth="1"/>
    <col min="9732" max="9732" width="12.5703125" style="50" customWidth="1"/>
    <col min="9733" max="9736" width="18.42578125" style="50" customWidth="1"/>
    <col min="9737" max="9984" width="8.85546875" style="50"/>
    <col min="9985" max="9985" width="7.28515625" style="50" customWidth="1"/>
    <col min="9986" max="9986" width="39" style="50" customWidth="1"/>
    <col min="9987" max="9987" width="16.28515625" style="50" customWidth="1"/>
    <col min="9988" max="9988" width="12.5703125" style="50" customWidth="1"/>
    <col min="9989" max="9992" width="18.42578125" style="50" customWidth="1"/>
    <col min="9993" max="10240" width="8.85546875" style="50"/>
    <col min="10241" max="10241" width="7.28515625" style="50" customWidth="1"/>
    <col min="10242" max="10242" width="39" style="50" customWidth="1"/>
    <col min="10243" max="10243" width="16.28515625" style="50" customWidth="1"/>
    <col min="10244" max="10244" width="12.5703125" style="50" customWidth="1"/>
    <col min="10245" max="10248" width="18.42578125" style="50" customWidth="1"/>
    <col min="10249" max="10496" width="8.85546875" style="50"/>
    <col min="10497" max="10497" width="7.28515625" style="50" customWidth="1"/>
    <col min="10498" max="10498" width="39" style="50" customWidth="1"/>
    <col min="10499" max="10499" width="16.28515625" style="50" customWidth="1"/>
    <col min="10500" max="10500" width="12.5703125" style="50" customWidth="1"/>
    <col min="10501" max="10504" width="18.42578125" style="50" customWidth="1"/>
    <col min="10505" max="10752" width="8.85546875" style="50"/>
    <col min="10753" max="10753" width="7.28515625" style="50" customWidth="1"/>
    <col min="10754" max="10754" width="39" style="50" customWidth="1"/>
    <col min="10755" max="10755" width="16.28515625" style="50" customWidth="1"/>
    <col min="10756" max="10756" width="12.5703125" style="50" customWidth="1"/>
    <col min="10757" max="10760" width="18.42578125" style="50" customWidth="1"/>
    <col min="10761" max="11008" width="8.85546875" style="50"/>
    <col min="11009" max="11009" width="7.28515625" style="50" customWidth="1"/>
    <col min="11010" max="11010" width="39" style="50" customWidth="1"/>
    <col min="11011" max="11011" width="16.28515625" style="50" customWidth="1"/>
    <col min="11012" max="11012" width="12.5703125" style="50" customWidth="1"/>
    <col min="11013" max="11016" width="18.42578125" style="50" customWidth="1"/>
    <col min="11017" max="11264" width="8.85546875" style="50"/>
    <col min="11265" max="11265" width="7.28515625" style="50" customWidth="1"/>
    <col min="11266" max="11266" width="39" style="50" customWidth="1"/>
    <col min="11267" max="11267" width="16.28515625" style="50" customWidth="1"/>
    <col min="11268" max="11268" width="12.5703125" style="50" customWidth="1"/>
    <col min="11269" max="11272" width="18.42578125" style="50" customWidth="1"/>
    <col min="11273" max="11520" width="8.85546875" style="50"/>
    <col min="11521" max="11521" width="7.28515625" style="50" customWidth="1"/>
    <col min="11522" max="11522" width="39" style="50" customWidth="1"/>
    <col min="11523" max="11523" width="16.28515625" style="50" customWidth="1"/>
    <col min="11524" max="11524" width="12.5703125" style="50" customWidth="1"/>
    <col min="11525" max="11528" width="18.42578125" style="50" customWidth="1"/>
    <col min="11529" max="11776" width="8.85546875" style="50"/>
    <col min="11777" max="11777" width="7.28515625" style="50" customWidth="1"/>
    <col min="11778" max="11778" width="39" style="50" customWidth="1"/>
    <col min="11779" max="11779" width="16.28515625" style="50" customWidth="1"/>
    <col min="11780" max="11780" width="12.5703125" style="50" customWidth="1"/>
    <col min="11781" max="11784" width="18.42578125" style="50" customWidth="1"/>
    <col min="11785" max="12032" width="8.85546875" style="50"/>
    <col min="12033" max="12033" width="7.28515625" style="50" customWidth="1"/>
    <col min="12034" max="12034" width="39" style="50" customWidth="1"/>
    <col min="12035" max="12035" width="16.28515625" style="50" customWidth="1"/>
    <col min="12036" max="12036" width="12.5703125" style="50" customWidth="1"/>
    <col min="12037" max="12040" width="18.42578125" style="50" customWidth="1"/>
    <col min="12041" max="12288" width="8.85546875" style="50"/>
    <col min="12289" max="12289" width="7.28515625" style="50" customWidth="1"/>
    <col min="12290" max="12290" width="39" style="50" customWidth="1"/>
    <col min="12291" max="12291" width="16.28515625" style="50" customWidth="1"/>
    <col min="12292" max="12292" width="12.5703125" style="50" customWidth="1"/>
    <col min="12293" max="12296" width="18.42578125" style="50" customWidth="1"/>
    <col min="12297" max="12544" width="8.85546875" style="50"/>
    <col min="12545" max="12545" width="7.28515625" style="50" customWidth="1"/>
    <col min="12546" max="12546" width="39" style="50" customWidth="1"/>
    <col min="12547" max="12547" width="16.28515625" style="50" customWidth="1"/>
    <col min="12548" max="12548" width="12.5703125" style="50" customWidth="1"/>
    <col min="12549" max="12552" width="18.42578125" style="50" customWidth="1"/>
    <col min="12553" max="12800" width="8.85546875" style="50"/>
    <col min="12801" max="12801" width="7.28515625" style="50" customWidth="1"/>
    <col min="12802" max="12802" width="39" style="50" customWidth="1"/>
    <col min="12803" max="12803" width="16.28515625" style="50" customWidth="1"/>
    <col min="12804" max="12804" width="12.5703125" style="50" customWidth="1"/>
    <col min="12805" max="12808" width="18.42578125" style="50" customWidth="1"/>
    <col min="12809" max="13056" width="8.85546875" style="50"/>
    <col min="13057" max="13057" width="7.28515625" style="50" customWidth="1"/>
    <col min="13058" max="13058" width="39" style="50" customWidth="1"/>
    <col min="13059" max="13059" width="16.28515625" style="50" customWidth="1"/>
    <col min="13060" max="13060" width="12.5703125" style="50" customWidth="1"/>
    <col min="13061" max="13064" width="18.42578125" style="50" customWidth="1"/>
    <col min="13065" max="13312" width="8.85546875" style="50"/>
    <col min="13313" max="13313" width="7.28515625" style="50" customWidth="1"/>
    <col min="13314" max="13314" width="39" style="50" customWidth="1"/>
    <col min="13315" max="13315" width="16.28515625" style="50" customWidth="1"/>
    <col min="13316" max="13316" width="12.5703125" style="50" customWidth="1"/>
    <col min="13317" max="13320" width="18.42578125" style="50" customWidth="1"/>
    <col min="13321" max="13568" width="8.85546875" style="50"/>
    <col min="13569" max="13569" width="7.28515625" style="50" customWidth="1"/>
    <col min="13570" max="13570" width="39" style="50" customWidth="1"/>
    <col min="13571" max="13571" width="16.28515625" style="50" customWidth="1"/>
    <col min="13572" max="13572" width="12.5703125" style="50" customWidth="1"/>
    <col min="13573" max="13576" width="18.42578125" style="50" customWidth="1"/>
    <col min="13577" max="13824" width="8.85546875" style="50"/>
    <col min="13825" max="13825" width="7.28515625" style="50" customWidth="1"/>
    <col min="13826" max="13826" width="39" style="50" customWidth="1"/>
    <col min="13827" max="13827" width="16.28515625" style="50" customWidth="1"/>
    <col min="13828" max="13828" width="12.5703125" style="50" customWidth="1"/>
    <col min="13829" max="13832" width="18.42578125" style="50" customWidth="1"/>
    <col min="13833" max="14080" width="8.85546875" style="50"/>
    <col min="14081" max="14081" width="7.28515625" style="50" customWidth="1"/>
    <col min="14082" max="14082" width="39" style="50" customWidth="1"/>
    <col min="14083" max="14083" width="16.28515625" style="50" customWidth="1"/>
    <col min="14084" max="14084" width="12.5703125" style="50" customWidth="1"/>
    <col min="14085" max="14088" width="18.42578125" style="50" customWidth="1"/>
    <col min="14089" max="14336" width="8.85546875" style="50"/>
    <col min="14337" max="14337" width="7.28515625" style="50" customWidth="1"/>
    <col min="14338" max="14338" width="39" style="50" customWidth="1"/>
    <col min="14339" max="14339" width="16.28515625" style="50" customWidth="1"/>
    <col min="14340" max="14340" width="12.5703125" style="50" customWidth="1"/>
    <col min="14341" max="14344" width="18.42578125" style="50" customWidth="1"/>
    <col min="14345" max="14592" width="8.85546875" style="50"/>
    <col min="14593" max="14593" width="7.28515625" style="50" customWidth="1"/>
    <col min="14594" max="14594" width="39" style="50" customWidth="1"/>
    <col min="14595" max="14595" width="16.28515625" style="50" customWidth="1"/>
    <col min="14596" max="14596" width="12.5703125" style="50" customWidth="1"/>
    <col min="14597" max="14600" width="18.42578125" style="50" customWidth="1"/>
    <col min="14601" max="14848" width="8.85546875" style="50"/>
    <col min="14849" max="14849" width="7.28515625" style="50" customWidth="1"/>
    <col min="14850" max="14850" width="39" style="50" customWidth="1"/>
    <col min="14851" max="14851" width="16.28515625" style="50" customWidth="1"/>
    <col min="14852" max="14852" width="12.5703125" style="50" customWidth="1"/>
    <col min="14853" max="14856" width="18.42578125" style="50" customWidth="1"/>
    <col min="14857" max="15104" width="8.85546875" style="50"/>
    <col min="15105" max="15105" width="7.28515625" style="50" customWidth="1"/>
    <col min="15106" max="15106" width="39" style="50" customWidth="1"/>
    <col min="15107" max="15107" width="16.28515625" style="50" customWidth="1"/>
    <col min="15108" max="15108" width="12.5703125" style="50" customWidth="1"/>
    <col min="15109" max="15112" width="18.42578125" style="50" customWidth="1"/>
    <col min="15113" max="15360" width="8.85546875" style="50"/>
    <col min="15361" max="15361" width="7.28515625" style="50" customWidth="1"/>
    <col min="15362" max="15362" width="39" style="50" customWidth="1"/>
    <col min="15363" max="15363" width="16.28515625" style="50" customWidth="1"/>
    <col min="15364" max="15364" width="12.5703125" style="50" customWidth="1"/>
    <col min="15365" max="15368" width="18.42578125" style="50" customWidth="1"/>
    <col min="15369" max="15616" width="8.85546875" style="50"/>
    <col min="15617" max="15617" width="7.28515625" style="50" customWidth="1"/>
    <col min="15618" max="15618" width="39" style="50" customWidth="1"/>
    <col min="15619" max="15619" width="16.28515625" style="50" customWidth="1"/>
    <col min="15620" max="15620" width="12.5703125" style="50" customWidth="1"/>
    <col min="15621" max="15624" width="18.42578125" style="50" customWidth="1"/>
    <col min="15625" max="15872" width="8.85546875" style="50"/>
    <col min="15873" max="15873" width="7.28515625" style="50" customWidth="1"/>
    <col min="15874" max="15874" width="39" style="50" customWidth="1"/>
    <col min="15875" max="15875" width="16.28515625" style="50" customWidth="1"/>
    <col min="15876" max="15876" width="12.5703125" style="50" customWidth="1"/>
    <col min="15877" max="15880" width="18.42578125" style="50" customWidth="1"/>
    <col min="15881" max="16128" width="8.85546875" style="50"/>
    <col min="16129" max="16129" width="7.28515625" style="50" customWidth="1"/>
    <col min="16130" max="16130" width="39" style="50" customWidth="1"/>
    <col min="16131" max="16131" width="16.28515625" style="50" customWidth="1"/>
    <col min="16132" max="16132" width="12.5703125" style="50" customWidth="1"/>
    <col min="16133" max="16136" width="18.42578125" style="50" customWidth="1"/>
    <col min="16137" max="16384" width="8.85546875" style="50"/>
  </cols>
  <sheetData>
    <row r="1" spans="1:6" x14ac:dyDescent="0.3">
      <c r="A1" s="48"/>
      <c r="B1" s="49"/>
      <c r="C1" s="49"/>
      <c r="D1" s="49"/>
      <c r="E1" s="4" t="s">
        <v>638</v>
      </c>
    </row>
    <row r="2" spans="1:6" s="54" customFormat="1" x14ac:dyDescent="0.25">
      <c r="A2" s="51"/>
      <c r="B2" s="52"/>
      <c r="C2" s="216" t="s">
        <v>11</v>
      </c>
      <c r="D2" s="216"/>
      <c r="E2" s="216"/>
      <c r="F2" s="53"/>
    </row>
    <row r="3" spans="1:6" ht="15.75" customHeight="1" x14ac:dyDescent="0.3">
      <c r="A3" s="54"/>
      <c r="B3" s="216" t="s">
        <v>3</v>
      </c>
      <c r="C3" s="216"/>
      <c r="D3" s="216"/>
      <c r="E3" s="216"/>
      <c r="F3" s="55"/>
    </row>
    <row r="4" spans="1:6" x14ac:dyDescent="0.3">
      <c r="A4" s="54"/>
      <c r="B4" s="169" t="s">
        <v>1142</v>
      </c>
      <c r="C4" s="169"/>
      <c r="D4" s="169"/>
      <c r="E4" s="169"/>
      <c r="F4" s="55"/>
    </row>
    <row r="5" spans="1:6" x14ac:dyDescent="0.3">
      <c r="A5" s="56"/>
      <c r="B5" s="56"/>
      <c r="C5" s="56"/>
      <c r="D5" s="56"/>
      <c r="E5" s="56"/>
    </row>
    <row r="6" spans="1:6" ht="35.25" customHeight="1" x14ac:dyDescent="0.3">
      <c r="A6" s="57"/>
      <c r="B6" s="57"/>
      <c r="C6" s="57"/>
      <c r="D6" s="57"/>
      <c r="E6" s="58"/>
      <c r="F6" s="59"/>
    </row>
    <row r="7" spans="1:6" s="61" customFormat="1" ht="17.25" x14ac:dyDescent="0.3">
      <c r="A7" s="217" t="s">
        <v>639</v>
      </c>
      <c r="B7" s="217"/>
      <c r="C7" s="217"/>
      <c r="D7" s="217"/>
      <c r="E7" s="218"/>
      <c r="F7" s="60"/>
    </row>
    <row r="8" spans="1:6" s="61" customFormat="1" ht="17.25" x14ac:dyDescent="0.3">
      <c r="A8" s="217"/>
      <c r="B8" s="217"/>
      <c r="C8" s="217"/>
      <c r="D8" s="217"/>
      <c r="E8" s="218"/>
      <c r="F8" s="62"/>
    </row>
    <row r="9" spans="1:6" s="61" customFormat="1" ht="17.25" x14ac:dyDescent="0.3">
      <c r="A9" s="63"/>
      <c r="B9" s="63"/>
      <c r="C9" s="63"/>
      <c r="D9" s="63"/>
      <c r="E9" s="63"/>
    </row>
    <row r="10" spans="1:6" s="61" customFormat="1" ht="17.25" x14ac:dyDescent="0.3">
      <c r="A10" s="219" t="s">
        <v>640</v>
      </c>
      <c r="B10" s="222" t="s">
        <v>16</v>
      </c>
      <c r="C10" s="223"/>
      <c r="D10" s="223"/>
      <c r="E10" s="224"/>
      <c r="F10" s="64"/>
    </row>
    <row r="11" spans="1:6" s="61" customFormat="1" ht="17.25" x14ac:dyDescent="0.3">
      <c r="A11" s="220"/>
      <c r="B11" s="225"/>
      <c r="C11" s="227" t="s">
        <v>17</v>
      </c>
      <c r="D11" s="229" t="s">
        <v>18</v>
      </c>
      <c r="E11" s="230"/>
      <c r="F11" s="64"/>
    </row>
    <row r="12" spans="1:6" s="61" customFormat="1" ht="34.5" x14ac:dyDescent="0.3">
      <c r="A12" s="221"/>
      <c r="B12" s="226"/>
      <c r="C12" s="228"/>
      <c r="D12" s="154" t="s">
        <v>162</v>
      </c>
      <c r="E12" s="65" t="s">
        <v>163</v>
      </c>
      <c r="F12" s="64"/>
    </row>
    <row r="13" spans="1:6" s="61" customFormat="1" ht="17.25" x14ac:dyDescent="0.3">
      <c r="A13" s="158">
        <v>1</v>
      </c>
      <c r="B13" s="158">
        <v>2</v>
      </c>
      <c r="C13" s="158">
        <v>3</v>
      </c>
      <c r="D13" s="158">
        <v>4</v>
      </c>
      <c r="E13" s="158">
        <v>5</v>
      </c>
      <c r="F13" s="64"/>
    </row>
    <row r="14" spans="1:6" s="61" customFormat="1" ht="51.75" x14ac:dyDescent="0.3">
      <c r="A14" s="66">
        <v>7000</v>
      </c>
      <c r="B14" s="67" t="s">
        <v>641</v>
      </c>
      <c r="C14" s="68">
        <f>SUM(D14:E14)</f>
        <v>-528452000</v>
      </c>
      <c r="D14" s="68">
        <v>0</v>
      </c>
      <c r="E14" s="68">
        <f>[1]հատված1!F12-[1]հատված2!H11</f>
        <v>-528452000</v>
      </c>
      <c r="F14" s="64"/>
    </row>
    <row r="15" spans="1:6" s="61" customFormat="1" ht="17.25" x14ac:dyDescent="0.3">
      <c r="A15" s="69"/>
      <c r="B15" s="69"/>
      <c r="C15" s="69"/>
      <c r="D15" s="69"/>
      <c r="E15" s="69"/>
    </row>
    <row r="16" spans="1:6" s="61" customFormat="1" ht="17.25" x14ac:dyDescent="0.3">
      <c r="A16" s="70"/>
    </row>
    <row r="17" spans="1:6" s="61" customFormat="1" ht="17.25" x14ac:dyDescent="0.3">
      <c r="A17" s="70"/>
      <c r="B17" s="71" t="s">
        <v>642</v>
      </c>
      <c r="C17" s="72">
        <f>C14+[1]հատված5!D12</f>
        <v>0</v>
      </c>
      <c r="D17" s="72">
        <f>D14+[1]հատված5!E12</f>
        <v>0</v>
      </c>
      <c r="E17" s="72">
        <f>E14+[1]հատված5!F12</f>
        <v>0</v>
      </c>
    </row>
    <row r="18" spans="1:6" s="61" customFormat="1" ht="17.25" x14ac:dyDescent="0.3">
      <c r="A18" s="70"/>
      <c r="B18" s="71" t="s">
        <v>643</v>
      </c>
      <c r="C18" s="72">
        <f>[1]հատված2!F11-[1]հատված3!D12</f>
        <v>0</v>
      </c>
      <c r="D18" s="72">
        <f>[1]հատված2!G11-[1]հատված3!E12</f>
        <v>0</v>
      </c>
      <c r="E18" s="72">
        <f>[1]հատված2!H11-[1]հատված3!F12</f>
        <v>0</v>
      </c>
    </row>
    <row r="19" spans="1:6" s="61" customFormat="1" ht="17.25" x14ac:dyDescent="0.3">
      <c r="A19" s="70"/>
      <c r="B19" s="71" t="s">
        <v>644</v>
      </c>
      <c r="C19" s="72">
        <f>[1]հատված2!F311-[1]հատված3!D165</f>
        <v>0</v>
      </c>
      <c r="D19" s="72">
        <f>[1]հատված2!G311-[1]հատված3!E165</f>
        <v>0</v>
      </c>
      <c r="E19" s="72">
        <f>[1]հատված2!H311-[1]հատված3!F165</f>
        <v>0</v>
      </c>
    </row>
    <row r="20" spans="1:6" s="61" customFormat="1" ht="17.25" x14ac:dyDescent="0.3">
      <c r="A20" s="70"/>
      <c r="B20" s="73"/>
      <c r="C20" s="74"/>
      <c r="D20" s="74"/>
      <c r="E20" s="74"/>
    </row>
    <row r="22" spans="1:6" s="76" customFormat="1" ht="50.25" customHeight="1" x14ac:dyDescent="0.3">
      <c r="A22" s="214" t="s">
        <v>1146</v>
      </c>
      <c r="B22" s="214"/>
      <c r="C22" s="214"/>
      <c r="D22" s="214"/>
      <c r="E22" s="215"/>
      <c r="F22" s="75"/>
    </row>
    <row r="27" spans="1:6" x14ac:dyDescent="0.3">
      <c r="C27" s="155"/>
    </row>
  </sheetData>
  <mergeCells count="10">
    <mergeCell ref="A22:E22"/>
    <mergeCell ref="C2:E2"/>
    <mergeCell ref="B3:E3"/>
    <mergeCell ref="B4:E4"/>
    <mergeCell ref="A7:E8"/>
    <mergeCell ref="A10:A12"/>
    <mergeCell ref="B10:E10"/>
    <mergeCell ref="B11:B12"/>
    <mergeCell ref="C11:C12"/>
    <mergeCell ref="D11:E11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82" zoomScaleNormal="100" workbookViewId="0">
      <selection activeCell="B14" sqref="B14"/>
    </sheetView>
  </sheetViews>
  <sheetFormatPr defaultColWidth="8.85546875" defaultRowHeight="16.5" x14ac:dyDescent="0.3"/>
  <cols>
    <col min="1" max="1" width="7.28515625" style="13" customWidth="1"/>
    <col min="2" max="2" width="37.5703125" style="13" customWidth="1"/>
    <col min="3" max="3" width="7" style="13" customWidth="1"/>
    <col min="4" max="4" width="15.140625" style="13" customWidth="1"/>
    <col min="5" max="5" width="14.140625" style="13" customWidth="1"/>
    <col min="6" max="6" width="16.28515625" style="13" customWidth="1"/>
    <col min="7" max="7" width="18.42578125" style="13" customWidth="1"/>
    <col min="8" max="9" width="8.85546875" style="13"/>
    <col min="10" max="10" width="16.85546875" style="13" bestFit="1" customWidth="1"/>
    <col min="11" max="256" width="8.85546875" style="13"/>
    <col min="257" max="257" width="7.28515625" style="13" customWidth="1"/>
    <col min="258" max="258" width="37.5703125" style="13" customWidth="1"/>
    <col min="259" max="259" width="7" style="13" customWidth="1"/>
    <col min="260" max="260" width="15.140625" style="13" customWidth="1"/>
    <col min="261" max="261" width="14.140625" style="13" customWidth="1"/>
    <col min="262" max="262" width="16.28515625" style="13" customWidth="1"/>
    <col min="263" max="263" width="18.42578125" style="13" customWidth="1"/>
    <col min="264" max="265" width="8.85546875" style="13"/>
    <col min="266" max="266" width="16.85546875" style="13" bestFit="1" customWidth="1"/>
    <col min="267" max="512" width="8.85546875" style="13"/>
    <col min="513" max="513" width="7.28515625" style="13" customWidth="1"/>
    <col min="514" max="514" width="37.5703125" style="13" customWidth="1"/>
    <col min="515" max="515" width="7" style="13" customWidth="1"/>
    <col min="516" max="516" width="15.140625" style="13" customWidth="1"/>
    <col min="517" max="517" width="14.140625" style="13" customWidth="1"/>
    <col min="518" max="518" width="16.28515625" style="13" customWidth="1"/>
    <col min="519" max="519" width="18.42578125" style="13" customWidth="1"/>
    <col min="520" max="521" width="8.85546875" style="13"/>
    <col min="522" max="522" width="16.85546875" style="13" bestFit="1" customWidth="1"/>
    <col min="523" max="768" width="8.85546875" style="13"/>
    <col min="769" max="769" width="7.28515625" style="13" customWidth="1"/>
    <col min="770" max="770" width="37.5703125" style="13" customWidth="1"/>
    <col min="771" max="771" width="7" style="13" customWidth="1"/>
    <col min="772" max="772" width="15.140625" style="13" customWidth="1"/>
    <col min="773" max="773" width="14.140625" style="13" customWidth="1"/>
    <col min="774" max="774" width="16.28515625" style="13" customWidth="1"/>
    <col min="775" max="775" width="18.42578125" style="13" customWidth="1"/>
    <col min="776" max="777" width="8.85546875" style="13"/>
    <col min="778" max="778" width="16.85546875" style="13" bestFit="1" customWidth="1"/>
    <col min="779" max="1024" width="8.85546875" style="13"/>
    <col min="1025" max="1025" width="7.28515625" style="13" customWidth="1"/>
    <col min="1026" max="1026" width="37.5703125" style="13" customWidth="1"/>
    <col min="1027" max="1027" width="7" style="13" customWidth="1"/>
    <col min="1028" max="1028" width="15.140625" style="13" customWidth="1"/>
    <col min="1029" max="1029" width="14.140625" style="13" customWidth="1"/>
    <col min="1030" max="1030" width="16.28515625" style="13" customWidth="1"/>
    <col min="1031" max="1031" width="18.42578125" style="13" customWidth="1"/>
    <col min="1032" max="1033" width="8.85546875" style="13"/>
    <col min="1034" max="1034" width="16.85546875" style="13" bestFit="1" customWidth="1"/>
    <col min="1035" max="1280" width="8.85546875" style="13"/>
    <col min="1281" max="1281" width="7.28515625" style="13" customWidth="1"/>
    <col min="1282" max="1282" width="37.5703125" style="13" customWidth="1"/>
    <col min="1283" max="1283" width="7" style="13" customWidth="1"/>
    <col min="1284" max="1284" width="15.140625" style="13" customWidth="1"/>
    <col min="1285" max="1285" width="14.140625" style="13" customWidth="1"/>
    <col min="1286" max="1286" width="16.28515625" style="13" customWidth="1"/>
    <col min="1287" max="1287" width="18.42578125" style="13" customWidth="1"/>
    <col min="1288" max="1289" width="8.85546875" style="13"/>
    <col min="1290" max="1290" width="16.85546875" style="13" bestFit="1" customWidth="1"/>
    <col min="1291" max="1536" width="8.85546875" style="13"/>
    <col min="1537" max="1537" width="7.28515625" style="13" customWidth="1"/>
    <col min="1538" max="1538" width="37.5703125" style="13" customWidth="1"/>
    <col min="1539" max="1539" width="7" style="13" customWidth="1"/>
    <col min="1540" max="1540" width="15.140625" style="13" customWidth="1"/>
    <col min="1541" max="1541" width="14.140625" style="13" customWidth="1"/>
    <col min="1542" max="1542" width="16.28515625" style="13" customWidth="1"/>
    <col min="1543" max="1543" width="18.42578125" style="13" customWidth="1"/>
    <col min="1544" max="1545" width="8.85546875" style="13"/>
    <col min="1546" max="1546" width="16.85546875" style="13" bestFit="1" customWidth="1"/>
    <col min="1547" max="1792" width="8.85546875" style="13"/>
    <col min="1793" max="1793" width="7.28515625" style="13" customWidth="1"/>
    <col min="1794" max="1794" width="37.5703125" style="13" customWidth="1"/>
    <col min="1795" max="1795" width="7" style="13" customWidth="1"/>
    <col min="1796" max="1796" width="15.140625" style="13" customWidth="1"/>
    <col min="1797" max="1797" width="14.140625" style="13" customWidth="1"/>
    <col min="1798" max="1798" width="16.28515625" style="13" customWidth="1"/>
    <col min="1799" max="1799" width="18.42578125" style="13" customWidth="1"/>
    <col min="1800" max="1801" width="8.85546875" style="13"/>
    <col min="1802" max="1802" width="16.85546875" style="13" bestFit="1" customWidth="1"/>
    <col min="1803" max="2048" width="8.85546875" style="13"/>
    <col min="2049" max="2049" width="7.28515625" style="13" customWidth="1"/>
    <col min="2050" max="2050" width="37.5703125" style="13" customWidth="1"/>
    <col min="2051" max="2051" width="7" style="13" customWidth="1"/>
    <col min="2052" max="2052" width="15.140625" style="13" customWidth="1"/>
    <col min="2053" max="2053" width="14.140625" style="13" customWidth="1"/>
    <col min="2054" max="2054" width="16.28515625" style="13" customWidth="1"/>
    <col min="2055" max="2055" width="18.42578125" style="13" customWidth="1"/>
    <col min="2056" max="2057" width="8.85546875" style="13"/>
    <col min="2058" max="2058" width="16.85546875" style="13" bestFit="1" customWidth="1"/>
    <col min="2059" max="2304" width="8.85546875" style="13"/>
    <col min="2305" max="2305" width="7.28515625" style="13" customWidth="1"/>
    <col min="2306" max="2306" width="37.5703125" style="13" customWidth="1"/>
    <col min="2307" max="2307" width="7" style="13" customWidth="1"/>
    <col min="2308" max="2308" width="15.140625" style="13" customWidth="1"/>
    <col min="2309" max="2309" width="14.140625" style="13" customWidth="1"/>
    <col min="2310" max="2310" width="16.28515625" style="13" customWidth="1"/>
    <col min="2311" max="2311" width="18.42578125" style="13" customWidth="1"/>
    <col min="2312" max="2313" width="8.85546875" style="13"/>
    <col min="2314" max="2314" width="16.85546875" style="13" bestFit="1" customWidth="1"/>
    <col min="2315" max="2560" width="8.85546875" style="13"/>
    <col min="2561" max="2561" width="7.28515625" style="13" customWidth="1"/>
    <col min="2562" max="2562" width="37.5703125" style="13" customWidth="1"/>
    <col min="2563" max="2563" width="7" style="13" customWidth="1"/>
    <col min="2564" max="2564" width="15.140625" style="13" customWidth="1"/>
    <col min="2565" max="2565" width="14.140625" style="13" customWidth="1"/>
    <col min="2566" max="2566" width="16.28515625" style="13" customWidth="1"/>
    <col min="2567" max="2567" width="18.42578125" style="13" customWidth="1"/>
    <col min="2568" max="2569" width="8.85546875" style="13"/>
    <col min="2570" max="2570" width="16.85546875" style="13" bestFit="1" customWidth="1"/>
    <col min="2571" max="2816" width="8.85546875" style="13"/>
    <col min="2817" max="2817" width="7.28515625" style="13" customWidth="1"/>
    <col min="2818" max="2818" width="37.5703125" style="13" customWidth="1"/>
    <col min="2819" max="2819" width="7" style="13" customWidth="1"/>
    <col min="2820" max="2820" width="15.140625" style="13" customWidth="1"/>
    <col min="2821" max="2821" width="14.140625" style="13" customWidth="1"/>
    <col min="2822" max="2822" width="16.28515625" style="13" customWidth="1"/>
    <col min="2823" max="2823" width="18.42578125" style="13" customWidth="1"/>
    <col min="2824" max="2825" width="8.85546875" style="13"/>
    <col min="2826" max="2826" width="16.85546875" style="13" bestFit="1" customWidth="1"/>
    <col min="2827" max="3072" width="8.85546875" style="13"/>
    <col min="3073" max="3073" width="7.28515625" style="13" customWidth="1"/>
    <col min="3074" max="3074" width="37.5703125" style="13" customWidth="1"/>
    <col min="3075" max="3075" width="7" style="13" customWidth="1"/>
    <col min="3076" max="3076" width="15.140625" style="13" customWidth="1"/>
    <col min="3077" max="3077" width="14.140625" style="13" customWidth="1"/>
    <col min="3078" max="3078" width="16.28515625" style="13" customWidth="1"/>
    <col min="3079" max="3079" width="18.42578125" style="13" customWidth="1"/>
    <col min="3080" max="3081" width="8.85546875" style="13"/>
    <col min="3082" max="3082" width="16.85546875" style="13" bestFit="1" customWidth="1"/>
    <col min="3083" max="3328" width="8.85546875" style="13"/>
    <col min="3329" max="3329" width="7.28515625" style="13" customWidth="1"/>
    <col min="3330" max="3330" width="37.5703125" style="13" customWidth="1"/>
    <col min="3331" max="3331" width="7" style="13" customWidth="1"/>
    <col min="3332" max="3332" width="15.140625" style="13" customWidth="1"/>
    <col min="3333" max="3333" width="14.140625" style="13" customWidth="1"/>
    <col min="3334" max="3334" width="16.28515625" style="13" customWidth="1"/>
    <col min="3335" max="3335" width="18.42578125" style="13" customWidth="1"/>
    <col min="3336" max="3337" width="8.85546875" style="13"/>
    <col min="3338" max="3338" width="16.85546875" style="13" bestFit="1" customWidth="1"/>
    <col min="3339" max="3584" width="8.85546875" style="13"/>
    <col min="3585" max="3585" width="7.28515625" style="13" customWidth="1"/>
    <col min="3586" max="3586" width="37.5703125" style="13" customWidth="1"/>
    <col min="3587" max="3587" width="7" style="13" customWidth="1"/>
    <col min="3588" max="3588" width="15.140625" style="13" customWidth="1"/>
    <col min="3589" max="3589" width="14.140625" style="13" customWidth="1"/>
    <col min="3590" max="3590" width="16.28515625" style="13" customWidth="1"/>
    <col min="3591" max="3591" width="18.42578125" style="13" customWidth="1"/>
    <col min="3592" max="3593" width="8.85546875" style="13"/>
    <col min="3594" max="3594" width="16.85546875" style="13" bestFit="1" customWidth="1"/>
    <col min="3595" max="3840" width="8.85546875" style="13"/>
    <col min="3841" max="3841" width="7.28515625" style="13" customWidth="1"/>
    <col min="3842" max="3842" width="37.5703125" style="13" customWidth="1"/>
    <col min="3843" max="3843" width="7" style="13" customWidth="1"/>
    <col min="3844" max="3844" width="15.140625" style="13" customWidth="1"/>
    <col min="3845" max="3845" width="14.140625" style="13" customWidth="1"/>
    <col min="3846" max="3846" width="16.28515625" style="13" customWidth="1"/>
    <col min="3847" max="3847" width="18.42578125" style="13" customWidth="1"/>
    <col min="3848" max="3849" width="8.85546875" style="13"/>
    <col min="3850" max="3850" width="16.85546875" style="13" bestFit="1" customWidth="1"/>
    <col min="3851" max="4096" width="8.85546875" style="13"/>
    <col min="4097" max="4097" width="7.28515625" style="13" customWidth="1"/>
    <col min="4098" max="4098" width="37.5703125" style="13" customWidth="1"/>
    <col min="4099" max="4099" width="7" style="13" customWidth="1"/>
    <col min="4100" max="4100" width="15.140625" style="13" customWidth="1"/>
    <col min="4101" max="4101" width="14.140625" style="13" customWidth="1"/>
    <col min="4102" max="4102" width="16.28515625" style="13" customWidth="1"/>
    <col min="4103" max="4103" width="18.42578125" style="13" customWidth="1"/>
    <col min="4104" max="4105" width="8.85546875" style="13"/>
    <col min="4106" max="4106" width="16.85546875" style="13" bestFit="1" customWidth="1"/>
    <col min="4107" max="4352" width="8.85546875" style="13"/>
    <col min="4353" max="4353" width="7.28515625" style="13" customWidth="1"/>
    <col min="4354" max="4354" width="37.5703125" style="13" customWidth="1"/>
    <col min="4355" max="4355" width="7" style="13" customWidth="1"/>
    <col min="4356" max="4356" width="15.140625" style="13" customWidth="1"/>
    <col min="4357" max="4357" width="14.140625" style="13" customWidth="1"/>
    <col min="4358" max="4358" width="16.28515625" style="13" customWidth="1"/>
    <col min="4359" max="4359" width="18.42578125" style="13" customWidth="1"/>
    <col min="4360" max="4361" width="8.85546875" style="13"/>
    <col min="4362" max="4362" width="16.85546875" style="13" bestFit="1" customWidth="1"/>
    <col min="4363" max="4608" width="8.85546875" style="13"/>
    <col min="4609" max="4609" width="7.28515625" style="13" customWidth="1"/>
    <col min="4610" max="4610" width="37.5703125" style="13" customWidth="1"/>
    <col min="4611" max="4611" width="7" style="13" customWidth="1"/>
    <col min="4612" max="4612" width="15.140625" style="13" customWidth="1"/>
    <col min="4613" max="4613" width="14.140625" style="13" customWidth="1"/>
    <col min="4614" max="4614" width="16.28515625" style="13" customWidth="1"/>
    <col min="4615" max="4615" width="18.42578125" style="13" customWidth="1"/>
    <col min="4616" max="4617" width="8.85546875" style="13"/>
    <col min="4618" max="4618" width="16.85546875" style="13" bestFit="1" customWidth="1"/>
    <col min="4619" max="4864" width="8.85546875" style="13"/>
    <col min="4865" max="4865" width="7.28515625" style="13" customWidth="1"/>
    <col min="4866" max="4866" width="37.5703125" style="13" customWidth="1"/>
    <col min="4867" max="4867" width="7" style="13" customWidth="1"/>
    <col min="4868" max="4868" width="15.140625" style="13" customWidth="1"/>
    <col min="4869" max="4869" width="14.140625" style="13" customWidth="1"/>
    <col min="4870" max="4870" width="16.28515625" style="13" customWidth="1"/>
    <col min="4871" max="4871" width="18.42578125" style="13" customWidth="1"/>
    <col min="4872" max="4873" width="8.85546875" style="13"/>
    <col min="4874" max="4874" width="16.85546875" style="13" bestFit="1" customWidth="1"/>
    <col min="4875" max="5120" width="8.85546875" style="13"/>
    <col min="5121" max="5121" width="7.28515625" style="13" customWidth="1"/>
    <col min="5122" max="5122" width="37.5703125" style="13" customWidth="1"/>
    <col min="5123" max="5123" width="7" style="13" customWidth="1"/>
    <col min="5124" max="5124" width="15.140625" style="13" customWidth="1"/>
    <col min="5125" max="5125" width="14.140625" style="13" customWidth="1"/>
    <col min="5126" max="5126" width="16.28515625" style="13" customWidth="1"/>
    <col min="5127" max="5127" width="18.42578125" style="13" customWidth="1"/>
    <col min="5128" max="5129" width="8.85546875" style="13"/>
    <col min="5130" max="5130" width="16.85546875" style="13" bestFit="1" customWidth="1"/>
    <col min="5131" max="5376" width="8.85546875" style="13"/>
    <col min="5377" max="5377" width="7.28515625" style="13" customWidth="1"/>
    <col min="5378" max="5378" width="37.5703125" style="13" customWidth="1"/>
    <col min="5379" max="5379" width="7" style="13" customWidth="1"/>
    <col min="5380" max="5380" width="15.140625" style="13" customWidth="1"/>
    <col min="5381" max="5381" width="14.140625" style="13" customWidth="1"/>
    <col min="5382" max="5382" width="16.28515625" style="13" customWidth="1"/>
    <col min="5383" max="5383" width="18.42578125" style="13" customWidth="1"/>
    <col min="5384" max="5385" width="8.85546875" style="13"/>
    <col min="5386" max="5386" width="16.85546875" style="13" bestFit="1" customWidth="1"/>
    <col min="5387" max="5632" width="8.85546875" style="13"/>
    <col min="5633" max="5633" width="7.28515625" style="13" customWidth="1"/>
    <col min="5634" max="5634" width="37.5703125" style="13" customWidth="1"/>
    <col min="5635" max="5635" width="7" style="13" customWidth="1"/>
    <col min="5636" max="5636" width="15.140625" style="13" customWidth="1"/>
    <col min="5637" max="5637" width="14.140625" style="13" customWidth="1"/>
    <col min="5638" max="5638" width="16.28515625" style="13" customWidth="1"/>
    <col min="5639" max="5639" width="18.42578125" style="13" customWidth="1"/>
    <col min="5640" max="5641" width="8.85546875" style="13"/>
    <col min="5642" max="5642" width="16.85546875" style="13" bestFit="1" customWidth="1"/>
    <col min="5643" max="5888" width="8.85546875" style="13"/>
    <col min="5889" max="5889" width="7.28515625" style="13" customWidth="1"/>
    <col min="5890" max="5890" width="37.5703125" style="13" customWidth="1"/>
    <col min="5891" max="5891" width="7" style="13" customWidth="1"/>
    <col min="5892" max="5892" width="15.140625" style="13" customWidth="1"/>
    <col min="5893" max="5893" width="14.140625" style="13" customWidth="1"/>
    <col min="5894" max="5894" width="16.28515625" style="13" customWidth="1"/>
    <col min="5895" max="5895" width="18.42578125" style="13" customWidth="1"/>
    <col min="5896" max="5897" width="8.85546875" style="13"/>
    <col min="5898" max="5898" width="16.85546875" style="13" bestFit="1" customWidth="1"/>
    <col min="5899" max="6144" width="8.85546875" style="13"/>
    <col min="6145" max="6145" width="7.28515625" style="13" customWidth="1"/>
    <col min="6146" max="6146" width="37.5703125" style="13" customWidth="1"/>
    <col min="6147" max="6147" width="7" style="13" customWidth="1"/>
    <col min="6148" max="6148" width="15.140625" style="13" customWidth="1"/>
    <col min="6149" max="6149" width="14.140625" style="13" customWidth="1"/>
    <col min="6150" max="6150" width="16.28515625" style="13" customWidth="1"/>
    <col min="6151" max="6151" width="18.42578125" style="13" customWidth="1"/>
    <col min="6152" max="6153" width="8.85546875" style="13"/>
    <col min="6154" max="6154" width="16.85546875" style="13" bestFit="1" customWidth="1"/>
    <col min="6155" max="6400" width="8.85546875" style="13"/>
    <col min="6401" max="6401" width="7.28515625" style="13" customWidth="1"/>
    <col min="6402" max="6402" width="37.5703125" style="13" customWidth="1"/>
    <col min="6403" max="6403" width="7" style="13" customWidth="1"/>
    <col min="6404" max="6404" width="15.140625" style="13" customWidth="1"/>
    <col min="6405" max="6405" width="14.140625" style="13" customWidth="1"/>
    <col min="6406" max="6406" width="16.28515625" style="13" customWidth="1"/>
    <col min="6407" max="6407" width="18.42578125" style="13" customWidth="1"/>
    <col min="6408" max="6409" width="8.85546875" style="13"/>
    <col min="6410" max="6410" width="16.85546875" style="13" bestFit="1" customWidth="1"/>
    <col min="6411" max="6656" width="8.85546875" style="13"/>
    <col min="6657" max="6657" width="7.28515625" style="13" customWidth="1"/>
    <col min="6658" max="6658" width="37.5703125" style="13" customWidth="1"/>
    <col min="6659" max="6659" width="7" style="13" customWidth="1"/>
    <col min="6660" max="6660" width="15.140625" style="13" customWidth="1"/>
    <col min="6661" max="6661" width="14.140625" style="13" customWidth="1"/>
    <col min="6662" max="6662" width="16.28515625" style="13" customWidth="1"/>
    <col min="6663" max="6663" width="18.42578125" style="13" customWidth="1"/>
    <col min="6664" max="6665" width="8.85546875" style="13"/>
    <col min="6666" max="6666" width="16.85546875" style="13" bestFit="1" customWidth="1"/>
    <col min="6667" max="6912" width="8.85546875" style="13"/>
    <col min="6913" max="6913" width="7.28515625" style="13" customWidth="1"/>
    <col min="6914" max="6914" width="37.5703125" style="13" customWidth="1"/>
    <col min="6915" max="6915" width="7" style="13" customWidth="1"/>
    <col min="6916" max="6916" width="15.140625" style="13" customWidth="1"/>
    <col min="6917" max="6917" width="14.140625" style="13" customWidth="1"/>
    <col min="6918" max="6918" width="16.28515625" style="13" customWidth="1"/>
    <col min="6919" max="6919" width="18.42578125" style="13" customWidth="1"/>
    <col min="6920" max="6921" width="8.85546875" style="13"/>
    <col min="6922" max="6922" width="16.85546875" style="13" bestFit="1" customWidth="1"/>
    <col min="6923" max="7168" width="8.85546875" style="13"/>
    <col min="7169" max="7169" width="7.28515625" style="13" customWidth="1"/>
    <col min="7170" max="7170" width="37.5703125" style="13" customWidth="1"/>
    <col min="7171" max="7171" width="7" style="13" customWidth="1"/>
    <col min="7172" max="7172" width="15.140625" style="13" customWidth="1"/>
    <col min="7173" max="7173" width="14.140625" style="13" customWidth="1"/>
    <col min="7174" max="7174" width="16.28515625" style="13" customWidth="1"/>
    <col min="7175" max="7175" width="18.42578125" style="13" customWidth="1"/>
    <col min="7176" max="7177" width="8.85546875" style="13"/>
    <col min="7178" max="7178" width="16.85546875" style="13" bestFit="1" customWidth="1"/>
    <col min="7179" max="7424" width="8.85546875" style="13"/>
    <col min="7425" max="7425" width="7.28515625" style="13" customWidth="1"/>
    <col min="7426" max="7426" width="37.5703125" style="13" customWidth="1"/>
    <col min="7427" max="7427" width="7" style="13" customWidth="1"/>
    <col min="7428" max="7428" width="15.140625" style="13" customWidth="1"/>
    <col min="7429" max="7429" width="14.140625" style="13" customWidth="1"/>
    <col min="7430" max="7430" width="16.28515625" style="13" customWidth="1"/>
    <col min="7431" max="7431" width="18.42578125" style="13" customWidth="1"/>
    <col min="7432" max="7433" width="8.85546875" style="13"/>
    <col min="7434" max="7434" width="16.85546875" style="13" bestFit="1" customWidth="1"/>
    <col min="7435" max="7680" width="8.85546875" style="13"/>
    <col min="7681" max="7681" width="7.28515625" style="13" customWidth="1"/>
    <col min="7682" max="7682" width="37.5703125" style="13" customWidth="1"/>
    <col min="7683" max="7683" width="7" style="13" customWidth="1"/>
    <col min="7684" max="7684" width="15.140625" style="13" customWidth="1"/>
    <col min="7685" max="7685" width="14.140625" style="13" customWidth="1"/>
    <col min="7686" max="7686" width="16.28515625" style="13" customWidth="1"/>
    <col min="7687" max="7687" width="18.42578125" style="13" customWidth="1"/>
    <col min="7688" max="7689" width="8.85546875" style="13"/>
    <col min="7690" max="7690" width="16.85546875" style="13" bestFit="1" customWidth="1"/>
    <col min="7691" max="7936" width="8.85546875" style="13"/>
    <col min="7937" max="7937" width="7.28515625" style="13" customWidth="1"/>
    <col min="7938" max="7938" width="37.5703125" style="13" customWidth="1"/>
    <col min="7939" max="7939" width="7" style="13" customWidth="1"/>
    <col min="7940" max="7940" width="15.140625" style="13" customWidth="1"/>
    <col min="7941" max="7941" width="14.140625" style="13" customWidth="1"/>
    <col min="7942" max="7942" width="16.28515625" style="13" customWidth="1"/>
    <col min="7943" max="7943" width="18.42578125" style="13" customWidth="1"/>
    <col min="7944" max="7945" width="8.85546875" style="13"/>
    <col min="7946" max="7946" width="16.85546875" style="13" bestFit="1" customWidth="1"/>
    <col min="7947" max="8192" width="8.85546875" style="13"/>
    <col min="8193" max="8193" width="7.28515625" style="13" customWidth="1"/>
    <col min="8194" max="8194" width="37.5703125" style="13" customWidth="1"/>
    <col min="8195" max="8195" width="7" style="13" customWidth="1"/>
    <col min="8196" max="8196" width="15.140625" style="13" customWidth="1"/>
    <col min="8197" max="8197" width="14.140625" style="13" customWidth="1"/>
    <col min="8198" max="8198" width="16.28515625" style="13" customWidth="1"/>
    <col min="8199" max="8199" width="18.42578125" style="13" customWidth="1"/>
    <col min="8200" max="8201" width="8.85546875" style="13"/>
    <col min="8202" max="8202" width="16.85546875" style="13" bestFit="1" customWidth="1"/>
    <col min="8203" max="8448" width="8.85546875" style="13"/>
    <col min="8449" max="8449" width="7.28515625" style="13" customWidth="1"/>
    <col min="8450" max="8450" width="37.5703125" style="13" customWidth="1"/>
    <col min="8451" max="8451" width="7" style="13" customWidth="1"/>
    <col min="8452" max="8452" width="15.140625" style="13" customWidth="1"/>
    <col min="8453" max="8453" width="14.140625" style="13" customWidth="1"/>
    <col min="8454" max="8454" width="16.28515625" style="13" customWidth="1"/>
    <col min="8455" max="8455" width="18.42578125" style="13" customWidth="1"/>
    <col min="8456" max="8457" width="8.85546875" style="13"/>
    <col min="8458" max="8458" width="16.85546875" style="13" bestFit="1" customWidth="1"/>
    <col min="8459" max="8704" width="8.85546875" style="13"/>
    <col min="8705" max="8705" width="7.28515625" style="13" customWidth="1"/>
    <col min="8706" max="8706" width="37.5703125" style="13" customWidth="1"/>
    <col min="8707" max="8707" width="7" style="13" customWidth="1"/>
    <col min="8708" max="8708" width="15.140625" style="13" customWidth="1"/>
    <col min="8709" max="8709" width="14.140625" style="13" customWidth="1"/>
    <col min="8710" max="8710" width="16.28515625" style="13" customWidth="1"/>
    <col min="8711" max="8711" width="18.42578125" style="13" customWidth="1"/>
    <col min="8712" max="8713" width="8.85546875" style="13"/>
    <col min="8714" max="8714" width="16.85546875" style="13" bestFit="1" customWidth="1"/>
    <col min="8715" max="8960" width="8.85546875" style="13"/>
    <col min="8961" max="8961" width="7.28515625" style="13" customWidth="1"/>
    <col min="8962" max="8962" width="37.5703125" style="13" customWidth="1"/>
    <col min="8963" max="8963" width="7" style="13" customWidth="1"/>
    <col min="8964" max="8964" width="15.140625" style="13" customWidth="1"/>
    <col min="8965" max="8965" width="14.140625" style="13" customWidth="1"/>
    <col min="8966" max="8966" width="16.28515625" style="13" customWidth="1"/>
    <col min="8967" max="8967" width="18.42578125" style="13" customWidth="1"/>
    <col min="8968" max="8969" width="8.85546875" style="13"/>
    <col min="8970" max="8970" width="16.85546875" style="13" bestFit="1" customWidth="1"/>
    <col min="8971" max="9216" width="8.85546875" style="13"/>
    <col min="9217" max="9217" width="7.28515625" style="13" customWidth="1"/>
    <col min="9218" max="9218" width="37.5703125" style="13" customWidth="1"/>
    <col min="9219" max="9219" width="7" style="13" customWidth="1"/>
    <col min="9220" max="9220" width="15.140625" style="13" customWidth="1"/>
    <col min="9221" max="9221" width="14.140625" style="13" customWidth="1"/>
    <col min="9222" max="9222" width="16.28515625" style="13" customWidth="1"/>
    <col min="9223" max="9223" width="18.42578125" style="13" customWidth="1"/>
    <col min="9224" max="9225" width="8.85546875" style="13"/>
    <col min="9226" max="9226" width="16.85546875" style="13" bestFit="1" customWidth="1"/>
    <col min="9227" max="9472" width="8.85546875" style="13"/>
    <col min="9473" max="9473" width="7.28515625" style="13" customWidth="1"/>
    <col min="9474" max="9474" width="37.5703125" style="13" customWidth="1"/>
    <col min="9475" max="9475" width="7" style="13" customWidth="1"/>
    <col min="9476" max="9476" width="15.140625" style="13" customWidth="1"/>
    <col min="9477" max="9477" width="14.140625" style="13" customWidth="1"/>
    <col min="9478" max="9478" width="16.28515625" style="13" customWidth="1"/>
    <col min="9479" max="9479" width="18.42578125" style="13" customWidth="1"/>
    <col min="9480" max="9481" width="8.85546875" style="13"/>
    <col min="9482" max="9482" width="16.85546875" style="13" bestFit="1" customWidth="1"/>
    <col min="9483" max="9728" width="8.85546875" style="13"/>
    <col min="9729" max="9729" width="7.28515625" style="13" customWidth="1"/>
    <col min="9730" max="9730" width="37.5703125" style="13" customWidth="1"/>
    <col min="9731" max="9731" width="7" style="13" customWidth="1"/>
    <col min="9732" max="9732" width="15.140625" style="13" customWidth="1"/>
    <col min="9733" max="9733" width="14.140625" style="13" customWidth="1"/>
    <col min="9734" max="9734" width="16.28515625" style="13" customWidth="1"/>
    <col min="9735" max="9735" width="18.42578125" style="13" customWidth="1"/>
    <col min="9736" max="9737" width="8.85546875" style="13"/>
    <col min="9738" max="9738" width="16.85546875" style="13" bestFit="1" customWidth="1"/>
    <col min="9739" max="9984" width="8.85546875" style="13"/>
    <col min="9985" max="9985" width="7.28515625" style="13" customWidth="1"/>
    <col min="9986" max="9986" width="37.5703125" style="13" customWidth="1"/>
    <col min="9987" max="9987" width="7" style="13" customWidth="1"/>
    <col min="9988" max="9988" width="15.140625" style="13" customWidth="1"/>
    <col min="9989" max="9989" width="14.140625" style="13" customWidth="1"/>
    <col min="9990" max="9990" width="16.28515625" style="13" customWidth="1"/>
    <col min="9991" max="9991" width="18.42578125" style="13" customWidth="1"/>
    <col min="9992" max="9993" width="8.85546875" style="13"/>
    <col min="9994" max="9994" width="16.85546875" style="13" bestFit="1" customWidth="1"/>
    <col min="9995" max="10240" width="8.85546875" style="13"/>
    <col min="10241" max="10241" width="7.28515625" style="13" customWidth="1"/>
    <col min="10242" max="10242" width="37.5703125" style="13" customWidth="1"/>
    <col min="10243" max="10243" width="7" style="13" customWidth="1"/>
    <col min="10244" max="10244" width="15.140625" style="13" customWidth="1"/>
    <col min="10245" max="10245" width="14.140625" style="13" customWidth="1"/>
    <col min="10246" max="10246" width="16.28515625" style="13" customWidth="1"/>
    <col min="10247" max="10247" width="18.42578125" style="13" customWidth="1"/>
    <col min="10248" max="10249" width="8.85546875" style="13"/>
    <col min="10250" max="10250" width="16.85546875" style="13" bestFit="1" customWidth="1"/>
    <col min="10251" max="10496" width="8.85546875" style="13"/>
    <col min="10497" max="10497" width="7.28515625" style="13" customWidth="1"/>
    <col min="10498" max="10498" width="37.5703125" style="13" customWidth="1"/>
    <col min="10499" max="10499" width="7" style="13" customWidth="1"/>
    <col min="10500" max="10500" width="15.140625" style="13" customWidth="1"/>
    <col min="10501" max="10501" width="14.140625" style="13" customWidth="1"/>
    <col min="10502" max="10502" width="16.28515625" style="13" customWidth="1"/>
    <col min="10503" max="10503" width="18.42578125" style="13" customWidth="1"/>
    <col min="10504" max="10505" width="8.85546875" style="13"/>
    <col min="10506" max="10506" width="16.85546875" style="13" bestFit="1" customWidth="1"/>
    <col min="10507" max="10752" width="8.85546875" style="13"/>
    <col min="10753" max="10753" width="7.28515625" style="13" customWidth="1"/>
    <col min="10754" max="10754" width="37.5703125" style="13" customWidth="1"/>
    <col min="10755" max="10755" width="7" style="13" customWidth="1"/>
    <col min="10756" max="10756" width="15.140625" style="13" customWidth="1"/>
    <col min="10757" max="10757" width="14.140625" style="13" customWidth="1"/>
    <col min="10758" max="10758" width="16.28515625" style="13" customWidth="1"/>
    <col min="10759" max="10759" width="18.42578125" style="13" customWidth="1"/>
    <col min="10760" max="10761" width="8.85546875" style="13"/>
    <col min="10762" max="10762" width="16.85546875" style="13" bestFit="1" customWidth="1"/>
    <col min="10763" max="11008" width="8.85546875" style="13"/>
    <col min="11009" max="11009" width="7.28515625" style="13" customWidth="1"/>
    <col min="11010" max="11010" width="37.5703125" style="13" customWidth="1"/>
    <col min="11011" max="11011" width="7" style="13" customWidth="1"/>
    <col min="11012" max="11012" width="15.140625" style="13" customWidth="1"/>
    <col min="11013" max="11013" width="14.140625" style="13" customWidth="1"/>
    <col min="11014" max="11014" width="16.28515625" style="13" customWidth="1"/>
    <col min="11015" max="11015" width="18.42578125" style="13" customWidth="1"/>
    <col min="11016" max="11017" width="8.85546875" style="13"/>
    <col min="11018" max="11018" width="16.85546875" style="13" bestFit="1" customWidth="1"/>
    <col min="11019" max="11264" width="8.85546875" style="13"/>
    <col min="11265" max="11265" width="7.28515625" style="13" customWidth="1"/>
    <col min="11266" max="11266" width="37.5703125" style="13" customWidth="1"/>
    <col min="11267" max="11267" width="7" style="13" customWidth="1"/>
    <col min="11268" max="11268" width="15.140625" style="13" customWidth="1"/>
    <col min="11269" max="11269" width="14.140625" style="13" customWidth="1"/>
    <col min="11270" max="11270" width="16.28515625" style="13" customWidth="1"/>
    <col min="11271" max="11271" width="18.42578125" style="13" customWidth="1"/>
    <col min="11272" max="11273" width="8.85546875" style="13"/>
    <col min="11274" max="11274" width="16.85546875" style="13" bestFit="1" customWidth="1"/>
    <col min="11275" max="11520" width="8.85546875" style="13"/>
    <col min="11521" max="11521" width="7.28515625" style="13" customWidth="1"/>
    <col min="11522" max="11522" width="37.5703125" style="13" customWidth="1"/>
    <col min="11523" max="11523" width="7" style="13" customWidth="1"/>
    <col min="11524" max="11524" width="15.140625" style="13" customWidth="1"/>
    <col min="11525" max="11525" width="14.140625" style="13" customWidth="1"/>
    <col min="11526" max="11526" width="16.28515625" style="13" customWidth="1"/>
    <col min="11527" max="11527" width="18.42578125" style="13" customWidth="1"/>
    <col min="11528" max="11529" width="8.85546875" style="13"/>
    <col min="11530" max="11530" width="16.85546875" style="13" bestFit="1" customWidth="1"/>
    <col min="11531" max="11776" width="8.85546875" style="13"/>
    <col min="11777" max="11777" width="7.28515625" style="13" customWidth="1"/>
    <col min="11778" max="11778" width="37.5703125" style="13" customWidth="1"/>
    <col min="11779" max="11779" width="7" style="13" customWidth="1"/>
    <col min="11780" max="11780" width="15.140625" style="13" customWidth="1"/>
    <col min="11781" max="11781" width="14.140625" style="13" customWidth="1"/>
    <col min="11782" max="11782" width="16.28515625" style="13" customWidth="1"/>
    <col min="11783" max="11783" width="18.42578125" style="13" customWidth="1"/>
    <col min="11784" max="11785" width="8.85546875" style="13"/>
    <col min="11786" max="11786" width="16.85546875" style="13" bestFit="1" customWidth="1"/>
    <col min="11787" max="12032" width="8.85546875" style="13"/>
    <col min="12033" max="12033" width="7.28515625" style="13" customWidth="1"/>
    <col min="12034" max="12034" width="37.5703125" style="13" customWidth="1"/>
    <col min="12035" max="12035" width="7" style="13" customWidth="1"/>
    <col min="12036" max="12036" width="15.140625" style="13" customWidth="1"/>
    <col min="12037" max="12037" width="14.140625" style="13" customWidth="1"/>
    <col min="12038" max="12038" width="16.28515625" style="13" customWidth="1"/>
    <col min="12039" max="12039" width="18.42578125" style="13" customWidth="1"/>
    <col min="12040" max="12041" width="8.85546875" style="13"/>
    <col min="12042" max="12042" width="16.85546875" style="13" bestFit="1" customWidth="1"/>
    <col min="12043" max="12288" width="8.85546875" style="13"/>
    <col min="12289" max="12289" width="7.28515625" style="13" customWidth="1"/>
    <col min="12290" max="12290" width="37.5703125" style="13" customWidth="1"/>
    <col min="12291" max="12291" width="7" style="13" customWidth="1"/>
    <col min="12292" max="12292" width="15.140625" style="13" customWidth="1"/>
    <col min="12293" max="12293" width="14.140625" style="13" customWidth="1"/>
    <col min="12294" max="12294" width="16.28515625" style="13" customWidth="1"/>
    <col min="12295" max="12295" width="18.42578125" style="13" customWidth="1"/>
    <col min="12296" max="12297" width="8.85546875" style="13"/>
    <col min="12298" max="12298" width="16.85546875" style="13" bestFit="1" customWidth="1"/>
    <col min="12299" max="12544" width="8.85546875" style="13"/>
    <col min="12545" max="12545" width="7.28515625" style="13" customWidth="1"/>
    <col min="12546" max="12546" width="37.5703125" style="13" customWidth="1"/>
    <col min="12547" max="12547" width="7" style="13" customWidth="1"/>
    <col min="12548" max="12548" width="15.140625" style="13" customWidth="1"/>
    <col min="12549" max="12549" width="14.140625" style="13" customWidth="1"/>
    <col min="12550" max="12550" width="16.28515625" style="13" customWidth="1"/>
    <col min="12551" max="12551" width="18.42578125" style="13" customWidth="1"/>
    <col min="12552" max="12553" width="8.85546875" style="13"/>
    <col min="12554" max="12554" width="16.85546875" style="13" bestFit="1" customWidth="1"/>
    <col min="12555" max="12800" width="8.85546875" style="13"/>
    <col min="12801" max="12801" width="7.28515625" style="13" customWidth="1"/>
    <col min="12802" max="12802" width="37.5703125" style="13" customWidth="1"/>
    <col min="12803" max="12803" width="7" style="13" customWidth="1"/>
    <col min="12804" max="12804" width="15.140625" style="13" customWidth="1"/>
    <col min="12805" max="12805" width="14.140625" style="13" customWidth="1"/>
    <col min="12806" max="12806" width="16.28515625" style="13" customWidth="1"/>
    <col min="12807" max="12807" width="18.42578125" style="13" customWidth="1"/>
    <col min="12808" max="12809" width="8.85546875" style="13"/>
    <col min="12810" max="12810" width="16.85546875" style="13" bestFit="1" customWidth="1"/>
    <col min="12811" max="13056" width="8.85546875" style="13"/>
    <col min="13057" max="13057" width="7.28515625" style="13" customWidth="1"/>
    <col min="13058" max="13058" width="37.5703125" style="13" customWidth="1"/>
    <col min="13059" max="13059" width="7" style="13" customWidth="1"/>
    <col min="13060" max="13060" width="15.140625" style="13" customWidth="1"/>
    <col min="13061" max="13061" width="14.140625" style="13" customWidth="1"/>
    <col min="13062" max="13062" width="16.28515625" style="13" customWidth="1"/>
    <col min="13063" max="13063" width="18.42578125" style="13" customWidth="1"/>
    <col min="13064" max="13065" width="8.85546875" style="13"/>
    <col min="13066" max="13066" width="16.85546875" style="13" bestFit="1" customWidth="1"/>
    <col min="13067" max="13312" width="8.85546875" style="13"/>
    <col min="13313" max="13313" width="7.28515625" style="13" customWidth="1"/>
    <col min="13314" max="13314" width="37.5703125" style="13" customWidth="1"/>
    <col min="13315" max="13315" width="7" style="13" customWidth="1"/>
    <col min="13316" max="13316" width="15.140625" style="13" customWidth="1"/>
    <col min="13317" max="13317" width="14.140625" style="13" customWidth="1"/>
    <col min="13318" max="13318" width="16.28515625" style="13" customWidth="1"/>
    <col min="13319" max="13319" width="18.42578125" style="13" customWidth="1"/>
    <col min="13320" max="13321" width="8.85546875" style="13"/>
    <col min="13322" max="13322" width="16.85546875" style="13" bestFit="1" customWidth="1"/>
    <col min="13323" max="13568" width="8.85546875" style="13"/>
    <col min="13569" max="13569" width="7.28515625" style="13" customWidth="1"/>
    <col min="13570" max="13570" width="37.5703125" style="13" customWidth="1"/>
    <col min="13571" max="13571" width="7" style="13" customWidth="1"/>
    <col min="13572" max="13572" width="15.140625" style="13" customWidth="1"/>
    <col min="13573" max="13573" width="14.140625" style="13" customWidth="1"/>
    <col min="13574" max="13574" width="16.28515625" style="13" customWidth="1"/>
    <col min="13575" max="13575" width="18.42578125" style="13" customWidth="1"/>
    <col min="13576" max="13577" width="8.85546875" style="13"/>
    <col min="13578" max="13578" width="16.85546875" style="13" bestFit="1" customWidth="1"/>
    <col min="13579" max="13824" width="8.85546875" style="13"/>
    <col min="13825" max="13825" width="7.28515625" style="13" customWidth="1"/>
    <col min="13826" max="13826" width="37.5703125" style="13" customWidth="1"/>
    <col min="13827" max="13827" width="7" style="13" customWidth="1"/>
    <col min="13828" max="13828" width="15.140625" style="13" customWidth="1"/>
    <col min="13829" max="13829" width="14.140625" style="13" customWidth="1"/>
    <col min="13830" max="13830" width="16.28515625" style="13" customWidth="1"/>
    <col min="13831" max="13831" width="18.42578125" style="13" customWidth="1"/>
    <col min="13832" max="13833" width="8.85546875" style="13"/>
    <col min="13834" max="13834" width="16.85546875" style="13" bestFit="1" customWidth="1"/>
    <col min="13835" max="14080" width="8.85546875" style="13"/>
    <col min="14081" max="14081" width="7.28515625" style="13" customWidth="1"/>
    <col min="14082" max="14082" width="37.5703125" style="13" customWidth="1"/>
    <col min="14083" max="14083" width="7" style="13" customWidth="1"/>
    <col min="14084" max="14084" width="15.140625" style="13" customWidth="1"/>
    <col min="14085" max="14085" width="14.140625" style="13" customWidth="1"/>
    <col min="14086" max="14086" width="16.28515625" style="13" customWidth="1"/>
    <col min="14087" max="14087" width="18.42578125" style="13" customWidth="1"/>
    <col min="14088" max="14089" width="8.85546875" style="13"/>
    <col min="14090" max="14090" width="16.85546875" style="13" bestFit="1" customWidth="1"/>
    <col min="14091" max="14336" width="8.85546875" style="13"/>
    <col min="14337" max="14337" width="7.28515625" style="13" customWidth="1"/>
    <col min="14338" max="14338" width="37.5703125" style="13" customWidth="1"/>
    <col min="14339" max="14339" width="7" style="13" customWidth="1"/>
    <col min="14340" max="14340" width="15.140625" style="13" customWidth="1"/>
    <col min="14341" max="14341" width="14.140625" style="13" customWidth="1"/>
    <col min="14342" max="14342" width="16.28515625" style="13" customWidth="1"/>
    <col min="14343" max="14343" width="18.42578125" style="13" customWidth="1"/>
    <col min="14344" max="14345" width="8.85546875" style="13"/>
    <col min="14346" max="14346" width="16.85546875" style="13" bestFit="1" customWidth="1"/>
    <col min="14347" max="14592" width="8.85546875" style="13"/>
    <col min="14593" max="14593" width="7.28515625" style="13" customWidth="1"/>
    <col min="14594" max="14594" width="37.5703125" style="13" customWidth="1"/>
    <col min="14595" max="14595" width="7" style="13" customWidth="1"/>
    <col min="14596" max="14596" width="15.140625" style="13" customWidth="1"/>
    <col min="14597" max="14597" width="14.140625" style="13" customWidth="1"/>
    <col min="14598" max="14598" width="16.28515625" style="13" customWidth="1"/>
    <col min="14599" max="14599" width="18.42578125" style="13" customWidth="1"/>
    <col min="14600" max="14601" width="8.85546875" style="13"/>
    <col min="14602" max="14602" width="16.85546875" style="13" bestFit="1" customWidth="1"/>
    <col min="14603" max="14848" width="8.85546875" style="13"/>
    <col min="14849" max="14849" width="7.28515625" style="13" customWidth="1"/>
    <col min="14850" max="14850" width="37.5703125" style="13" customWidth="1"/>
    <col min="14851" max="14851" width="7" style="13" customWidth="1"/>
    <col min="14852" max="14852" width="15.140625" style="13" customWidth="1"/>
    <col min="14853" max="14853" width="14.140625" style="13" customWidth="1"/>
    <col min="14854" max="14854" width="16.28515625" style="13" customWidth="1"/>
    <col min="14855" max="14855" width="18.42578125" style="13" customWidth="1"/>
    <col min="14856" max="14857" width="8.85546875" style="13"/>
    <col min="14858" max="14858" width="16.85546875" style="13" bestFit="1" customWidth="1"/>
    <col min="14859" max="15104" width="8.85546875" style="13"/>
    <col min="15105" max="15105" width="7.28515625" style="13" customWidth="1"/>
    <col min="15106" max="15106" width="37.5703125" style="13" customWidth="1"/>
    <col min="15107" max="15107" width="7" style="13" customWidth="1"/>
    <col min="15108" max="15108" width="15.140625" style="13" customWidth="1"/>
    <col min="15109" max="15109" width="14.140625" style="13" customWidth="1"/>
    <col min="15110" max="15110" width="16.28515625" style="13" customWidth="1"/>
    <col min="15111" max="15111" width="18.42578125" style="13" customWidth="1"/>
    <col min="15112" max="15113" width="8.85546875" style="13"/>
    <col min="15114" max="15114" width="16.85546875" style="13" bestFit="1" customWidth="1"/>
    <col min="15115" max="15360" width="8.85546875" style="13"/>
    <col min="15361" max="15361" width="7.28515625" style="13" customWidth="1"/>
    <col min="15362" max="15362" width="37.5703125" style="13" customWidth="1"/>
    <col min="15363" max="15363" width="7" style="13" customWidth="1"/>
    <col min="15364" max="15364" width="15.140625" style="13" customWidth="1"/>
    <col min="15365" max="15365" width="14.140625" style="13" customWidth="1"/>
    <col min="15366" max="15366" width="16.28515625" style="13" customWidth="1"/>
    <col min="15367" max="15367" width="18.42578125" style="13" customWidth="1"/>
    <col min="15368" max="15369" width="8.85546875" style="13"/>
    <col min="15370" max="15370" width="16.85546875" style="13" bestFit="1" customWidth="1"/>
    <col min="15371" max="15616" width="8.85546875" style="13"/>
    <col min="15617" max="15617" width="7.28515625" style="13" customWidth="1"/>
    <col min="15618" max="15618" width="37.5703125" style="13" customWidth="1"/>
    <col min="15619" max="15619" width="7" style="13" customWidth="1"/>
    <col min="15620" max="15620" width="15.140625" style="13" customWidth="1"/>
    <col min="15621" max="15621" width="14.140625" style="13" customWidth="1"/>
    <col min="15622" max="15622" width="16.28515625" style="13" customWidth="1"/>
    <col min="15623" max="15623" width="18.42578125" style="13" customWidth="1"/>
    <col min="15624" max="15625" width="8.85546875" style="13"/>
    <col min="15626" max="15626" width="16.85546875" style="13" bestFit="1" customWidth="1"/>
    <col min="15627" max="15872" width="8.85546875" style="13"/>
    <col min="15873" max="15873" width="7.28515625" style="13" customWidth="1"/>
    <col min="15874" max="15874" width="37.5703125" style="13" customWidth="1"/>
    <col min="15875" max="15875" width="7" style="13" customWidth="1"/>
    <col min="15876" max="15876" width="15.140625" style="13" customWidth="1"/>
    <col min="15877" max="15877" width="14.140625" style="13" customWidth="1"/>
    <col min="15878" max="15878" width="16.28515625" style="13" customWidth="1"/>
    <col min="15879" max="15879" width="18.42578125" style="13" customWidth="1"/>
    <col min="15880" max="15881" width="8.85546875" style="13"/>
    <col min="15882" max="15882" width="16.85546875" style="13" bestFit="1" customWidth="1"/>
    <col min="15883" max="16128" width="8.85546875" style="13"/>
    <col min="16129" max="16129" width="7.28515625" style="13" customWidth="1"/>
    <col min="16130" max="16130" width="37.5703125" style="13" customWidth="1"/>
    <col min="16131" max="16131" width="7" style="13" customWidth="1"/>
    <col min="16132" max="16132" width="15.140625" style="13" customWidth="1"/>
    <col min="16133" max="16133" width="14.140625" style="13" customWidth="1"/>
    <col min="16134" max="16134" width="16.28515625" style="13" customWidth="1"/>
    <col min="16135" max="16135" width="18.42578125" style="13" customWidth="1"/>
    <col min="16136" max="16137" width="8.85546875" style="13"/>
    <col min="16138" max="16138" width="16.85546875" style="13" bestFit="1" customWidth="1"/>
    <col min="16139" max="16384" width="8.85546875" style="13"/>
  </cols>
  <sheetData>
    <row r="1" spans="1:10" ht="15.75" customHeight="1" x14ac:dyDescent="0.3">
      <c r="A1" s="77"/>
      <c r="B1" s="78"/>
      <c r="C1" s="79"/>
      <c r="D1" s="79"/>
      <c r="E1" s="79"/>
      <c r="F1" s="80" t="s">
        <v>645</v>
      </c>
    </row>
    <row r="2" spans="1:10" ht="15" customHeight="1" x14ac:dyDescent="0.3">
      <c r="A2" s="77"/>
      <c r="B2" s="81"/>
      <c r="C2" s="81"/>
      <c r="D2" s="81"/>
      <c r="E2" s="81"/>
      <c r="F2" s="82" t="s">
        <v>11</v>
      </c>
    </row>
    <row r="3" spans="1:10" ht="15.75" customHeight="1" x14ac:dyDescent="0.3">
      <c r="A3" s="77"/>
      <c r="B3" s="81"/>
      <c r="C3" s="81"/>
      <c r="D3" s="81"/>
      <c r="E3" s="83" t="s">
        <v>646</v>
      </c>
      <c r="F3" s="82"/>
    </row>
    <row r="4" spans="1:10" ht="15" customHeight="1" x14ac:dyDescent="0.3">
      <c r="A4" s="146"/>
      <c r="B4" s="147"/>
      <c r="C4" s="148"/>
      <c r="D4" s="231" t="s">
        <v>1142</v>
      </c>
      <c r="E4" s="169"/>
      <c r="F4" s="169"/>
      <c r="G4" s="149"/>
    </row>
    <row r="5" spans="1:10" ht="16.5" customHeight="1" x14ac:dyDescent="0.3">
      <c r="A5" s="84"/>
      <c r="B5" s="84"/>
      <c r="C5" s="84"/>
      <c r="D5" s="85"/>
      <c r="E5" s="85"/>
      <c r="F5" s="86"/>
    </row>
    <row r="6" spans="1:10" ht="64.5" customHeight="1" x14ac:dyDescent="0.3">
      <c r="A6" s="232" t="s">
        <v>647</v>
      </c>
      <c r="B6" s="232"/>
      <c r="C6" s="232"/>
      <c r="D6" s="232"/>
      <c r="E6" s="232"/>
      <c r="F6" s="233"/>
    </row>
    <row r="7" spans="1:10" ht="15" hidden="1" customHeight="1" x14ac:dyDescent="0.3">
      <c r="A7" s="234"/>
      <c r="B7" s="234"/>
      <c r="C7" s="234"/>
      <c r="D7" s="234"/>
      <c r="E7" s="234"/>
      <c r="F7" s="234"/>
    </row>
    <row r="8" spans="1:10" ht="25.5" customHeight="1" x14ac:dyDescent="0.3">
      <c r="A8" s="172" t="s">
        <v>640</v>
      </c>
      <c r="B8" s="175" t="s">
        <v>648</v>
      </c>
      <c r="C8" s="175" t="s">
        <v>649</v>
      </c>
      <c r="D8" s="235" t="s">
        <v>1143</v>
      </c>
      <c r="E8" s="236"/>
      <c r="F8" s="237"/>
      <c r="G8" s="17"/>
    </row>
    <row r="9" spans="1:10" ht="40.15" customHeight="1" x14ac:dyDescent="0.3">
      <c r="A9" s="173"/>
      <c r="B9" s="176"/>
      <c r="C9" s="176"/>
      <c r="D9" s="238" t="s">
        <v>650</v>
      </c>
      <c r="E9" s="240" t="s">
        <v>651</v>
      </c>
      <c r="F9" s="241"/>
      <c r="G9" s="17"/>
      <c r="J9" s="22"/>
    </row>
    <row r="10" spans="1:10" ht="19.899999999999999" customHeight="1" x14ac:dyDescent="0.3">
      <c r="A10" s="174"/>
      <c r="B10" s="177"/>
      <c r="C10" s="177"/>
      <c r="D10" s="239"/>
      <c r="E10" s="32" t="s">
        <v>364</v>
      </c>
      <c r="F10" s="32" t="s">
        <v>365</v>
      </c>
      <c r="G10" s="17"/>
    </row>
    <row r="11" spans="1:10" ht="15" customHeight="1" x14ac:dyDescent="0.3">
      <c r="A11" s="157">
        <v>1</v>
      </c>
      <c r="B11" s="157">
        <v>2</v>
      </c>
      <c r="C11" s="157">
        <v>3</v>
      </c>
      <c r="D11" s="157">
        <v>4</v>
      </c>
      <c r="E11" s="157">
        <v>5</v>
      </c>
      <c r="F11" s="157">
        <v>6</v>
      </c>
    </row>
    <row r="12" spans="1:10" ht="61.5" customHeight="1" x14ac:dyDescent="0.3">
      <c r="A12" s="19">
        <v>8000</v>
      </c>
      <c r="B12" s="20" t="s">
        <v>652</v>
      </c>
      <c r="C12" s="19"/>
      <c r="D12" s="23">
        <f>SUM(D14,D74)</f>
        <v>528452000</v>
      </c>
      <c r="E12" s="23">
        <f>SUM(E14,E74)</f>
        <v>0</v>
      </c>
      <c r="F12" s="23">
        <f>SUM(F14,F74)</f>
        <v>528452000</v>
      </c>
    </row>
    <row r="13" spans="1:10" ht="39.75" hidden="1" customHeight="1" x14ac:dyDescent="0.3">
      <c r="A13" s="19"/>
      <c r="B13" s="20" t="s">
        <v>168</v>
      </c>
      <c r="C13" s="19"/>
      <c r="D13" s="33"/>
      <c r="E13" s="33"/>
      <c r="F13" s="33"/>
    </row>
    <row r="14" spans="1:10" ht="57.75" customHeight="1" x14ac:dyDescent="0.3">
      <c r="A14" s="19">
        <v>8100</v>
      </c>
      <c r="B14" s="20" t="s">
        <v>653</v>
      </c>
      <c r="C14" s="19"/>
      <c r="D14" s="23">
        <f>SUM(D16,D44)</f>
        <v>528452000</v>
      </c>
      <c r="E14" s="23">
        <f>SUM(E16,E44)</f>
        <v>0</v>
      </c>
      <c r="F14" s="23">
        <f>SUM(F16,F44)</f>
        <v>528452000</v>
      </c>
    </row>
    <row r="15" spans="1:10" ht="39.75" hidden="1" customHeight="1" x14ac:dyDescent="0.3">
      <c r="A15" s="19"/>
      <c r="B15" s="20" t="s">
        <v>168</v>
      </c>
      <c r="C15" s="19"/>
      <c r="D15" s="33"/>
      <c r="E15" s="33"/>
      <c r="F15" s="33"/>
    </row>
    <row r="16" spans="1:10" ht="34.5" hidden="1" customHeight="1" x14ac:dyDescent="0.3">
      <c r="A16" s="19">
        <v>8110</v>
      </c>
      <c r="B16" s="20" t="s">
        <v>654</v>
      </c>
      <c r="C16" s="19"/>
      <c r="D16" s="23">
        <f>SUM(D18,D22)</f>
        <v>0</v>
      </c>
      <c r="E16" s="23">
        <f>SUM(E18,E22)</f>
        <v>0</v>
      </c>
      <c r="F16" s="23">
        <f>SUM(F18,F22)</f>
        <v>0</v>
      </c>
    </row>
    <row r="17" spans="1:6" ht="39.75" hidden="1" customHeight="1" x14ac:dyDescent="0.3">
      <c r="A17" s="19"/>
      <c r="B17" s="20" t="s">
        <v>168</v>
      </c>
      <c r="C17" s="19"/>
      <c r="D17" s="33"/>
      <c r="E17" s="33"/>
      <c r="F17" s="33"/>
    </row>
    <row r="18" spans="1:6" ht="48.75" hidden="1" customHeight="1" x14ac:dyDescent="0.3">
      <c r="A18" s="19">
        <v>8111</v>
      </c>
      <c r="B18" s="20" t="s">
        <v>655</v>
      </c>
      <c r="C18" s="19"/>
      <c r="D18" s="23">
        <f>SUM(D20:D21)</f>
        <v>0</v>
      </c>
      <c r="E18" s="23" t="s">
        <v>24</v>
      </c>
      <c r="F18" s="23">
        <f>SUM(F20:F21)</f>
        <v>0</v>
      </c>
    </row>
    <row r="19" spans="1:6" ht="39.75" hidden="1" customHeight="1" x14ac:dyDescent="0.3">
      <c r="A19" s="19"/>
      <c r="B19" s="20" t="s">
        <v>170</v>
      </c>
      <c r="C19" s="19"/>
      <c r="D19" s="33"/>
      <c r="E19" s="33"/>
      <c r="F19" s="33"/>
    </row>
    <row r="20" spans="1:6" ht="39.75" hidden="1" customHeight="1" x14ac:dyDescent="0.3">
      <c r="A20" s="19">
        <v>8112</v>
      </c>
      <c r="B20" s="20" t="s">
        <v>656</v>
      </c>
      <c r="C20" s="19" t="s">
        <v>657</v>
      </c>
      <c r="D20" s="23">
        <f>SUM(E20,F20)</f>
        <v>0</v>
      </c>
      <c r="E20" s="23" t="s">
        <v>24</v>
      </c>
      <c r="F20" s="23">
        <v>0</v>
      </c>
    </row>
    <row r="21" spans="1:6" ht="39.75" hidden="1" customHeight="1" x14ac:dyDescent="0.3">
      <c r="A21" s="19">
        <v>8113</v>
      </c>
      <c r="B21" s="20" t="s">
        <v>658</v>
      </c>
      <c r="C21" s="19" t="s">
        <v>659</v>
      </c>
      <c r="D21" s="23">
        <f>SUM(E21,F21)</f>
        <v>0</v>
      </c>
      <c r="E21" s="23" t="s">
        <v>24</v>
      </c>
      <c r="F21" s="23">
        <v>0</v>
      </c>
    </row>
    <row r="22" spans="1:6" ht="39.75" hidden="1" customHeight="1" x14ac:dyDescent="0.3">
      <c r="A22" s="19">
        <v>8120</v>
      </c>
      <c r="B22" s="20" t="s">
        <v>660</v>
      </c>
      <c r="C22" s="19"/>
      <c r="D22" s="23">
        <f>SUM(D24,D34)</f>
        <v>0</v>
      </c>
      <c r="E22" s="23">
        <f>SUM(E24,E34)</f>
        <v>0</v>
      </c>
      <c r="F22" s="23">
        <f>SUM(F24,F34)</f>
        <v>0</v>
      </c>
    </row>
    <row r="23" spans="1:6" ht="39.75" hidden="1" customHeight="1" x14ac:dyDescent="0.3">
      <c r="A23" s="19"/>
      <c r="B23" s="20" t="s">
        <v>168</v>
      </c>
      <c r="C23" s="19"/>
      <c r="D23" s="33"/>
      <c r="E23" s="33"/>
      <c r="F23" s="33"/>
    </row>
    <row r="24" spans="1:6" ht="39.75" hidden="1" customHeight="1" x14ac:dyDescent="0.3">
      <c r="A24" s="19">
        <v>8121</v>
      </c>
      <c r="B24" s="20" t="s">
        <v>661</v>
      </c>
      <c r="C24" s="19"/>
      <c r="D24" s="23">
        <f>SUM(D26,D30)</f>
        <v>0</v>
      </c>
      <c r="E24" s="23" t="s">
        <v>24</v>
      </c>
      <c r="F24" s="23">
        <f>SUM(F26,F30)</f>
        <v>0</v>
      </c>
    </row>
    <row r="25" spans="1:6" ht="39.75" hidden="1" customHeight="1" x14ac:dyDescent="0.3">
      <c r="A25" s="19"/>
      <c r="B25" s="20" t="s">
        <v>170</v>
      </c>
      <c r="C25" s="19"/>
      <c r="D25" s="33"/>
      <c r="E25" s="33"/>
      <c r="F25" s="33"/>
    </row>
    <row r="26" spans="1:6" ht="39.75" hidden="1" customHeight="1" x14ac:dyDescent="0.3">
      <c r="A26" s="19">
        <v>8122</v>
      </c>
      <c r="B26" s="20" t="s">
        <v>662</v>
      </c>
      <c r="C26" s="19" t="s">
        <v>663</v>
      </c>
      <c r="D26" s="23">
        <f>SUM(D28:D29)</f>
        <v>0</v>
      </c>
      <c r="E26" s="23" t="s">
        <v>24</v>
      </c>
      <c r="F26" s="23">
        <f>SUM(F28:F29)</f>
        <v>0</v>
      </c>
    </row>
    <row r="27" spans="1:6" ht="39.75" hidden="1" customHeight="1" x14ac:dyDescent="0.3">
      <c r="A27" s="19"/>
      <c r="B27" s="20" t="s">
        <v>170</v>
      </c>
      <c r="C27" s="19"/>
      <c r="D27" s="33"/>
      <c r="E27" s="33"/>
      <c r="F27" s="33"/>
    </row>
    <row r="28" spans="1:6" ht="39.75" hidden="1" customHeight="1" x14ac:dyDescent="0.3">
      <c r="A28" s="19">
        <v>8123</v>
      </c>
      <c r="B28" s="20" t="s">
        <v>664</v>
      </c>
      <c r="C28" s="19"/>
      <c r="D28" s="23">
        <f>SUM(E28,F28)</f>
        <v>0</v>
      </c>
      <c r="E28" s="23" t="s">
        <v>24</v>
      </c>
      <c r="F28" s="23">
        <v>0</v>
      </c>
    </row>
    <row r="29" spans="1:6" ht="39.75" hidden="1" customHeight="1" x14ac:dyDescent="0.3">
      <c r="A29" s="19">
        <v>8124</v>
      </c>
      <c r="B29" s="20" t="s">
        <v>665</v>
      </c>
      <c r="C29" s="19"/>
      <c r="D29" s="23">
        <f>SUM(E29,F29)</f>
        <v>0</v>
      </c>
      <c r="E29" s="23" t="s">
        <v>24</v>
      </c>
      <c r="F29" s="23">
        <v>0</v>
      </c>
    </row>
    <row r="30" spans="1:6" ht="39.75" hidden="1" customHeight="1" x14ac:dyDescent="0.3">
      <c r="A30" s="19">
        <v>8130</v>
      </c>
      <c r="B30" s="20" t="s">
        <v>666</v>
      </c>
      <c r="C30" s="19" t="s">
        <v>667</v>
      </c>
      <c r="D30" s="23">
        <f>SUM(D32:D33)</f>
        <v>0</v>
      </c>
      <c r="E30" s="23" t="s">
        <v>24</v>
      </c>
      <c r="F30" s="23">
        <f>SUM(F32:F33)</f>
        <v>0</v>
      </c>
    </row>
    <row r="31" spans="1:6" ht="39.75" hidden="1" customHeight="1" x14ac:dyDescent="0.3">
      <c r="A31" s="19"/>
      <c r="B31" s="20" t="s">
        <v>170</v>
      </c>
      <c r="C31" s="19"/>
      <c r="D31" s="33"/>
      <c r="E31" s="33"/>
      <c r="F31" s="33"/>
    </row>
    <row r="32" spans="1:6" ht="39.75" hidden="1" customHeight="1" x14ac:dyDescent="0.3">
      <c r="A32" s="19">
        <v>8131</v>
      </c>
      <c r="B32" s="20" t="s">
        <v>668</v>
      </c>
      <c r="C32" s="19"/>
      <c r="D32" s="23">
        <f>SUM(E32,F32)</f>
        <v>0</v>
      </c>
      <c r="E32" s="23" t="s">
        <v>24</v>
      </c>
      <c r="F32" s="23">
        <v>0</v>
      </c>
    </row>
    <row r="33" spans="1:8" ht="39.75" hidden="1" customHeight="1" x14ac:dyDescent="0.3">
      <c r="A33" s="19">
        <v>8132</v>
      </c>
      <c r="B33" s="20" t="s">
        <v>669</v>
      </c>
      <c r="C33" s="19"/>
      <c r="D33" s="23">
        <f>SUM(E33,F33)</f>
        <v>0</v>
      </c>
      <c r="E33" s="23" t="s">
        <v>24</v>
      </c>
      <c r="F33" s="23">
        <v>0</v>
      </c>
    </row>
    <row r="34" spans="1:8" ht="39.75" hidden="1" customHeight="1" x14ac:dyDescent="0.3">
      <c r="A34" s="19">
        <v>8140</v>
      </c>
      <c r="B34" s="20" t="s">
        <v>670</v>
      </c>
      <c r="C34" s="19"/>
      <c r="D34" s="23">
        <f>SUM(D36,D40)</f>
        <v>0</v>
      </c>
      <c r="E34" s="23">
        <f>SUM(E36,E40)</f>
        <v>0</v>
      </c>
      <c r="F34" s="23">
        <f>SUM(F36,F40)</f>
        <v>0</v>
      </c>
    </row>
    <row r="35" spans="1:8" ht="39.75" hidden="1" customHeight="1" x14ac:dyDescent="0.3">
      <c r="A35" s="19"/>
      <c r="B35" s="20" t="s">
        <v>170</v>
      </c>
      <c r="C35" s="19"/>
      <c r="D35" s="33"/>
      <c r="E35" s="33"/>
      <c r="F35" s="33"/>
    </row>
    <row r="36" spans="1:8" ht="39.75" hidden="1" customHeight="1" x14ac:dyDescent="0.3">
      <c r="A36" s="19">
        <v>8141</v>
      </c>
      <c r="B36" s="20" t="s">
        <v>671</v>
      </c>
      <c r="C36" s="19" t="s">
        <v>663</v>
      </c>
      <c r="D36" s="23">
        <f>SUM(D38:D39)</f>
        <v>0</v>
      </c>
      <c r="E36" s="23">
        <f>SUM(E38:E39)</f>
        <v>0</v>
      </c>
      <c r="F36" s="23">
        <f>SUM(F38:F39)</f>
        <v>0</v>
      </c>
    </row>
    <row r="37" spans="1:8" ht="39.75" hidden="1" customHeight="1" x14ac:dyDescent="0.3">
      <c r="A37" s="19"/>
      <c r="B37" s="20" t="s">
        <v>170</v>
      </c>
      <c r="C37" s="19"/>
      <c r="D37" s="33"/>
      <c r="E37" s="33"/>
      <c r="F37" s="33"/>
    </row>
    <row r="38" spans="1:8" ht="39.75" hidden="1" customHeight="1" x14ac:dyDescent="0.3">
      <c r="A38" s="19">
        <v>8142</v>
      </c>
      <c r="B38" s="20" t="s">
        <v>672</v>
      </c>
      <c r="C38" s="19"/>
      <c r="D38" s="23">
        <f>SUM(E38,F38)</f>
        <v>0</v>
      </c>
      <c r="E38" s="23">
        <v>0</v>
      </c>
      <c r="F38" s="23" t="s">
        <v>24</v>
      </c>
    </row>
    <row r="39" spans="1:8" ht="39.75" hidden="1" customHeight="1" x14ac:dyDescent="0.3">
      <c r="A39" s="19">
        <v>8143</v>
      </c>
      <c r="B39" s="20" t="s">
        <v>673</v>
      </c>
      <c r="C39" s="19"/>
      <c r="D39" s="23">
        <f>SUM(E39,F39)</f>
        <v>0</v>
      </c>
      <c r="E39" s="23">
        <v>0</v>
      </c>
      <c r="F39" s="23" t="s">
        <v>24</v>
      </c>
    </row>
    <row r="40" spans="1:8" ht="39.75" hidden="1" customHeight="1" x14ac:dyDescent="0.3">
      <c r="A40" s="19">
        <v>8150</v>
      </c>
      <c r="B40" s="20" t="s">
        <v>674</v>
      </c>
      <c r="C40" s="19" t="s">
        <v>667</v>
      </c>
      <c r="D40" s="23">
        <f>SUM(D42:D43)</f>
        <v>0</v>
      </c>
      <c r="E40" s="23">
        <f>SUM(E42:E43)</f>
        <v>0</v>
      </c>
      <c r="F40" s="23">
        <f>SUM(F42:F43)</f>
        <v>0</v>
      </c>
    </row>
    <row r="41" spans="1:8" ht="39.75" hidden="1" customHeight="1" x14ac:dyDescent="0.3">
      <c r="A41" s="19"/>
      <c r="B41" s="20" t="s">
        <v>170</v>
      </c>
      <c r="C41" s="19"/>
      <c r="D41" s="33"/>
      <c r="E41" s="33"/>
      <c r="F41" s="33"/>
    </row>
    <row r="42" spans="1:8" ht="39.75" hidden="1" customHeight="1" x14ac:dyDescent="0.3">
      <c r="A42" s="19">
        <v>8151</v>
      </c>
      <c r="B42" s="20" t="s">
        <v>668</v>
      </c>
      <c r="C42" s="19"/>
      <c r="D42" s="23">
        <f>SUM(E42,F42)</f>
        <v>0</v>
      </c>
      <c r="E42" s="23">
        <v>0</v>
      </c>
      <c r="F42" s="23" t="s">
        <v>24</v>
      </c>
    </row>
    <row r="43" spans="1:8" ht="14.25" hidden="1" customHeight="1" x14ac:dyDescent="0.3">
      <c r="A43" s="19">
        <v>8152</v>
      </c>
      <c r="B43" s="20" t="s">
        <v>675</v>
      </c>
      <c r="C43" s="19"/>
      <c r="D43" s="23">
        <f>SUM(E43,F43)</f>
        <v>0</v>
      </c>
      <c r="E43" s="23">
        <v>0</v>
      </c>
      <c r="F43" s="23" t="s">
        <v>24</v>
      </c>
    </row>
    <row r="44" spans="1:8" ht="75.75" customHeight="1" x14ac:dyDescent="0.3">
      <c r="A44" s="19">
        <v>8160</v>
      </c>
      <c r="B44" s="20" t="s">
        <v>676</v>
      </c>
      <c r="C44" s="19"/>
      <c r="D44" s="23">
        <f>SUM(D46,D51,D55,D70,D71,D72)</f>
        <v>528452000</v>
      </c>
      <c r="E44" s="23">
        <f>SUM(E46,E51,E55,E70,E71,E72)</f>
        <v>0</v>
      </c>
      <c r="F44" s="23">
        <f>SUM(F46,F51,F55,F70,F71,F72)</f>
        <v>528452000</v>
      </c>
      <c r="H44" s="17"/>
    </row>
    <row r="45" spans="1:8" ht="39.75" hidden="1" customHeight="1" x14ac:dyDescent="0.3">
      <c r="A45" s="19"/>
      <c r="B45" s="20" t="s">
        <v>168</v>
      </c>
      <c r="C45" s="19"/>
      <c r="D45" s="33"/>
      <c r="E45" s="33"/>
      <c r="F45" s="33"/>
      <c r="H45" s="17"/>
    </row>
    <row r="46" spans="1:8" ht="39.75" hidden="1" customHeight="1" x14ac:dyDescent="0.3">
      <c r="A46" s="19">
        <v>8161</v>
      </c>
      <c r="B46" s="20" t="s">
        <v>677</v>
      </c>
      <c r="C46" s="19"/>
      <c r="D46" s="23">
        <f>SUM(D48:D50)</f>
        <v>0</v>
      </c>
      <c r="E46" s="23" t="s">
        <v>24</v>
      </c>
      <c r="F46" s="23">
        <f>SUM(F49:F50)</f>
        <v>0</v>
      </c>
      <c r="H46" s="17"/>
    </row>
    <row r="47" spans="1:8" ht="39.75" hidden="1" customHeight="1" x14ac:dyDescent="0.3">
      <c r="A47" s="19"/>
      <c r="B47" s="20" t="s">
        <v>170</v>
      </c>
      <c r="C47" s="19"/>
      <c r="D47" s="33"/>
      <c r="E47" s="33"/>
      <c r="F47" s="33"/>
      <c r="H47" s="17"/>
    </row>
    <row r="48" spans="1:8" ht="39.75" hidden="1" customHeight="1" x14ac:dyDescent="0.3">
      <c r="A48" s="19">
        <v>8162</v>
      </c>
      <c r="B48" s="20" t="s">
        <v>678</v>
      </c>
      <c r="C48" s="19" t="s">
        <v>679</v>
      </c>
      <c r="D48" s="23">
        <f>SUM(E48,F48)</f>
        <v>0</v>
      </c>
      <c r="E48" s="23" t="s">
        <v>24</v>
      </c>
      <c r="F48" s="23"/>
      <c r="H48" s="17"/>
    </row>
    <row r="49" spans="1:8" ht="39.75" hidden="1" customHeight="1" x14ac:dyDescent="0.3">
      <c r="A49" s="19">
        <v>8163</v>
      </c>
      <c r="B49" s="20" t="s">
        <v>680</v>
      </c>
      <c r="C49" s="19" t="s">
        <v>679</v>
      </c>
      <c r="D49" s="23">
        <f>SUM(E49,F49)</f>
        <v>0</v>
      </c>
      <c r="E49" s="23" t="s">
        <v>24</v>
      </c>
      <c r="F49" s="23">
        <v>0</v>
      </c>
      <c r="H49" s="17"/>
    </row>
    <row r="50" spans="1:8" ht="39.75" hidden="1" customHeight="1" x14ac:dyDescent="0.3">
      <c r="A50" s="19">
        <v>8164</v>
      </c>
      <c r="B50" s="20" t="s">
        <v>681</v>
      </c>
      <c r="C50" s="19" t="s">
        <v>682</v>
      </c>
      <c r="D50" s="23">
        <f>SUM(E50,F50)</f>
        <v>0</v>
      </c>
      <c r="E50" s="23" t="s">
        <v>24</v>
      </c>
      <c r="F50" s="23">
        <v>0</v>
      </c>
      <c r="H50" s="17"/>
    </row>
    <row r="51" spans="1:8" ht="39.75" hidden="1" customHeight="1" x14ac:dyDescent="0.3">
      <c r="A51" s="19">
        <v>8170</v>
      </c>
      <c r="B51" s="20" t="s">
        <v>683</v>
      </c>
      <c r="C51" s="19"/>
      <c r="D51" s="23">
        <f>SUM(D53:D54)</f>
        <v>0</v>
      </c>
      <c r="E51" s="23">
        <f>SUM(E53:E54)</f>
        <v>0</v>
      </c>
      <c r="F51" s="23">
        <f>SUM(F53:F54)</f>
        <v>0</v>
      </c>
      <c r="H51" s="17"/>
    </row>
    <row r="52" spans="1:8" ht="39.75" hidden="1" customHeight="1" x14ac:dyDescent="0.3">
      <c r="A52" s="19"/>
      <c r="B52" s="20" t="s">
        <v>170</v>
      </c>
      <c r="C52" s="19"/>
      <c r="D52" s="33"/>
      <c r="E52" s="33"/>
      <c r="F52" s="33"/>
      <c r="H52" s="17"/>
    </row>
    <row r="53" spans="1:8" ht="39.75" hidden="1" customHeight="1" x14ac:dyDescent="0.3">
      <c r="A53" s="19">
        <v>8171</v>
      </c>
      <c r="B53" s="20" t="s">
        <v>684</v>
      </c>
      <c r="C53" s="19" t="s">
        <v>685</v>
      </c>
      <c r="D53" s="23">
        <f>SUM(E53,F53)</f>
        <v>0</v>
      </c>
      <c r="E53" s="23">
        <v>0</v>
      </c>
      <c r="F53" s="23"/>
      <c r="H53" s="17"/>
    </row>
    <row r="54" spans="1:8" ht="39.75" hidden="1" customHeight="1" x14ac:dyDescent="0.3">
      <c r="A54" s="19">
        <v>8172</v>
      </c>
      <c r="B54" s="20" t="s">
        <v>686</v>
      </c>
      <c r="C54" s="19" t="s">
        <v>687</v>
      </c>
      <c r="D54" s="23">
        <f>SUM(E54,F54)</f>
        <v>0</v>
      </c>
      <c r="E54" s="23">
        <v>0</v>
      </c>
      <c r="F54" s="23"/>
      <c r="H54" s="17"/>
    </row>
    <row r="55" spans="1:8" ht="66.75" customHeight="1" x14ac:dyDescent="0.3">
      <c r="A55" s="19">
        <v>8190</v>
      </c>
      <c r="B55" s="20" t="s">
        <v>688</v>
      </c>
      <c r="C55" s="19"/>
      <c r="D55" s="23">
        <f>D57+D63-D60</f>
        <v>528452000</v>
      </c>
      <c r="E55" s="23">
        <f>E57+E63-E60</f>
        <v>0</v>
      </c>
      <c r="F55" s="23">
        <f>F63</f>
        <v>528452000</v>
      </c>
      <c r="H55" s="17"/>
    </row>
    <row r="56" spans="1:8" ht="39.75" hidden="1" customHeight="1" x14ac:dyDescent="0.3">
      <c r="A56" s="19"/>
      <c r="B56" s="20" t="s">
        <v>168</v>
      </c>
      <c r="C56" s="19"/>
      <c r="D56" s="33"/>
      <c r="E56" s="33"/>
      <c r="F56" s="33"/>
      <c r="H56" s="17"/>
    </row>
    <row r="57" spans="1:8" ht="69.75" customHeight="1" x14ac:dyDescent="0.3">
      <c r="A57" s="19">
        <v>8191</v>
      </c>
      <c r="B57" s="20" t="s">
        <v>689</v>
      </c>
      <c r="C57" s="19" t="s">
        <v>690</v>
      </c>
      <c r="D57" s="23">
        <f>SUM(D61,D62)</f>
        <v>21335047</v>
      </c>
      <c r="E57" s="23">
        <f>SUM(E61,E62)</f>
        <v>21335047</v>
      </c>
      <c r="F57" s="23" t="s">
        <v>24</v>
      </c>
      <c r="H57" s="17"/>
    </row>
    <row r="58" spans="1:8" ht="39.75" hidden="1" customHeight="1" x14ac:dyDescent="0.3">
      <c r="A58" s="19"/>
      <c r="B58" s="20" t="s">
        <v>170</v>
      </c>
      <c r="C58" s="19"/>
      <c r="D58" s="33"/>
      <c r="E58" s="33"/>
      <c r="F58" s="33"/>
      <c r="H58" s="17"/>
    </row>
    <row r="59" spans="1:8" ht="53.25" hidden="1" customHeight="1" x14ac:dyDescent="0.3">
      <c r="A59" s="19">
        <v>8192</v>
      </c>
      <c r="B59" s="20" t="s">
        <v>691</v>
      </c>
      <c r="C59" s="19"/>
      <c r="D59" s="23">
        <f>SUM(E59,F59)</f>
        <v>0</v>
      </c>
      <c r="E59" s="23"/>
      <c r="F59" s="23" t="s">
        <v>24</v>
      </c>
      <c r="H59" s="17"/>
    </row>
    <row r="60" spans="1:8" ht="58.5" customHeight="1" x14ac:dyDescent="0.3">
      <c r="A60" s="19">
        <v>8193</v>
      </c>
      <c r="B60" s="20" t="s">
        <v>692</v>
      </c>
      <c r="C60" s="19"/>
      <c r="D60" s="23">
        <f>D57-D59</f>
        <v>21335047</v>
      </c>
      <c r="E60" s="23">
        <v>21335047</v>
      </c>
      <c r="F60" s="23" t="s">
        <v>24</v>
      </c>
      <c r="H60" s="17"/>
    </row>
    <row r="61" spans="1:8" ht="78.75" customHeight="1" x14ac:dyDescent="0.3">
      <c r="A61" s="19">
        <v>8194</v>
      </c>
      <c r="B61" s="20" t="s">
        <v>693</v>
      </c>
      <c r="C61" s="19" t="s">
        <v>694</v>
      </c>
      <c r="D61" s="23">
        <f>SUM(E61,F61)</f>
        <v>21335047</v>
      </c>
      <c r="E61" s="23">
        <v>21335047</v>
      </c>
      <c r="F61" s="23" t="s">
        <v>24</v>
      </c>
      <c r="H61" s="17"/>
    </row>
    <row r="62" spans="1:8" ht="39.75" hidden="1" customHeight="1" x14ac:dyDescent="0.3">
      <c r="A62" s="19">
        <v>8195</v>
      </c>
      <c r="B62" s="20" t="s">
        <v>695</v>
      </c>
      <c r="C62" s="19" t="s">
        <v>696</v>
      </c>
      <c r="D62" s="23">
        <f>SUM(E62,F62)</f>
        <v>0</v>
      </c>
      <c r="E62" s="23">
        <v>0</v>
      </c>
      <c r="F62" s="23" t="s">
        <v>24</v>
      </c>
      <c r="H62" s="17"/>
    </row>
    <row r="63" spans="1:8" ht="67.5" customHeight="1" x14ac:dyDescent="0.3">
      <c r="A63" s="19">
        <v>8196</v>
      </c>
      <c r="B63" s="20" t="s">
        <v>697</v>
      </c>
      <c r="C63" s="19" t="s">
        <v>698</v>
      </c>
      <c r="D63" s="23">
        <f>SUM(D65,D69)</f>
        <v>528452000</v>
      </c>
      <c r="E63" s="23">
        <f>SUM(E65,E69)</f>
        <v>0</v>
      </c>
      <c r="F63" s="23">
        <f>SUM(F65,F69)</f>
        <v>528452000</v>
      </c>
      <c r="H63" s="17"/>
    </row>
    <row r="64" spans="1:8" ht="39.75" hidden="1" customHeight="1" x14ac:dyDescent="0.3">
      <c r="A64" s="19"/>
      <c r="B64" s="20" t="s">
        <v>170</v>
      </c>
      <c r="C64" s="19"/>
      <c r="D64" s="33"/>
      <c r="E64" s="33"/>
      <c r="F64" s="33"/>
      <c r="H64" s="17"/>
    </row>
    <row r="65" spans="1:8" ht="99.75" customHeight="1" x14ac:dyDescent="0.3">
      <c r="A65" s="19">
        <v>8197</v>
      </c>
      <c r="B65" s="20" t="s">
        <v>699</v>
      </c>
      <c r="C65" s="19"/>
      <c r="D65" s="23">
        <f>SUM(D67,D68)</f>
        <v>507117006</v>
      </c>
      <c r="E65" s="23" t="s">
        <v>24</v>
      </c>
      <c r="F65" s="23">
        <f>SUM(F67,F68)</f>
        <v>507117006</v>
      </c>
      <c r="H65" s="17"/>
    </row>
    <row r="66" spans="1:8" ht="39.75" hidden="1" customHeight="1" x14ac:dyDescent="0.3">
      <c r="A66" s="19"/>
      <c r="B66" s="20" t="s">
        <v>168</v>
      </c>
      <c r="C66" s="19"/>
      <c r="D66" s="33"/>
      <c r="E66" s="33"/>
      <c r="F66" s="87"/>
      <c r="H66" s="17"/>
    </row>
    <row r="67" spans="1:8" ht="66" x14ac:dyDescent="0.3">
      <c r="A67" s="19">
        <v>8198</v>
      </c>
      <c r="B67" s="20" t="s">
        <v>700</v>
      </c>
      <c r="C67" s="19" t="s">
        <v>701</v>
      </c>
      <c r="D67" s="23">
        <f>SUM(E67,F67)</f>
        <v>507117006</v>
      </c>
      <c r="E67" s="88" t="s">
        <v>24</v>
      </c>
      <c r="F67" s="89">
        <v>507117006</v>
      </c>
      <c r="G67" s="17"/>
      <c r="H67" s="17"/>
    </row>
    <row r="68" spans="1:8" ht="42.75" hidden="1" customHeight="1" x14ac:dyDescent="0.3">
      <c r="A68" s="19">
        <v>8199</v>
      </c>
      <c r="B68" s="20" t="s">
        <v>702</v>
      </c>
      <c r="C68" s="19" t="s">
        <v>703</v>
      </c>
      <c r="D68" s="23">
        <f>SUM(E68,F68)</f>
        <v>0</v>
      </c>
      <c r="E68" s="23" t="s">
        <v>24</v>
      </c>
      <c r="F68" s="90">
        <v>0</v>
      </c>
      <c r="H68" s="17"/>
    </row>
    <row r="69" spans="1:8" ht="85.5" customHeight="1" x14ac:dyDescent="0.3">
      <c r="A69" s="19">
        <v>8200</v>
      </c>
      <c r="B69" s="20" t="s">
        <v>704</v>
      </c>
      <c r="C69" s="19"/>
      <c r="D69" s="23">
        <f>SUM(E69,F69)</f>
        <v>21334994</v>
      </c>
      <c r="E69" s="23" t="s">
        <v>24</v>
      </c>
      <c r="F69" s="23">
        <v>21334994</v>
      </c>
      <c r="H69" s="17"/>
    </row>
    <row r="70" spans="1:8" ht="39.75" hidden="1" customHeight="1" x14ac:dyDescent="0.3">
      <c r="A70" s="19">
        <v>8201</v>
      </c>
      <c r="B70" s="20" t="s">
        <v>705</v>
      </c>
      <c r="C70" s="19"/>
      <c r="D70" s="33" t="s">
        <v>24</v>
      </c>
      <c r="E70" s="33" t="s">
        <v>24</v>
      </c>
      <c r="F70" s="33" t="s">
        <v>24</v>
      </c>
      <c r="H70" s="17"/>
    </row>
    <row r="71" spans="1:8" ht="39.75" hidden="1" customHeight="1" x14ac:dyDescent="0.3">
      <c r="A71" s="19">
        <v>8202</v>
      </c>
      <c r="B71" s="20" t="s">
        <v>706</v>
      </c>
      <c r="C71" s="19"/>
      <c r="D71" s="23">
        <f>SUM(E71,F71)</f>
        <v>0</v>
      </c>
      <c r="E71" s="23" t="s">
        <v>24</v>
      </c>
      <c r="F71" s="23" t="s">
        <v>167</v>
      </c>
      <c r="H71" s="17"/>
    </row>
    <row r="72" spans="1:8" ht="54.75" hidden="1" customHeight="1" x14ac:dyDescent="0.3">
      <c r="A72" s="19">
        <v>8203</v>
      </c>
      <c r="B72" s="20" t="s">
        <v>707</v>
      </c>
      <c r="C72" s="19"/>
      <c r="D72" s="23">
        <f>SUM(E72,F72)</f>
        <v>0</v>
      </c>
      <c r="E72" s="23"/>
      <c r="F72" s="91"/>
      <c r="H72" s="17"/>
    </row>
    <row r="73" spans="1:8" ht="39.75" hidden="1" customHeight="1" x14ac:dyDescent="0.3">
      <c r="A73" s="19">
        <v>8204</v>
      </c>
      <c r="B73" s="20" t="s">
        <v>708</v>
      </c>
      <c r="C73" s="19"/>
      <c r="D73" s="23">
        <f>SUM(E73,F73)</f>
        <v>0</v>
      </c>
      <c r="E73" s="23">
        <v>0</v>
      </c>
      <c r="F73" s="23">
        <v>0</v>
      </c>
      <c r="H73" s="17"/>
    </row>
    <row r="74" spans="1:8" ht="33" hidden="1" customHeight="1" x14ac:dyDescent="0.3">
      <c r="A74" s="19">
        <v>8300</v>
      </c>
      <c r="B74" s="20" t="s">
        <v>709</v>
      </c>
      <c r="C74" s="19"/>
      <c r="D74" s="23">
        <f>SUM(D76)</f>
        <v>0</v>
      </c>
      <c r="E74" s="23">
        <f>SUM(E76)</f>
        <v>0</v>
      </c>
      <c r="F74" s="23">
        <f>SUM(F76)</f>
        <v>0</v>
      </c>
      <c r="H74" s="17"/>
    </row>
    <row r="75" spans="1:8" ht="0.75" hidden="1" customHeight="1" x14ac:dyDescent="0.3">
      <c r="A75" s="19"/>
      <c r="B75" s="20" t="s">
        <v>168</v>
      </c>
      <c r="C75" s="19"/>
      <c r="D75" s="33"/>
      <c r="E75" s="33"/>
      <c r="F75" s="33"/>
      <c r="H75" s="17"/>
    </row>
    <row r="76" spans="1:8" ht="33" x14ac:dyDescent="0.3">
      <c r="A76" s="19">
        <v>8310</v>
      </c>
      <c r="B76" s="20" t="s">
        <v>710</v>
      </c>
      <c r="C76" s="19"/>
      <c r="D76" s="23">
        <f>SUM(D78,D82)</f>
        <v>0</v>
      </c>
      <c r="E76" s="23">
        <f>SUM(E78,E82)</f>
        <v>0</v>
      </c>
      <c r="F76" s="23">
        <f>SUM(F78,F82)</f>
        <v>0</v>
      </c>
      <c r="H76" s="17"/>
    </row>
    <row r="77" spans="1:8" x14ac:dyDescent="0.3">
      <c r="A77" s="19"/>
      <c r="B77" s="20" t="s">
        <v>168</v>
      </c>
      <c r="C77" s="19"/>
      <c r="D77" s="33"/>
      <c r="E77" s="33"/>
      <c r="F77" s="33"/>
      <c r="H77" s="17"/>
    </row>
    <row r="78" spans="1:8" ht="66" x14ac:dyDescent="0.3">
      <c r="A78" s="19">
        <v>8311</v>
      </c>
      <c r="B78" s="20" t="s">
        <v>711</v>
      </c>
      <c r="C78" s="19"/>
      <c r="D78" s="23">
        <f>SUM(D80:D81)</f>
        <v>0</v>
      </c>
      <c r="E78" s="23" t="s">
        <v>24</v>
      </c>
      <c r="F78" s="23">
        <f>SUM(F80:F81)</f>
        <v>0</v>
      </c>
      <c r="H78" s="17"/>
    </row>
    <row r="79" spans="1:8" x14ac:dyDescent="0.3">
      <c r="A79" s="19"/>
      <c r="B79" s="20" t="s">
        <v>170</v>
      </c>
      <c r="C79" s="19"/>
      <c r="D79" s="33"/>
      <c r="E79" s="33"/>
      <c r="F79" s="33"/>
      <c r="H79" s="17"/>
    </row>
    <row r="80" spans="1:8" ht="33" x14ac:dyDescent="0.3">
      <c r="A80" s="19">
        <v>8312</v>
      </c>
      <c r="B80" s="20" t="s">
        <v>656</v>
      </c>
      <c r="C80" s="19" t="s">
        <v>712</v>
      </c>
      <c r="D80" s="23">
        <f>SUM(E80,F80)</f>
        <v>0</v>
      </c>
      <c r="E80" s="23" t="s">
        <v>24</v>
      </c>
      <c r="F80" s="23">
        <v>0</v>
      </c>
      <c r="H80" s="17"/>
    </row>
    <row r="81" spans="1:8" x14ac:dyDescent="0.3">
      <c r="A81" s="19">
        <v>8313</v>
      </c>
      <c r="B81" s="20" t="s">
        <v>658</v>
      </c>
      <c r="C81" s="19" t="s">
        <v>713</v>
      </c>
      <c r="D81" s="23">
        <f>SUM(E81,F81)</f>
        <v>0</v>
      </c>
      <c r="E81" s="23" t="s">
        <v>24</v>
      </c>
      <c r="F81" s="23"/>
      <c r="H81" s="17"/>
    </row>
    <row r="82" spans="1:8" ht="49.5" x14ac:dyDescent="0.3">
      <c r="A82" s="19">
        <v>8320</v>
      </c>
      <c r="B82" s="20" t="s">
        <v>714</v>
      </c>
      <c r="C82" s="19"/>
      <c r="D82" s="23">
        <f>SUM(D84,D88)</f>
        <v>0</v>
      </c>
      <c r="E82" s="23">
        <f>SUM(E84,E88)</f>
        <v>0</v>
      </c>
      <c r="F82" s="23">
        <f>SUM(F84,F88)</f>
        <v>0</v>
      </c>
      <c r="H82" s="17"/>
    </row>
    <row r="83" spans="1:8" x14ac:dyDescent="0.3">
      <c r="A83" s="19"/>
      <c r="B83" s="20" t="s">
        <v>168</v>
      </c>
      <c r="C83" s="19"/>
      <c r="D83" s="33"/>
      <c r="E83" s="33"/>
      <c r="F83" s="33"/>
      <c r="H83" s="17"/>
    </row>
    <row r="84" spans="1:8" ht="33" x14ac:dyDescent="0.3">
      <c r="A84" s="19">
        <v>8321</v>
      </c>
      <c r="B84" s="20" t="s">
        <v>715</v>
      </c>
      <c r="C84" s="19"/>
      <c r="D84" s="23">
        <f>SUM(D86:D87)</f>
        <v>0</v>
      </c>
      <c r="E84" s="23" t="s">
        <v>24</v>
      </c>
      <c r="F84" s="23">
        <f>SUM(F86:F87)</f>
        <v>0</v>
      </c>
      <c r="H84" s="17"/>
    </row>
    <row r="85" spans="1:8" x14ac:dyDescent="0.3">
      <c r="A85" s="19"/>
      <c r="B85" s="20" t="s">
        <v>170</v>
      </c>
      <c r="C85" s="19"/>
      <c r="D85" s="33"/>
      <c r="E85" s="33"/>
      <c r="F85" s="33"/>
      <c r="H85" s="17"/>
    </row>
    <row r="86" spans="1:8" x14ac:dyDescent="0.3">
      <c r="A86" s="19">
        <v>8322</v>
      </c>
      <c r="B86" s="20" t="s">
        <v>716</v>
      </c>
      <c r="C86" s="19" t="s">
        <v>717</v>
      </c>
      <c r="D86" s="23">
        <f>SUM(E86,F86)</f>
        <v>0</v>
      </c>
      <c r="E86" s="23" t="s">
        <v>24</v>
      </c>
      <c r="F86" s="23">
        <v>0</v>
      </c>
      <c r="H86" s="17"/>
    </row>
    <row r="87" spans="1:8" ht="33" x14ac:dyDescent="0.3">
      <c r="A87" s="19">
        <v>8330</v>
      </c>
      <c r="B87" s="20" t="s">
        <v>718</v>
      </c>
      <c r="C87" s="19" t="s">
        <v>719</v>
      </c>
      <c r="D87" s="23">
        <f>SUM(E87,F87)</f>
        <v>0</v>
      </c>
      <c r="E87" s="23" t="s">
        <v>24</v>
      </c>
      <c r="F87" s="23">
        <v>0</v>
      </c>
      <c r="H87" s="17"/>
    </row>
    <row r="88" spans="1:8" ht="33" x14ac:dyDescent="0.3">
      <c r="A88" s="19">
        <v>8340</v>
      </c>
      <c r="B88" s="20" t="s">
        <v>720</v>
      </c>
      <c r="C88" s="19"/>
      <c r="D88" s="23">
        <f>SUM(D90:D91)</f>
        <v>0</v>
      </c>
      <c r="E88" s="23">
        <f>SUM(E90:E91)</f>
        <v>0</v>
      </c>
      <c r="F88" s="23">
        <f>SUM(F90:F91)</f>
        <v>0</v>
      </c>
      <c r="H88" s="17"/>
    </row>
    <row r="89" spans="1:8" x14ac:dyDescent="0.3">
      <c r="A89" s="19"/>
      <c r="B89" s="20" t="s">
        <v>170</v>
      </c>
      <c r="C89" s="19"/>
      <c r="D89" s="33"/>
      <c r="E89" s="33"/>
      <c r="F89" s="33"/>
      <c r="H89" s="17"/>
    </row>
    <row r="90" spans="1:8" x14ac:dyDescent="0.3">
      <c r="A90" s="19">
        <v>8341</v>
      </c>
      <c r="B90" s="20" t="s">
        <v>721</v>
      </c>
      <c r="C90" s="19" t="s">
        <v>717</v>
      </c>
      <c r="D90" s="35">
        <f>SUM(E90,F90)</f>
        <v>0</v>
      </c>
      <c r="E90" s="35">
        <v>0</v>
      </c>
      <c r="F90" s="92" t="s">
        <v>24</v>
      </c>
      <c r="H90" s="17"/>
    </row>
    <row r="91" spans="1:8" ht="33" x14ac:dyDescent="0.3">
      <c r="A91" s="19">
        <v>8350</v>
      </c>
      <c r="B91" s="20" t="s">
        <v>722</v>
      </c>
      <c r="C91" s="19" t="s">
        <v>719</v>
      </c>
      <c r="D91" s="35">
        <f>SUM(E91,F91)</f>
        <v>0</v>
      </c>
      <c r="E91" s="35">
        <v>0</v>
      </c>
      <c r="F91" s="92" t="s">
        <v>24</v>
      </c>
      <c r="H91" s="17"/>
    </row>
    <row r="92" spans="1:8" ht="21.75" customHeight="1" x14ac:dyDescent="0.3">
      <c r="A92" s="24"/>
      <c r="B92" s="25"/>
      <c r="C92" s="24"/>
      <c r="D92" s="93"/>
      <c r="E92" s="93"/>
      <c r="F92" s="93"/>
    </row>
    <row r="93" spans="1:8" ht="27" customHeight="1" x14ac:dyDescent="0.3"/>
    <row r="94" spans="1:8" s="29" customFormat="1" ht="15" customHeight="1" x14ac:dyDescent="0.3">
      <c r="A94" s="27" t="s">
        <v>152</v>
      </c>
      <c r="B94" s="27"/>
      <c r="C94" s="27"/>
      <c r="D94" s="27"/>
      <c r="E94" s="27" t="s">
        <v>153</v>
      </c>
      <c r="F94" s="27"/>
    </row>
  </sheetData>
  <mergeCells count="9">
    <mergeCell ref="D4:F4"/>
    <mergeCell ref="A6:F6"/>
    <mergeCell ref="A7:F7"/>
    <mergeCell ref="A8:A10"/>
    <mergeCell ref="B8:B10"/>
    <mergeCell ref="C8:C10"/>
    <mergeCell ref="D8:F8"/>
    <mergeCell ref="D9:D10"/>
    <mergeCell ref="E9:F9"/>
  </mergeCells>
  <pageMargins left="0.7" right="0.7" top="0.75" bottom="0.75" header="0.3" footer="0.3"/>
  <pageSetup paperSize="9" scale="89" orientation="portrait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7"/>
  <sheetViews>
    <sheetView zoomScaleNormal="100" workbookViewId="0">
      <selection activeCell="H8" sqref="H8:I8"/>
    </sheetView>
  </sheetViews>
  <sheetFormatPr defaultColWidth="21" defaultRowHeight="16.5" x14ac:dyDescent="0.3"/>
  <cols>
    <col min="1" max="1" width="5.42578125" style="94" customWidth="1"/>
    <col min="2" max="2" width="7.5703125" style="95" customWidth="1"/>
    <col min="3" max="3" width="7.42578125" style="95" customWidth="1"/>
    <col min="4" max="4" width="5.5703125" style="95" customWidth="1"/>
    <col min="5" max="5" width="21.5703125" style="95" customWidth="1"/>
    <col min="6" max="6" width="7.85546875" style="95" customWidth="1"/>
    <col min="7" max="7" width="16.5703125" style="96" customWidth="1"/>
    <col min="8" max="8" width="15.85546875" style="96" customWidth="1"/>
    <col min="9" max="9" width="17.140625" style="97" customWidth="1"/>
    <col min="10" max="256" width="21" style="95"/>
    <col min="257" max="257" width="5.42578125" style="95" customWidth="1"/>
    <col min="258" max="260" width="5.5703125" style="95" customWidth="1"/>
    <col min="261" max="261" width="21.5703125" style="95" customWidth="1"/>
    <col min="262" max="262" width="7.85546875" style="95" customWidth="1"/>
    <col min="263" max="263" width="17.28515625" style="95" customWidth="1"/>
    <col min="264" max="264" width="17" style="95" customWidth="1"/>
    <col min="265" max="265" width="18.5703125" style="95" customWidth="1"/>
    <col min="266" max="512" width="21" style="95"/>
    <col min="513" max="513" width="5.42578125" style="95" customWidth="1"/>
    <col min="514" max="516" width="5.5703125" style="95" customWidth="1"/>
    <col min="517" max="517" width="21.5703125" style="95" customWidth="1"/>
    <col min="518" max="518" width="7.85546875" style="95" customWidth="1"/>
    <col min="519" max="519" width="17.28515625" style="95" customWidth="1"/>
    <col min="520" max="520" width="17" style="95" customWidth="1"/>
    <col min="521" max="521" width="18.5703125" style="95" customWidth="1"/>
    <col min="522" max="768" width="21" style="95"/>
    <col min="769" max="769" width="5.42578125" style="95" customWidth="1"/>
    <col min="770" max="772" width="5.5703125" style="95" customWidth="1"/>
    <col min="773" max="773" width="21.5703125" style="95" customWidth="1"/>
    <col min="774" max="774" width="7.85546875" style="95" customWidth="1"/>
    <col min="775" max="775" width="17.28515625" style="95" customWidth="1"/>
    <col min="776" max="776" width="17" style="95" customWidth="1"/>
    <col min="777" max="777" width="18.5703125" style="95" customWidth="1"/>
    <col min="778" max="1024" width="21" style="95"/>
    <col min="1025" max="1025" width="5.42578125" style="95" customWidth="1"/>
    <col min="1026" max="1028" width="5.5703125" style="95" customWidth="1"/>
    <col min="1029" max="1029" width="21.5703125" style="95" customWidth="1"/>
    <col min="1030" max="1030" width="7.85546875" style="95" customWidth="1"/>
    <col min="1031" max="1031" width="17.28515625" style="95" customWidth="1"/>
    <col min="1032" max="1032" width="17" style="95" customWidth="1"/>
    <col min="1033" max="1033" width="18.5703125" style="95" customWidth="1"/>
    <col min="1034" max="1280" width="21" style="95"/>
    <col min="1281" max="1281" width="5.42578125" style="95" customWidth="1"/>
    <col min="1282" max="1284" width="5.5703125" style="95" customWidth="1"/>
    <col min="1285" max="1285" width="21.5703125" style="95" customWidth="1"/>
    <col min="1286" max="1286" width="7.85546875" style="95" customWidth="1"/>
    <col min="1287" max="1287" width="17.28515625" style="95" customWidth="1"/>
    <col min="1288" max="1288" width="17" style="95" customWidth="1"/>
    <col min="1289" max="1289" width="18.5703125" style="95" customWidth="1"/>
    <col min="1290" max="1536" width="21" style="95"/>
    <col min="1537" max="1537" width="5.42578125" style="95" customWidth="1"/>
    <col min="1538" max="1540" width="5.5703125" style="95" customWidth="1"/>
    <col min="1541" max="1541" width="21.5703125" style="95" customWidth="1"/>
    <col min="1542" max="1542" width="7.85546875" style="95" customWidth="1"/>
    <col min="1543" max="1543" width="17.28515625" style="95" customWidth="1"/>
    <col min="1544" max="1544" width="17" style="95" customWidth="1"/>
    <col min="1545" max="1545" width="18.5703125" style="95" customWidth="1"/>
    <col min="1546" max="1792" width="21" style="95"/>
    <col min="1793" max="1793" width="5.42578125" style="95" customWidth="1"/>
    <col min="1794" max="1796" width="5.5703125" style="95" customWidth="1"/>
    <col min="1797" max="1797" width="21.5703125" style="95" customWidth="1"/>
    <col min="1798" max="1798" width="7.85546875" style="95" customWidth="1"/>
    <col min="1799" max="1799" width="17.28515625" style="95" customWidth="1"/>
    <col min="1800" max="1800" width="17" style="95" customWidth="1"/>
    <col min="1801" max="1801" width="18.5703125" style="95" customWidth="1"/>
    <col min="1802" max="2048" width="21" style="95"/>
    <col min="2049" max="2049" width="5.42578125" style="95" customWidth="1"/>
    <col min="2050" max="2052" width="5.5703125" style="95" customWidth="1"/>
    <col min="2053" max="2053" width="21.5703125" style="95" customWidth="1"/>
    <col min="2054" max="2054" width="7.85546875" style="95" customWidth="1"/>
    <col min="2055" max="2055" width="17.28515625" style="95" customWidth="1"/>
    <col min="2056" max="2056" width="17" style="95" customWidth="1"/>
    <col min="2057" max="2057" width="18.5703125" style="95" customWidth="1"/>
    <col min="2058" max="2304" width="21" style="95"/>
    <col min="2305" max="2305" width="5.42578125" style="95" customWidth="1"/>
    <col min="2306" max="2308" width="5.5703125" style="95" customWidth="1"/>
    <col min="2309" max="2309" width="21.5703125" style="95" customWidth="1"/>
    <col min="2310" max="2310" width="7.85546875" style="95" customWidth="1"/>
    <col min="2311" max="2311" width="17.28515625" style="95" customWidth="1"/>
    <col min="2312" max="2312" width="17" style="95" customWidth="1"/>
    <col min="2313" max="2313" width="18.5703125" style="95" customWidth="1"/>
    <col min="2314" max="2560" width="21" style="95"/>
    <col min="2561" max="2561" width="5.42578125" style="95" customWidth="1"/>
    <col min="2562" max="2564" width="5.5703125" style="95" customWidth="1"/>
    <col min="2565" max="2565" width="21.5703125" style="95" customWidth="1"/>
    <col min="2566" max="2566" width="7.85546875" style="95" customWidth="1"/>
    <col min="2567" max="2567" width="17.28515625" style="95" customWidth="1"/>
    <col min="2568" max="2568" width="17" style="95" customWidth="1"/>
    <col min="2569" max="2569" width="18.5703125" style="95" customWidth="1"/>
    <col min="2570" max="2816" width="21" style="95"/>
    <col min="2817" max="2817" width="5.42578125" style="95" customWidth="1"/>
    <col min="2818" max="2820" width="5.5703125" style="95" customWidth="1"/>
    <col min="2821" max="2821" width="21.5703125" style="95" customWidth="1"/>
    <col min="2822" max="2822" width="7.85546875" style="95" customWidth="1"/>
    <col min="2823" max="2823" width="17.28515625" style="95" customWidth="1"/>
    <col min="2824" max="2824" width="17" style="95" customWidth="1"/>
    <col min="2825" max="2825" width="18.5703125" style="95" customWidth="1"/>
    <col min="2826" max="3072" width="21" style="95"/>
    <col min="3073" max="3073" width="5.42578125" style="95" customWidth="1"/>
    <col min="3074" max="3076" width="5.5703125" style="95" customWidth="1"/>
    <col min="3077" max="3077" width="21.5703125" style="95" customWidth="1"/>
    <col min="3078" max="3078" width="7.85546875" style="95" customWidth="1"/>
    <col min="3079" max="3079" width="17.28515625" style="95" customWidth="1"/>
    <col min="3080" max="3080" width="17" style="95" customWidth="1"/>
    <col min="3081" max="3081" width="18.5703125" style="95" customWidth="1"/>
    <col min="3082" max="3328" width="21" style="95"/>
    <col min="3329" max="3329" width="5.42578125" style="95" customWidth="1"/>
    <col min="3330" max="3332" width="5.5703125" style="95" customWidth="1"/>
    <col min="3333" max="3333" width="21.5703125" style="95" customWidth="1"/>
    <col min="3334" max="3334" width="7.85546875" style="95" customWidth="1"/>
    <col min="3335" max="3335" width="17.28515625" style="95" customWidth="1"/>
    <col min="3336" max="3336" width="17" style="95" customWidth="1"/>
    <col min="3337" max="3337" width="18.5703125" style="95" customWidth="1"/>
    <col min="3338" max="3584" width="21" style="95"/>
    <col min="3585" max="3585" width="5.42578125" style="95" customWidth="1"/>
    <col min="3586" max="3588" width="5.5703125" style="95" customWidth="1"/>
    <col min="3589" max="3589" width="21.5703125" style="95" customWidth="1"/>
    <col min="3590" max="3590" width="7.85546875" style="95" customWidth="1"/>
    <col min="3591" max="3591" width="17.28515625" style="95" customWidth="1"/>
    <col min="3592" max="3592" width="17" style="95" customWidth="1"/>
    <col min="3593" max="3593" width="18.5703125" style="95" customWidth="1"/>
    <col min="3594" max="3840" width="21" style="95"/>
    <col min="3841" max="3841" width="5.42578125" style="95" customWidth="1"/>
    <col min="3842" max="3844" width="5.5703125" style="95" customWidth="1"/>
    <col min="3845" max="3845" width="21.5703125" style="95" customWidth="1"/>
    <col min="3846" max="3846" width="7.85546875" style="95" customWidth="1"/>
    <col min="3847" max="3847" width="17.28515625" style="95" customWidth="1"/>
    <col min="3848" max="3848" width="17" style="95" customWidth="1"/>
    <col min="3849" max="3849" width="18.5703125" style="95" customWidth="1"/>
    <col min="3850" max="4096" width="21" style="95"/>
    <col min="4097" max="4097" width="5.42578125" style="95" customWidth="1"/>
    <col min="4098" max="4100" width="5.5703125" style="95" customWidth="1"/>
    <col min="4101" max="4101" width="21.5703125" style="95" customWidth="1"/>
    <col min="4102" max="4102" width="7.85546875" style="95" customWidth="1"/>
    <col min="4103" max="4103" width="17.28515625" style="95" customWidth="1"/>
    <col min="4104" max="4104" width="17" style="95" customWidth="1"/>
    <col min="4105" max="4105" width="18.5703125" style="95" customWidth="1"/>
    <col min="4106" max="4352" width="21" style="95"/>
    <col min="4353" max="4353" width="5.42578125" style="95" customWidth="1"/>
    <col min="4354" max="4356" width="5.5703125" style="95" customWidth="1"/>
    <col min="4357" max="4357" width="21.5703125" style="95" customWidth="1"/>
    <col min="4358" max="4358" width="7.85546875" style="95" customWidth="1"/>
    <col min="4359" max="4359" width="17.28515625" style="95" customWidth="1"/>
    <col min="4360" max="4360" width="17" style="95" customWidth="1"/>
    <col min="4361" max="4361" width="18.5703125" style="95" customWidth="1"/>
    <col min="4362" max="4608" width="21" style="95"/>
    <col min="4609" max="4609" width="5.42578125" style="95" customWidth="1"/>
    <col min="4610" max="4612" width="5.5703125" style="95" customWidth="1"/>
    <col min="4613" max="4613" width="21.5703125" style="95" customWidth="1"/>
    <col min="4614" max="4614" width="7.85546875" style="95" customWidth="1"/>
    <col min="4615" max="4615" width="17.28515625" style="95" customWidth="1"/>
    <col min="4616" max="4616" width="17" style="95" customWidth="1"/>
    <col min="4617" max="4617" width="18.5703125" style="95" customWidth="1"/>
    <col min="4618" max="4864" width="21" style="95"/>
    <col min="4865" max="4865" width="5.42578125" style="95" customWidth="1"/>
    <col min="4866" max="4868" width="5.5703125" style="95" customWidth="1"/>
    <col min="4869" max="4869" width="21.5703125" style="95" customWidth="1"/>
    <col min="4870" max="4870" width="7.85546875" style="95" customWidth="1"/>
    <col min="4871" max="4871" width="17.28515625" style="95" customWidth="1"/>
    <col min="4872" max="4872" width="17" style="95" customWidth="1"/>
    <col min="4873" max="4873" width="18.5703125" style="95" customWidth="1"/>
    <col min="4874" max="5120" width="21" style="95"/>
    <col min="5121" max="5121" width="5.42578125" style="95" customWidth="1"/>
    <col min="5122" max="5124" width="5.5703125" style="95" customWidth="1"/>
    <col min="5125" max="5125" width="21.5703125" style="95" customWidth="1"/>
    <col min="5126" max="5126" width="7.85546875" style="95" customWidth="1"/>
    <col min="5127" max="5127" width="17.28515625" style="95" customWidth="1"/>
    <col min="5128" max="5128" width="17" style="95" customWidth="1"/>
    <col min="5129" max="5129" width="18.5703125" style="95" customWidth="1"/>
    <col min="5130" max="5376" width="21" style="95"/>
    <col min="5377" max="5377" width="5.42578125" style="95" customWidth="1"/>
    <col min="5378" max="5380" width="5.5703125" style="95" customWidth="1"/>
    <col min="5381" max="5381" width="21.5703125" style="95" customWidth="1"/>
    <col min="5382" max="5382" width="7.85546875" style="95" customWidth="1"/>
    <col min="5383" max="5383" width="17.28515625" style="95" customWidth="1"/>
    <col min="5384" max="5384" width="17" style="95" customWidth="1"/>
    <col min="5385" max="5385" width="18.5703125" style="95" customWidth="1"/>
    <col min="5386" max="5632" width="21" style="95"/>
    <col min="5633" max="5633" width="5.42578125" style="95" customWidth="1"/>
    <col min="5634" max="5636" width="5.5703125" style="95" customWidth="1"/>
    <col min="5637" max="5637" width="21.5703125" style="95" customWidth="1"/>
    <col min="5638" max="5638" width="7.85546875" style="95" customWidth="1"/>
    <col min="5639" max="5639" width="17.28515625" style="95" customWidth="1"/>
    <col min="5640" max="5640" width="17" style="95" customWidth="1"/>
    <col min="5641" max="5641" width="18.5703125" style="95" customWidth="1"/>
    <col min="5642" max="5888" width="21" style="95"/>
    <col min="5889" max="5889" width="5.42578125" style="95" customWidth="1"/>
    <col min="5890" max="5892" width="5.5703125" style="95" customWidth="1"/>
    <col min="5893" max="5893" width="21.5703125" style="95" customWidth="1"/>
    <col min="5894" max="5894" width="7.85546875" style="95" customWidth="1"/>
    <col min="5895" max="5895" width="17.28515625" style="95" customWidth="1"/>
    <col min="5896" max="5896" width="17" style="95" customWidth="1"/>
    <col min="5897" max="5897" width="18.5703125" style="95" customWidth="1"/>
    <col min="5898" max="6144" width="21" style="95"/>
    <col min="6145" max="6145" width="5.42578125" style="95" customWidth="1"/>
    <col min="6146" max="6148" width="5.5703125" style="95" customWidth="1"/>
    <col min="6149" max="6149" width="21.5703125" style="95" customWidth="1"/>
    <col min="6150" max="6150" width="7.85546875" style="95" customWidth="1"/>
    <col min="6151" max="6151" width="17.28515625" style="95" customWidth="1"/>
    <col min="6152" max="6152" width="17" style="95" customWidth="1"/>
    <col min="6153" max="6153" width="18.5703125" style="95" customWidth="1"/>
    <col min="6154" max="6400" width="21" style="95"/>
    <col min="6401" max="6401" width="5.42578125" style="95" customWidth="1"/>
    <col min="6402" max="6404" width="5.5703125" style="95" customWidth="1"/>
    <col min="6405" max="6405" width="21.5703125" style="95" customWidth="1"/>
    <col min="6406" max="6406" width="7.85546875" style="95" customWidth="1"/>
    <col min="6407" max="6407" width="17.28515625" style="95" customWidth="1"/>
    <col min="6408" max="6408" width="17" style="95" customWidth="1"/>
    <col min="6409" max="6409" width="18.5703125" style="95" customWidth="1"/>
    <col min="6410" max="6656" width="21" style="95"/>
    <col min="6657" max="6657" width="5.42578125" style="95" customWidth="1"/>
    <col min="6658" max="6660" width="5.5703125" style="95" customWidth="1"/>
    <col min="6661" max="6661" width="21.5703125" style="95" customWidth="1"/>
    <col min="6662" max="6662" width="7.85546875" style="95" customWidth="1"/>
    <col min="6663" max="6663" width="17.28515625" style="95" customWidth="1"/>
    <col min="6664" max="6664" width="17" style="95" customWidth="1"/>
    <col min="6665" max="6665" width="18.5703125" style="95" customWidth="1"/>
    <col min="6666" max="6912" width="21" style="95"/>
    <col min="6913" max="6913" width="5.42578125" style="95" customWidth="1"/>
    <col min="6914" max="6916" width="5.5703125" style="95" customWidth="1"/>
    <col min="6917" max="6917" width="21.5703125" style="95" customWidth="1"/>
    <col min="6918" max="6918" width="7.85546875" style="95" customWidth="1"/>
    <col min="6919" max="6919" width="17.28515625" style="95" customWidth="1"/>
    <col min="6920" max="6920" width="17" style="95" customWidth="1"/>
    <col min="6921" max="6921" width="18.5703125" style="95" customWidth="1"/>
    <col min="6922" max="7168" width="21" style="95"/>
    <col min="7169" max="7169" width="5.42578125" style="95" customWidth="1"/>
    <col min="7170" max="7172" width="5.5703125" style="95" customWidth="1"/>
    <col min="7173" max="7173" width="21.5703125" style="95" customWidth="1"/>
    <col min="7174" max="7174" width="7.85546875" style="95" customWidth="1"/>
    <col min="7175" max="7175" width="17.28515625" style="95" customWidth="1"/>
    <col min="7176" max="7176" width="17" style="95" customWidth="1"/>
    <col min="7177" max="7177" width="18.5703125" style="95" customWidth="1"/>
    <col min="7178" max="7424" width="21" style="95"/>
    <col min="7425" max="7425" width="5.42578125" style="95" customWidth="1"/>
    <col min="7426" max="7428" width="5.5703125" style="95" customWidth="1"/>
    <col min="7429" max="7429" width="21.5703125" style="95" customWidth="1"/>
    <col min="7430" max="7430" width="7.85546875" style="95" customWidth="1"/>
    <col min="7431" max="7431" width="17.28515625" style="95" customWidth="1"/>
    <col min="7432" max="7432" width="17" style="95" customWidth="1"/>
    <col min="7433" max="7433" width="18.5703125" style="95" customWidth="1"/>
    <col min="7434" max="7680" width="21" style="95"/>
    <col min="7681" max="7681" width="5.42578125" style="95" customWidth="1"/>
    <col min="7682" max="7684" width="5.5703125" style="95" customWidth="1"/>
    <col min="7685" max="7685" width="21.5703125" style="95" customWidth="1"/>
    <col min="7686" max="7686" width="7.85546875" style="95" customWidth="1"/>
    <col min="7687" max="7687" width="17.28515625" style="95" customWidth="1"/>
    <col min="7688" max="7688" width="17" style="95" customWidth="1"/>
    <col min="7689" max="7689" width="18.5703125" style="95" customWidth="1"/>
    <col min="7690" max="7936" width="21" style="95"/>
    <col min="7937" max="7937" width="5.42578125" style="95" customWidth="1"/>
    <col min="7938" max="7940" width="5.5703125" style="95" customWidth="1"/>
    <col min="7941" max="7941" width="21.5703125" style="95" customWidth="1"/>
    <col min="7942" max="7942" width="7.85546875" style="95" customWidth="1"/>
    <col min="7943" max="7943" width="17.28515625" style="95" customWidth="1"/>
    <col min="7944" max="7944" width="17" style="95" customWidth="1"/>
    <col min="7945" max="7945" width="18.5703125" style="95" customWidth="1"/>
    <col min="7946" max="8192" width="21" style="95"/>
    <col min="8193" max="8193" width="5.42578125" style="95" customWidth="1"/>
    <col min="8194" max="8196" width="5.5703125" style="95" customWidth="1"/>
    <col min="8197" max="8197" width="21.5703125" style="95" customWidth="1"/>
    <col min="8198" max="8198" width="7.85546875" style="95" customWidth="1"/>
    <col min="8199" max="8199" width="17.28515625" style="95" customWidth="1"/>
    <col min="8200" max="8200" width="17" style="95" customWidth="1"/>
    <col min="8201" max="8201" width="18.5703125" style="95" customWidth="1"/>
    <col min="8202" max="8448" width="21" style="95"/>
    <col min="8449" max="8449" width="5.42578125" style="95" customWidth="1"/>
    <col min="8450" max="8452" width="5.5703125" style="95" customWidth="1"/>
    <col min="8453" max="8453" width="21.5703125" style="95" customWidth="1"/>
    <col min="8454" max="8454" width="7.85546875" style="95" customWidth="1"/>
    <col min="8455" max="8455" width="17.28515625" style="95" customWidth="1"/>
    <col min="8456" max="8456" width="17" style="95" customWidth="1"/>
    <col min="8457" max="8457" width="18.5703125" style="95" customWidth="1"/>
    <col min="8458" max="8704" width="21" style="95"/>
    <col min="8705" max="8705" width="5.42578125" style="95" customWidth="1"/>
    <col min="8706" max="8708" width="5.5703125" style="95" customWidth="1"/>
    <col min="8709" max="8709" width="21.5703125" style="95" customWidth="1"/>
    <col min="8710" max="8710" width="7.85546875" style="95" customWidth="1"/>
    <col min="8711" max="8711" width="17.28515625" style="95" customWidth="1"/>
    <col min="8712" max="8712" width="17" style="95" customWidth="1"/>
    <col min="8713" max="8713" width="18.5703125" style="95" customWidth="1"/>
    <col min="8714" max="8960" width="21" style="95"/>
    <col min="8961" max="8961" width="5.42578125" style="95" customWidth="1"/>
    <col min="8962" max="8964" width="5.5703125" style="95" customWidth="1"/>
    <col min="8965" max="8965" width="21.5703125" style="95" customWidth="1"/>
    <col min="8966" max="8966" width="7.85546875" style="95" customWidth="1"/>
    <col min="8967" max="8967" width="17.28515625" style="95" customWidth="1"/>
    <col min="8968" max="8968" width="17" style="95" customWidth="1"/>
    <col min="8969" max="8969" width="18.5703125" style="95" customWidth="1"/>
    <col min="8970" max="9216" width="21" style="95"/>
    <col min="9217" max="9217" width="5.42578125" style="95" customWidth="1"/>
    <col min="9218" max="9220" width="5.5703125" style="95" customWidth="1"/>
    <col min="9221" max="9221" width="21.5703125" style="95" customWidth="1"/>
    <col min="9222" max="9222" width="7.85546875" style="95" customWidth="1"/>
    <col min="9223" max="9223" width="17.28515625" style="95" customWidth="1"/>
    <col min="9224" max="9224" width="17" style="95" customWidth="1"/>
    <col min="9225" max="9225" width="18.5703125" style="95" customWidth="1"/>
    <col min="9226" max="9472" width="21" style="95"/>
    <col min="9473" max="9473" width="5.42578125" style="95" customWidth="1"/>
    <col min="9474" max="9476" width="5.5703125" style="95" customWidth="1"/>
    <col min="9477" max="9477" width="21.5703125" style="95" customWidth="1"/>
    <col min="9478" max="9478" width="7.85546875" style="95" customWidth="1"/>
    <col min="9479" max="9479" width="17.28515625" style="95" customWidth="1"/>
    <col min="9480" max="9480" width="17" style="95" customWidth="1"/>
    <col min="9481" max="9481" width="18.5703125" style="95" customWidth="1"/>
    <col min="9482" max="9728" width="21" style="95"/>
    <col min="9729" max="9729" width="5.42578125" style="95" customWidth="1"/>
    <col min="9730" max="9732" width="5.5703125" style="95" customWidth="1"/>
    <col min="9733" max="9733" width="21.5703125" style="95" customWidth="1"/>
    <col min="9734" max="9734" width="7.85546875" style="95" customWidth="1"/>
    <col min="9735" max="9735" width="17.28515625" style="95" customWidth="1"/>
    <col min="9736" max="9736" width="17" style="95" customWidth="1"/>
    <col min="9737" max="9737" width="18.5703125" style="95" customWidth="1"/>
    <col min="9738" max="9984" width="21" style="95"/>
    <col min="9985" max="9985" width="5.42578125" style="95" customWidth="1"/>
    <col min="9986" max="9988" width="5.5703125" style="95" customWidth="1"/>
    <col min="9989" max="9989" width="21.5703125" style="95" customWidth="1"/>
    <col min="9990" max="9990" width="7.85546875" style="95" customWidth="1"/>
    <col min="9991" max="9991" width="17.28515625" style="95" customWidth="1"/>
    <col min="9992" max="9992" width="17" style="95" customWidth="1"/>
    <col min="9993" max="9993" width="18.5703125" style="95" customWidth="1"/>
    <col min="9994" max="10240" width="21" style="95"/>
    <col min="10241" max="10241" width="5.42578125" style="95" customWidth="1"/>
    <col min="10242" max="10244" width="5.5703125" style="95" customWidth="1"/>
    <col min="10245" max="10245" width="21.5703125" style="95" customWidth="1"/>
    <col min="10246" max="10246" width="7.85546875" style="95" customWidth="1"/>
    <col min="10247" max="10247" width="17.28515625" style="95" customWidth="1"/>
    <col min="10248" max="10248" width="17" style="95" customWidth="1"/>
    <col min="10249" max="10249" width="18.5703125" style="95" customWidth="1"/>
    <col min="10250" max="10496" width="21" style="95"/>
    <col min="10497" max="10497" width="5.42578125" style="95" customWidth="1"/>
    <col min="10498" max="10500" width="5.5703125" style="95" customWidth="1"/>
    <col min="10501" max="10501" width="21.5703125" style="95" customWidth="1"/>
    <col min="10502" max="10502" width="7.85546875" style="95" customWidth="1"/>
    <col min="10503" max="10503" width="17.28515625" style="95" customWidth="1"/>
    <col min="10504" max="10504" width="17" style="95" customWidth="1"/>
    <col min="10505" max="10505" width="18.5703125" style="95" customWidth="1"/>
    <col min="10506" max="10752" width="21" style="95"/>
    <col min="10753" max="10753" width="5.42578125" style="95" customWidth="1"/>
    <col min="10754" max="10756" width="5.5703125" style="95" customWidth="1"/>
    <col min="10757" max="10757" width="21.5703125" style="95" customWidth="1"/>
    <col min="10758" max="10758" width="7.85546875" style="95" customWidth="1"/>
    <col min="10759" max="10759" width="17.28515625" style="95" customWidth="1"/>
    <col min="10760" max="10760" width="17" style="95" customWidth="1"/>
    <col min="10761" max="10761" width="18.5703125" style="95" customWidth="1"/>
    <col min="10762" max="11008" width="21" style="95"/>
    <col min="11009" max="11009" width="5.42578125" style="95" customWidth="1"/>
    <col min="11010" max="11012" width="5.5703125" style="95" customWidth="1"/>
    <col min="11013" max="11013" width="21.5703125" style="95" customWidth="1"/>
    <col min="11014" max="11014" width="7.85546875" style="95" customWidth="1"/>
    <col min="11015" max="11015" width="17.28515625" style="95" customWidth="1"/>
    <col min="11016" max="11016" width="17" style="95" customWidth="1"/>
    <col min="11017" max="11017" width="18.5703125" style="95" customWidth="1"/>
    <col min="11018" max="11264" width="21" style="95"/>
    <col min="11265" max="11265" width="5.42578125" style="95" customWidth="1"/>
    <col min="11266" max="11268" width="5.5703125" style="95" customWidth="1"/>
    <col min="11269" max="11269" width="21.5703125" style="95" customWidth="1"/>
    <col min="11270" max="11270" width="7.85546875" style="95" customWidth="1"/>
    <col min="11271" max="11271" width="17.28515625" style="95" customWidth="1"/>
    <col min="11272" max="11272" width="17" style="95" customWidth="1"/>
    <col min="11273" max="11273" width="18.5703125" style="95" customWidth="1"/>
    <col min="11274" max="11520" width="21" style="95"/>
    <col min="11521" max="11521" width="5.42578125" style="95" customWidth="1"/>
    <col min="11522" max="11524" width="5.5703125" style="95" customWidth="1"/>
    <col min="11525" max="11525" width="21.5703125" style="95" customWidth="1"/>
    <col min="11526" max="11526" width="7.85546875" style="95" customWidth="1"/>
    <col min="11527" max="11527" width="17.28515625" style="95" customWidth="1"/>
    <col min="11528" max="11528" width="17" style="95" customWidth="1"/>
    <col min="11529" max="11529" width="18.5703125" style="95" customWidth="1"/>
    <col min="11530" max="11776" width="21" style="95"/>
    <col min="11777" max="11777" width="5.42578125" style="95" customWidth="1"/>
    <col min="11778" max="11780" width="5.5703125" style="95" customWidth="1"/>
    <col min="11781" max="11781" width="21.5703125" style="95" customWidth="1"/>
    <col min="11782" max="11782" width="7.85546875" style="95" customWidth="1"/>
    <col min="11783" max="11783" width="17.28515625" style="95" customWidth="1"/>
    <col min="11784" max="11784" width="17" style="95" customWidth="1"/>
    <col min="11785" max="11785" width="18.5703125" style="95" customWidth="1"/>
    <col min="11786" max="12032" width="21" style="95"/>
    <col min="12033" max="12033" width="5.42578125" style="95" customWidth="1"/>
    <col min="12034" max="12036" width="5.5703125" style="95" customWidth="1"/>
    <col min="12037" max="12037" width="21.5703125" style="95" customWidth="1"/>
    <col min="12038" max="12038" width="7.85546875" style="95" customWidth="1"/>
    <col min="12039" max="12039" width="17.28515625" style="95" customWidth="1"/>
    <col min="12040" max="12040" width="17" style="95" customWidth="1"/>
    <col min="12041" max="12041" width="18.5703125" style="95" customWidth="1"/>
    <col min="12042" max="12288" width="21" style="95"/>
    <col min="12289" max="12289" width="5.42578125" style="95" customWidth="1"/>
    <col min="12290" max="12292" width="5.5703125" style="95" customWidth="1"/>
    <col min="12293" max="12293" width="21.5703125" style="95" customWidth="1"/>
    <col min="12294" max="12294" width="7.85546875" style="95" customWidth="1"/>
    <col min="12295" max="12295" width="17.28515625" style="95" customWidth="1"/>
    <col min="12296" max="12296" width="17" style="95" customWidth="1"/>
    <col min="12297" max="12297" width="18.5703125" style="95" customWidth="1"/>
    <col min="12298" max="12544" width="21" style="95"/>
    <col min="12545" max="12545" width="5.42578125" style="95" customWidth="1"/>
    <col min="12546" max="12548" width="5.5703125" style="95" customWidth="1"/>
    <col min="12549" max="12549" width="21.5703125" style="95" customWidth="1"/>
    <col min="12550" max="12550" width="7.85546875" style="95" customWidth="1"/>
    <col min="12551" max="12551" width="17.28515625" style="95" customWidth="1"/>
    <col min="12552" max="12552" width="17" style="95" customWidth="1"/>
    <col min="12553" max="12553" width="18.5703125" style="95" customWidth="1"/>
    <col min="12554" max="12800" width="21" style="95"/>
    <col min="12801" max="12801" width="5.42578125" style="95" customWidth="1"/>
    <col min="12802" max="12804" width="5.5703125" style="95" customWidth="1"/>
    <col min="12805" max="12805" width="21.5703125" style="95" customWidth="1"/>
    <col min="12806" max="12806" width="7.85546875" style="95" customWidth="1"/>
    <col min="12807" max="12807" width="17.28515625" style="95" customWidth="1"/>
    <col min="12808" max="12808" width="17" style="95" customWidth="1"/>
    <col min="12809" max="12809" width="18.5703125" style="95" customWidth="1"/>
    <col min="12810" max="13056" width="21" style="95"/>
    <col min="13057" max="13057" width="5.42578125" style="95" customWidth="1"/>
    <col min="13058" max="13060" width="5.5703125" style="95" customWidth="1"/>
    <col min="13061" max="13061" width="21.5703125" style="95" customWidth="1"/>
    <col min="13062" max="13062" width="7.85546875" style="95" customWidth="1"/>
    <col min="13063" max="13063" width="17.28515625" style="95" customWidth="1"/>
    <col min="13064" max="13064" width="17" style="95" customWidth="1"/>
    <col min="13065" max="13065" width="18.5703125" style="95" customWidth="1"/>
    <col min="13066" max="13312" width="21" style="95"/>
    <col min="13313" max="13313" width="5.42578125" style="95" customWidth="1"/>
    <col min="13314" max="13316" width="5.5703125" style="95" customWidth="1"/>
    <col min="13317" max="13317" width="21.5703125" style="95" customWidth="1"/>
    <col min="13318" max="13318" width="7.85546875" style="95" customWidth="1"/>
    <col min="13319" max="13319" width="17.28515625" style="95" customWidth="1"/>
    <col min="13320" max="13320" width="17" style="95" customWidth="1"/>
    <col min="13321" max="13321" width="18.5703125" style="95" customWidth="1"/>
    <col min="13322" max="13568" width="21" style="95"/>
    <col min="13569" max="13569" width="5.42578125" style="95" customWidth="1"/>
    <col min="13570" max="13572" width="5.5703125" style="95" customWidth="1"/>
    <col min="13573" max="13573" width="21.5703125" style="95" customWidth="1"/>
    <col min="13574" max="13574" width="7.85546875" style="95" customWidth="1"/>
    <col min="13575" max="13575" width="17.28515625" style="95" customWidth="1"/>
    <col min="13576" max="13576" width="17" style="95" customWidth="1"/>
    <col min="13577" max="13577" width="18.5703125" style="95" customWidth="1"/>
    <col min="13578" max="13824" width="21" style="95"/>
    <col min="13825" max="13825" width="5.42578125" style="95" customWidth="1"/>
    <col min="13826" max="13828" width="5.5703125" style="95" customWidth="1"/>
    <col min="13829" max="13829" width="21.5703125" style="95" customWidth="1"/>
    <col min="13830" max="13830" width="7.85546875" style="95" customWidth="1"/>
    <col min="13831" max="13831" width="17.28515625" style="95" customWidth="1"/>
    <col min="13832" max="13832" width="17" style="95" customWidth="1"/>
    <col min="13833" max="13833" width="18.5703125" style="95" customWidth="1"/>
    <col min="13834" max="14080" width="21" style="95"/>
    <col min="14081" max="14081" width="5.42578125" style="95" customWidth="1"/>
    <col min="14082" max="14084" width="5.5703125" style="95" customWidth="1"/>
    <col min="14085" max="14085" width="21.5703125" style="95" customWidth="1"/>
    <col min="14086" max="14086" width="7.85546875" style="95" customWidth="1"/>
    <col min="14087" max="14087" width="17.28515625" style="95" customWidth="1"/>
    <col min="14088" max="14088" width="17" style="95" customWidth="1"/>
    <col min="14089" max="14089" width="18.5703125" style="95" customWidth="1"/>
    <col min="14090" max="14336" width="21" style="95"/>
    <col min="14337" max="14337" width="5.42578125" style="95" customWidth="1"/>
    <col min="14338" max="14340" width="5.5703125" style="95" customWidth="1"/>
    <col min="14341" max="14341" width="21.5703125" style="95" customWidth="1"/>
    <col min="14342" max="14342" width="7.85546875" style="95" customWidth="1"/>
    <col min="14343" max="14343" width="17.28515625" style="95" customWidth="1"/>
    <col min="14344" max="14344" width="17" style="95" customWidth="1"/>
    <col min="14345" max="14345" width="18.5703125" style="95" customWidth="1"/>
    <col min="14346" max="14592" width="21" style="95"/>
    <col min="14593" max="14593" width="5.42578125" style="95" customWidth="1"/>
    <col min="14594" max="14596" width="5.5703125" style="95" customWidth="1"/>
    <col min="14597" max="14597" width="21.5703125" style="95" customWidth="1"/>
    <col min="14598" max="14598" width="7.85546875" style="95" customWidth="1"/>
    <col min="14599" max="14599" width="17.28515625" style="95" customWidth="1"/>
    <col min="14600" max="14600" width="17" style="95" customWidth="1"/>
    <col min="14601" max="14601" width="18.5703125" style="95" customWidth="1"/>
    <col min="14602" max="14848" width="21" style="95"/>
    <col min="14849" max="14849" width="5.42578125" style="95" customWidth="1"/>
    <col min="14850" max="14852" width="5.5703125" style="95" customWidth="1"/>
    <col min="14853" max="14853" width="21.5703125" style="95" customWidth="1"/>
    <col min="14854" max="14854" width="7.85546875" style="95" customWidth="1"/>
    <col min="14855" max="14855" width="17.28515625" style="95" customWidth="1"/>
    <col min="14856" max="14856" width="17" style="95" customWidth="1"/>
    <col min="14857" max="14857" width="18.5703125" style="95" customWidth="1"/>
    <col min="14858" max="15104" width="21" style="95"/>
    <col min="15105" max="15105" width="5.42578125" style="95" customWidth="1"/>
    <col min="15106" max="15108" width="5.5703125" style="95" customWidth="1"/>
    <col min="15109" max="15109" width="21.5703125" style="95" customWidth="1"/>
    <col min="15110" max="15110" width="7.85546875" style="95" customWidth="1"/>
    <col min="15111" max="15111" width="17.28515625" style="95" customWidth="1"/>
    <col min="15112" max="15112" width="17" style="95" customWidth="1"/>
    <col min="15113" max="15113" width="18.5703125" style="95" customWidth="1"/>
    <col min="15114" max="15360" width="21" style="95"/>
    <col min="15361" max="15361" width="5.42578125" style="95" customWidth="1"/>
    <col min="15362" max="15364" width="5.5703125" style="95" customWidth="1"/>
    <col min="15365" max="15365" width="21.5703125" style="95" customWidth="1"/>
    <col min="15366" max="15366" width="7.85546875" style="95" customWidth="1"/>
    <col min="15367" max="15367" width="17.28515625" style="95" customWidth="1"/>
    <col min="15368" max="15368" width="17" style="95" customWidth="1"/>
    <col min="15369" max="15369" width="18.5703125" style="95" customWidth="1"/>
    <col min="15370" max="15616" width="21" style="95"/>
    <col min="15617" max="15617" width="5.42578125" style="95" customWidth="1"/>
    <col min="15618" max="15620" width="5.5703125" style="95" customWidth="1"/>
    <col min="15621" max="15621" width="21.5703125" style="95" customWidth="1"/>
    <col min="15622" max="15622" width="7.85546875" style="95" customWidth="1"/>
    <col min="15623" max="15623" width="17.28515625" style="95" customWidth="1"/>
    <col min="15624" max="15624" width="17" style="95" customWidth="1"/>
    <col min="15625" max="15625" width="18.5703125" style="95" customWidth="1"/>
    <col min="15626" max="15872" width="21" style="95"/>
    <col min="15873" max="15873" width="5.42578125" style="95" customWidth="1"/>
    <col min="15874" max="15876" width="5.5703125" style="95" customWidth="1"/>
    <col min="15877" max="15877" width="21.5703125" style="95" customWidth="1"/>
    <col min="15878" max="15878" width="7.85546875" style="95" customWidth="1"/>
    <col min="15879" max="15879" width="17.28515625" style="95" customWidth="1"/>
    <col min="15880" max="15880" width="17" style="95" customWidth="1"/>
    <col min="15881" max="15881" width="18.5703125" style="95" customWidth="1"/>
    <col min="15882" max="16128" width="21" style="95"/>
    <col min="16129" max="16129" width="5.42578125" style="95" customWidth="1"/>
    <col min="16130" max="16132" width="5.5703125" style="95" customWidth="1"/>
    <col min="16133" max="16133" width="21.5703125" style="95" customWidth="1"/>
    <col min="16134" max="16134" width="7.85546875" style="95" customWidth="1"/>
    <col min="16135" max="16135" width="17.28515625" style="95" customWidth="1"/>
    <col min="16136" max="16136" width="17" style="95" customWidth="1"/>
    <col min="16137" max="16137" width="18.5703125" style="95" customWidth="1"/>
    <col min="16138" max="16384" width="21" style="95"/>
  </cols>
  <sheetData>
    <row r="1" spans="1:12" ht="16.5" customHeight="1" x14ac:dyDescent="0.3">
      <c r="I1" s="12" t="s">
        <v>723</v>
      </c>
    </row>
    <row r="2" spans="1:12" ht="16.5" customHeight="1" x14ac:dyDescent="0.3">
      <c r="F2" s="14"/>
      <c r="G2" s="169" t="s">
        <v>11</v>
      </c>
      <c r="H2" s="169"/>
      <c r="I2" s="169"/>
    </row>
    <row r="3" spans="1:12" ht="14.25" customHeight="1" x14ac:dyDescent="0.3">
      <c r="F3" s="169" t="s">
        <v>3</v>
      </c>
      <c r="G3" s="169"/>
      <c r="H3" s="169"/>
      <c r="I3" s="169"/>
    </row>
    <row r="4" spans="1:12" ht="15" customHeight="1" x14ac:dyDescent="0.3">
      <c r="F4" s="169" t="s">
        <v>1142</v>
      </c>
      <c r="G4" s="169"/>
      <c r="H4" s="169"/>
      <c r="I4" s="169"/>
    </row>
    <row r="5" spans="1:12" ht="16.5" customHeight="1" x14ac:dyDescent="0.3"/>
    <row r="6" spans="1:12" ht="54.75" customHeight="1" x14ac:dyDescent="0.3">
      <c r="A6" s="200" t="s">
        <v>724</v>
      </c>
      <c r="B6" s="200"/>
      <c r="C6" s="200"/>
      <c r="D6" s="200"/>
      <c r="E6" s="200"/>
      <c r="F6" s="200"/>
      <c r="G6" s="200"/>
      <c r="H6" s="200"/>
      <c r="I6" s="200"/>
    </row>
    <row r="7" spans="1:12" ht="0.75" customHeight="1" x14ac:dyDescent="0.3">
      <c r="I7" s="98"/>
      <c r="J7" s="98"/>
    </row>
    <row r="8" spans="1:12" ht="66.75" customHeight="1" x14ac:dyDescent="0.3">
      <c r="A8" s="246" t="s">
        <v>725</v>
      </c>
      <c r="B8" s="246" t="s">
        <v>158</v>
      </c>
      <c r="C8" s="246" t="s">
        <v>159</v>
      </c>
      <c r="D8" s="246" t="s">
        <v>160</v>
      </c>
      <c r="E8" s="248" t="s">
        <v>726</v>
      </c>
      <c r="F8" s="246" t="s">
        <v>727</v>
      </c>
      <c r="G8" s="242" t="s">
        <v>650</v>
      </c>
      <c r="H8" s="244" t="s">
        <v>168</v>
      </c>
      <c r="I8" s="245"/>
    </row>
    <row r="9" spans="1:12" ht="84.75" customHeight="1" x14ac:dyDescent="0.3">
      <c r="A9" s="247"/>
      <c r="B9" s="247"/>
      <c r="C9" s="247"/>
      <c r="D9" s="247"/>
      <c r="E9" s="249"/>
      <c r="F9" s="247"/>
      <c r="G9" s="243"/>
      <c r="H9" s="99" t="s">
        <v>162</v>
      </c>
      <c r="I9" s="100" t="s">
        <v>163</v>
      </c>
    </row>
    <row r="10" spans="1:12" ht="32.25" customHeight="1" x14ac:dyDescent="0.3">
      <c r="A10" s="101" t="s">
        <v>166</v>
      </c>
      <c r="B10" s="102" t="s">
        <v>173</v>
      </c>
      <c r="C10" s="102" t="s">
        <v>175</v>
      </c>
      <c r="D10" s="102" t="s">
        <v>184</v>
      </c>
      <c r="E10" s="102" t="s">
        <v>187</v>
      </c>
      <c r="F10" s="102" t="s">
        <v>190</v>
      </c>
      <c r="G10" s="103" t="s">
        <v>193</v>
      </c>
      <c r="H10" s="104" t="s">
        <v>195</v>
      </c>
      <c r="I10" s="105" t="s">
        <v>265</v>
      </c>
      <c r="L10" s="97"/>
    </row>
    <row r="11" spans="1:12" ht="101.25" customHeight="1" x14ac:dyDescent="0.3">
      <c r="A11" s="106" t="s">
        <v>728</v>
      </c>
      <c r="B11" s="107" t="s">
        <v>729</v>
      </c>
      <c r="C11" s="107" t="s">
        <v>24</v>
      </c>
      <c r="D11" s="107" t="s">
        <v>24</v>
      </c>
      <c r="E11" s="108" t="s">
        <v>730</v>
      </c>
      <c r="F11" s="107"/>
      <c r="G11" s="109">
        <f t="shared" ref="G11:G76" si="0">H11+I11</f>
        <v>3400800000</v>
      </c>
      <c r="H11" s="110">
        <f>H12+H101+H114+H136+H199+H224+H248+H271+H342+H395+H420</f>
        <v>1170000000</v>
      </c>
      <c r="I11" s="111">
        <f>I12+I101+I114+I136+I199+I224+I248+I271+I342+I395+I420</f>
        <v>2230800000</v>
      </c>
      <c r="J11" s="97"/>
      <c r="L11" s="97"/>
    </row>
    <row r="12" spans="1:12" ht="138.75" customHeight="1" x14ac:dyDescent="0.3">
      <c r="A12" s="106" t="s">
        <v>731</v>
      </c>
      <c r="B12" s="107" t="s">
        <v>166</v>
      </c>
      <c r="C12" s="107" t="s">
        <v>167</v>
      </c>
      <c r="D12" s="107" t="s">
        <v>167</v>
      </c>
      <c r="E12" s="108" t="s">
        <v>732</v>
      </c>
      <c r="F12" s="107"/>
      <c r="G12" s="112">
        <f t="shared" si="0"/>
        <v>298328000</v>
      </c>
      <c r="H12" s="113">
        <f>H13+H44+H48+H65+H69</f>
        <v>266828000</v>
      </c>
      <c r="I12" s="114">
        <f>I13+I69</f>
        <v>31500000</v>
      </c>
    </row>
    <row r="13" spans="1:12" ht="183.75" customHeight="1" x14ac:dyDescent="0.3">
      <c r="A13" s="106" t="s">
        <v>733</v>
      </c>
      <c r="B13" s="107" t="s">
        <v>166</v>
      </c>
      <c r="C13" s="107" t="s">
        <v>166</v>
      </c>
      <c r="D13" s="107" t="s">
        <v>167</v>
      </c>
      <c r="E13" s="108" t="s">
        <v>734</v>
      </c>
      <c r="F13" s="107"/>
      <c r="G13" s="112">
        <f t="shared" si="0"/>
        <v>249629000</v>
      </c>
      <c r="H13" s="113">
        <f>H14</f>
        <v>246629000</v>
      </c>
      <c r="I13" s="112">
        <f>I14</f>
        <v>3000000</v>
      </c>
    </row>
    <row r="14" spans="1:12" ht="91.5" customHeight="1" x14ac:dyDescent="0.3">
      <c r="A14" s="106" t="s">
        <v>735</v>
      </c>
      <c r="B14" s="107" t="s">
        <v>166</v>
      </c>
      <c r="C14" s="107" t="s">
        <v>166</v>
      </c>
      <c r="D14" s="107" t="s">
        <v>166</v>
      </c>
      <c r="E14" s="108" t="s">
        <v>736</v>
      </c>
      <c r="F14" s="107"/>
      <c r="G14" s="112">
        <f t="shared" si="0"/>
        <v>249629000</v>
      </c>
      <c r="H14" s="113">
        <f>H15+H16+H17+H18+H19+H20+H21+H22+H23+H24+H25+H26+H27+H28+H29+H30+H34++H31+H35+H36+H37+H38+H39+H40+H32+H33</f>
        <v>246629000</v>
      </c>
      <c r="I14" s="112">
        <f>I41+I47</f>
        <v>3000000</v>
      </c>
      <c r="K14" s="97"/>
    </row>
    <row r="15" spans="1:12" ht="54.75" customHeight="1" x14ac:dyDescent="0.3">
      <c r="A15" s="106"/>
      <c r="B15" s="107"/>
      <c r="C15" s="107"/>
      <c r="D15" s="107"/>
      <c r="E15" s="108" t="s">
        <v>737</v>
      </c>
      <c r="F15" s="107" t="s">
        <v>373</v>
      </c>
      <c r="G15" s="112">
        <f t="shared" si="0"/>
        <v>187000000</v>
      </c>
      <c r="H15" s="113">
        <v>187000000</v>
      </c>
      <c r="I15" s="112">
        <v>0</v>
      </c>
    </row>
    <row r="16" spans="1:12" ht="70.5" customHeight="1" x14ac:dyDescent="0.3">
      <c r="A16" s="106"/>
      <c r="B16" s="107"/>
      <c r="C16" s="107"/>
      <c r="D16" s="107"/>
      <c r="E16" s="108" t="s">
        <v>738</v>
      </c>
      <c r="F16" s="107" t="s">
        <v>375</v>
      </c>
      <c r="G16" s="112">
        <f t="shared" si="0"/>
        <v>32000000</v>
      </c>
      <c r="H16" s="113">
        <v>32000000</v>
      </c>
      <c r="I16" s="112">
        <v>0</v>
      </c>
    </row>
    <row r="17" spans="1:9" ht="0.75" hidden="1" customHeight="1" x14ac:dyDescent="0.3">
      <c r="A17" s="106"/>
      <c r="B17" s="107"/>
      <c r="C17" s="107"/>
      <c r="D17" s="107"/>
      <c r="E17" s="108" t="s">
        <v>739</v>
      </c>
      <c r="F17" s="107" t="s">
        <v>377</v>
      </c>
      <c r="G17" s="112">
        <f t="shared" si="0"/>
        <v>0</v>
      </c>
      <c r="H17" s="113">
        <v>0</v>
      </c>
      <c r="I17" s="112">
        <v>0</v>
      </c>
    </row>
    <row r="18" spans="1:9" ht="56.25" hidden="1" customHeight="1" x14ac:dyDescent="0.3">
      <c r="A18" s="106"/>
      <c r="B18" s="107"/>
      <c r="C18" s="107"/>
      <c r="D18" s="107"/>
      <c r="E18" s="108" t="s">
        <v>740</v>
      </c>
      <c r="F18" s="107" t="s">
        <v>383</v>
      </c>
      <c r="G18" s="112">
        <f t="shared" si="0"/>
        <v>0</v>
      </c>
      <c r="H18" s="113">
        <v>0</v>
      </c>
      <c r="I18" s="112">
        <v>0</v>
      </c>
    </row>
    <row r="19" spans="1:9" ht="48" customHeight="1" x14ac:dyDescent="0.3">
      <c r="A19" s="106"/>
      <c r="B19" s="107"/>
      <c r="C19" s="107"/>
      <c r="D19" s="107"/>
      <c r="E19" s="108" t="s">
        <v>741</v>
      </c>
      <c r="F19" s="107" t="s">
        <v>389</v>
      </c>
      <c r="G19" s="112">
        <f t="shared" si="0"/>
        <v>3500000</v>
      </c>
      <c r="H19" s="113">
        <v>3500000</v>
      </c>
      <c r="I19" s="112">
        <v>0</v>
      </c>
    </row>
    <row r="20" spans="1:9" ht="48" customHeight="1" x14ac:dyDescent="0.3">
      <c r="A20" s="106"/>
      <c r="B20" s="107"/>
      <c r="C20" s="107"/>
      <c r="D20" s="107"/>
      <c r="E20" s="108" t="s">
        <v>742</v>
      </c>
      <c r="F20" s="107" t="s">
        <v>391</v>
      </c>
      <c r="G20" s="112">
        <f t="shared" si="0"/>
        <v>300000</v>
      </c>
      <c r="H20" s="113">
        <v>300000</v>
      </c>
      <c r="I20" s="112">
        <v>0</v>
      </c>
    </row>
    <row r="21" spans="1:9" ht="48" customHeight="1" x14ac:dyDescent="0.3">
      <c r="A21" s="106"/>
      <c r="B21" s="107"/>
      <c r="C21" s="107"/>
      <c r="D21" s="107"/>
      <c r="E21" s="108" t="s">
        <v>743</v>
      </c>
      <c r="F21" s="107" t="s">
        <v>393</v>
      </c>
      <c r="G21" s="112">
        <f t="shared" si="0"/>
        <v>2500000</v>
      </c>
      <c r="H21" s="113">
        <v>2500000</v>
      </c>
      <c r="I21" s="112">
        <v>0</v>
      </c>
    </row>
    <row r="22" spans="1:9" ht="45" customHeight="1" x14ac:dyDescent="0.3">
      <c r="A22" s="106"/>
      <c r="B22" s="107"/>
      <c r="C22" s="107"/>
      <c r="D22" s="107"/>
      <c r="E22" s="108" t="s">
        <v>744</v>
      </c>
      <c r="F22" s="107" t="s">
        <v>395</v>
      </c>
      <c r="G22" s="112">
        <f t="shared" si="0"/>
        <v>300000</v>
      </c>
      <c r="H22" s="113">
        <v>300000</v>
      </c>
      <c r="I22" s="112">
        <v>0</v>
      </c>
    </row>
    <row r="23" spans="1:9" ht="59.25" hidden="1" customHeight="1" x14ac:dyDescent="0.3">
      <c r="A23" s="106"/>
      <c r="B23" s="107"/>
      <c r="C23" s="107"/>
      <c r="D23" s="107"/>
      <c r="E23" s="108" t="s">
        <v>745</v>
      </c>
      <c r="F23" s="107" t="s">
        <v>397</v>
      </c>
      <c r="G23" s="112">
        <f t="shared" si="0"/>
        <v>0</v>
      </c>
      <c r="H23" s="113">
        <v>0</v>
      </c>
      <c r="I23" s="112">
        <v>0</v>
      </c>
    </row>
    <row r="24" spans="1:9" ht="48" customHeight="1" x14ac:dyDescent="0.3">
      <c r="A24" s="106"/>
      <c r="B24" s="107"/>
      <c r="C24" s="107"/>
      <c r="D24" s="107"/>
      <c r="E24" s="108" t="s">
        <v>746</v>
      </c>
      <c r="F24" s="107" t="s">
        <v>402</v>
      </c>
      <c r="G24" s="112">
        <f t="shared" si="0"/>
        <v>2500000</v>
      </c>
      <c r="H24" s="113">
        <v>2500000</v>
      </c>
      <c r="I24" s="112">
        <v>0</v>
      </c>
    </row>
    <row r="25" spans="1:9" ht="49.5" x14ac:dyDescent="0.3">
      <c r="A25" s="106"/>
      <c r="B25" s="107"/>
      <c r="C25" s="107"/>
      <c r="D25" s="107"/>
      <c r="E25" s="108" t="s">
        <v>747</v>
      </c>
      <c r="F25" s="107" t="s">
        <v>404</v>
      </c>
      <c r="G25" s="112">
        <f t="shared" si="0"/>
        <v>500000</v>
      </c>
      <c r="H25" s="113">
        <v>500000</v>
      </c>
      <c r="I25" s="112">
        <v>0</v>
      </c>
    </row>
    <row r="26" spans="1:9" ht="33" hidden="1" customHeight="1" x14ac:dyDescent="0.3">
      <c r="A26" s="106"/>
      <c r="B26" s="107"/>
      <c r="C26" s="107"/>
      <c r="D26" s="107"/>
      <c r="E26" s="108" t="s">
        <v>748</v>
      </c>
      <c r="F26" s="107" t="s">
        <v>409</v>
      </c>
      <c r="G26" s="112">
        <f t="shared" si="0"/>
        <v>0</v>
      </c>
      <c r="H26" s="113">
        <v>0</v>
      </c>
      <c r="I26" s="112">
        <v>0</v>
      </c>
    </row>
    <row r="27" spans="1:9" ht="9" hidden="1" customHeight="1" x14ac:dyDescent="0.3">
      <c r="A27" s="106"/>
      <c r="B27" s="107"/>
      <c r="C27" s="107"/>
      <c r="D27" s="107"/>
      <c r="E27" s="108" t="s">
        <v>749</v>
      </c>
      <c r="F27" s="107" t="s">
        <v>411</v>
      </c>
      <c r="G27" s="112">
        <f t="shared" si="0"/>
        <v>0</v>
      </c>
      <c r="H27" s="113">
        <v>0</v>
      </c>
      <c r="I27" s="112">
        <v>0</v>
      </c>
    </row>
    <row r="28" spans="1:9" ht="32.25" customHeight="1" x14ac:dyDescent="0.3">
      <c r="A28" s="106"/>
      <c r="B28" s="107"/>
      <c r="C28" s="107"/>
      <c r="D28" s="107"/>
      <c r="E28" s="108" t="s">
        <v>750</v>
      </c>
      <c r="F28" s="107" t="s">
        <v>413</v>
      </c>
      <c r="G28" s="112">
        <f t="shared" si="0"/>
        <v>700000</v>
      </c>
      <c r="H28" s="113">
        <v>700000</v>
      </c>
      <c r="I28" s="112">
        <v>0</v>
      </c>
    </row>
    <row r="29" spans="1:9" ht="36.75" customHeight="1" x14ac:dyDescent="0.3">
      <c r="A29" s="106"/>
      <c r="B29" s="107"/>
      <c r="C29" s="107"/>
      <c r="D29" s="107"/>
      <c r="E29" s="108" t="s">
        <v>751</v>
      </c>
      <c r="F29" s="107" t="s">
        <v>415</v>
      </c>
      <c r="G29" s="112">
        <f t="shared" si="0"/>
        <v>300000</v>
      </c>
      <c r="H29" s="113">
        <v>300000</v>
      </c>
      <c r="I29" s="112">
        <v>0</v>
      </c>
    </row>
    <row r="30" spans="1:9" ht="39" hidden="1" customHeight="1" x14ac:dyDescent="0.3">
      <c r="A30" s="106"/>
      <c r="B30" s="107"/>
      <c r="C30" s="107"/>
      <c r="D30" s="107"/>
      <c r="E30" s="108" t="s">
        <v>752</v>
      </c>
      <c r="F30" s="107" t="s">
        <v>421</v>
      </c>
      <c r="G30" s="112">
        <f t="shared" si="0"/>
        <v>0</v>
      </c>
      <c r="H30" s="113">
        <v>0</v>
      </c>
      <c r="I30" s="112">
        <v>0</v>
      </c>
    </row>
    <row r="31" spans="1:9" ht="39.75" customHeight="1" x14ac:dyDescent="0.3">
      <c r="A31" s="106"/>
      <c r="B31" s="107"/>
      <c r="C31" s="107"/>
      <c r="D31" s="107"/>
      <c r="E31" s="108" t="s">
        <v>753</v>
      </c>
      <c r="F31" s="107" t="s">
        <v>423</v>
      </c>
      <c r="G31" s="112">
        <f t="shared" si="0"/>
        <v>2000000</v>
      </c>
      <c r="H31" s="113">
        <v>2000000</v>
      </c>
      <c r="I31" s="112">
        <v>0</v>
      </c>
    </row>
    <row r="32" spans="1:9" ht="39" customHeight="1" x14ac:dyDescent="0.3">
      <c r="A32" s="106"/>
      <c r="B32" s="107"/>
      <c r="C32" s="107"/>
      <c r="D32" s="107"/>
      <c r="E32" s="108" t="s">
        <v>754</v>
      </c>
      <c r="F32" s="107">
        <v>4241</v>
      </c>
      <c r="G32" s="112">
        <f t="shared" si="0"/>
        <v>1179000</v>
      </c>
      <c r="H32" s="113">
        <v>1179000</v>
      </c>
      <c r="I32" s="112">
        <v>0</v>
      </c>
    </row>
    <row r="33" spans="1:9" ht="66.75" customHeight="1" x14ac:dyDescent="0.3">
      <c r="A33" s="106"/>
      <c r="B33" s="107"/>
      <c r="C33" s="107"/>
      <c r="D33" s="107"/>
      <c r="E33" s="108" t="s">
        <v>755</v>
      </c>
      <c r="F33" s="107">
        <v>4251</v>
      </c>
      <c r="G33" s="112">
        <f t="shared" si="0"/>
        <v>500000</v>
      </c>
      <c r="H33" s="113">
        <v>500000</v>
      </c>
      <c r="I33" s="112">
        <v>0</v>
      </c>
    </row>
    <row r="34" spans="1:9" ht="75" customHeight="1" x14ac:dyDescent="0.3">
      <c r="A34" s="106"/>
      <c r="B34" s="107"/>
      <c r="C34" s="107"/>
      <c r="D34" s="107"/>
      <c r="E34" s="108" t="s">
        <v>756</v>
      </c>
      <c r="F34" s="107" t="s">
        <v>431</v>
      </c>
      <c r="G34" s="112">
        <f t="shared" si="0"/>
        <v>4000000</v>
      </c>
      <c r="H34" s="113">
        <v>4000000</v>
      </c>
      <c r="I34" s="112">
        <v>0</v>
      </c>
    </row>
    <row r="35" spans="1:9" ht="43.5" customHeight="1" x14ac:dyDescent="0.3">
      <c r="A35" s="106"/>
      <c r="B35" s="107"/>
      <c r="C35" s="107"/>
      <c r="D35" s="107"/>
      <c r="E35" s="108" t="s">
        <v>757</v>
      </c>
      <c r="F35" s="107" t="s">
        <v>434</v>
      </c>
      <c r="G35" s="112">
        <f t="shared" si="0"/>
        <v>1300000</v>
      </c>
      <c r="H35" s="113">
        <v>1300000</v>
      </c>
      <c r="I35" s="112">
        <v>0</v>
      </c>
    </row>
    <row r="36" spans="1:9" ht="45" customHeight="1" x14ac:dyDescent="0.3">
      <c r="A36" s="106"/>
      <c r="B36" s="107"/>
      <c r="C36" s="107"/>
      <c r="D36" s="107"/>
      <c r="E36" s="108" t="s">
        <v>758</v>
      </c>
      <c r="F36" s="107" t="s">
        <v>440</v>
      </c>
      <c r="G36" s="112">
        <f t="shared" si="0"/>
        <v>6000000</v>
      </c>
      <c r="H36" s="113">
        <v>6000000</v>
      </c>
      <c r="I36" s="112">
        <v>0</v>
      </c>
    </row>
    <row r="37" spans="1:9" ht="49.5" customHeight="1" x14ac:dyDescent="0.3">
      <c r="A37" s="106"/>
      <c r="B37" s="107"/>
      <c r="C37" s="107"/>
      <c r="D37" s="107"/>
      <c r="E37" s="108" t="s">
        <v>759</v>
      </c>
      <c r="F37" s="107" t="s">
        <v>446</v>
      </c>
      <c r="G37" s="112">
        <f t="shared" si="0"/>
        <v>2000000</v>
      </c>
      <c r="H37" s="113">
        <v>2000000</v>
      </c>
      <c r="I37" s="112">
        <v>0</v>
      </c>
    </row>
    <row r="38" spans="1:9" ht="30.75" hidden="1" customHeight="1" x14ac:dyDescent="0.3">
      <c r="A38" s="106"/>
      <c r="B38" s="107"/>
      <c r="C38" s="107"/>
      <c r="D38" s="107"/>
      <c r="E38" s="108" t="s">
        <v>760</v>
      </c>
      <c r="F38" s="107" t="s">
        <v>536</v>
      </c>
      <c r="G38" s="112">
        <f t="shared" si="0"/>
        <v>0</v>
      </c>
      <c r="H38" s="113">
        <v>0</v>
      </c>
      <c r="I38" s="112">
        <v>0</v>
      </c>
    </row>
    <row r="39" spans="1:9" ht="32.25" customHeight="1" x14ac:dyDescent="0.3">
      <c r="A39" s="106"/>
      <c r="B39" s="107"/>
      <c r="C39" s="107"/>
      <c r="D39" s="107"/>
      <c r="E39" s="108" t="s">
        <v>761</v>
      </c>
      <c r="F39" s="107" t="s">
        <v>538</v>
      </c>
      <c r="G39" s="112">
        <f t="shared" si="0"/>
        <v>50000</v>
      </c>
      <c r="H39" s="113">
        <v>50000</v>
      </c>
      <c r="I39" s="112">
        <v>0</v>
      </c>
    </row>
    <row r="40" spans="1:9" ht="27" hidden="1" customHeight="1" x14ac:dyDescent="0.3">
      <c r="A40" s="106"/>
      <c r="B40" s="107"/>
      <c r="C40" s="107"/>
      <c r="D40" s="107"/>
      <c r="E40" s="108" t="s">
        <v>762</v>
      </c>
      <c r="F40" s="107">
        <v>4241</v>
      </c>
      <c r="G40" s="112">
        <f t="shared" si="0"/>
        <v>0</v>
      </c>
      <c r="H40" s="113"/>
      <c r="I40" s="112">
        <v>0</v>
      </c>
    </row>
    <row r="41" spans="1:9" ht="36.75" customHeight="1" x14ac:dyDescent="0.3">
      <c r="A41" s="106"/>
      <c r="B41" s="107"/>
      <c r="C41" s="107"/>
      <c r="D41" s="107"/>
      <c r="E41" s="108" t="s">
        <v>763</v>
      </c>
      <c r="F41" s="107">
        <v>5122</v>
      </c>
      <c r="G41" s="112">
        <f t="shared" si="0"/>
        <v>2000000</v>
      </c>
      <c r="H41" s="115">
        <v>0</v>
      </c>
      <c r="I41" s="112">
        <v>2000000</v>
      </c>
    </row>
    <row r="42" spans="1:9" ht="40.5" hidden="1" customHeight="1" x14ac:dyDescent="0.3">
      <c r="A42" s="106" t="s">
        <v>764</v>
      </c>
      <c r="B42" s="107" t="s">
        <v>166</v>
      </c>
      <c r="C42" s="107" t="s">
        <v>166</v>
      </c>
      <c r="D42" s="107" t="s">
        <v>173</v>
      </c>
      <c r="E42" s="108" t="s">
        <v>765</v>
      </c>
      <c r="F42" s="107"/>
      <c r="G42" s="112">
        <f t="shared" si="0"/>
        <v>0</v>
      </c>
      <c r="H42" s="113">
        <v>0</v>
      </c>
      <c r="I42" s="112">
        <v>0</v>
      </c>
    </row>
    <row r="43" spans="1:9" ht="27" hidden="1" customHeight="1" x14ac:dyDescent="0.3">
      <c r="A43" s="106" t="s">
        <v>766</v>
      </c>
      <c r="B43" s="107" t="s">
        <v>166</v>
      </c>
      <c r="C43" s="107" t="s">
        <v>166</v>
      </c>
      <c r="D43" s="107" t="s">
        <v>175</v>
      </c>
      <c r="E43" s="108" t="s">
        <v>767</v>
      </c>
      <c r="F43" s="107"/>
      <c r="G43" s="112">
        <f t="shared" si="0"/>
        <v>0</v>
      </c>
      <c r="H43" s="113">
        <v>0</v>
      </c>
      <c r="I43" s="112">
        <v>0</v>
      </c>
    </row>
    <row r="44" spans="1:9" ht="40.5" hidden="1" customHeight="1" x14ac:dyDescent="0.3">
      <c r="A44" s="106" t="s">
        <v>768</v>
      </c>
      <c r="B44" s="107" t="s">
        <v>166</v>
      </c>
      <c r="C44" s="107" t="s">
        <v>173</v>
      </c>
      <c r="D44" s="107" t="s">
        <v>167</v>
      </c>
      <c r="E44" s="108" t="s">
        <v>769</v>
      </c>
      <c r="F44" s="107"/>
      <c r="G44" s="112">
        <f t="shared" si="0"/>
        <v>0</v>
      </c>
      <c r="H44" s="113">
        <v>0</v>
      </c>
      <c r="I44" s="112">
        <v>0</v>
      </c>
    </row>
    <row r="45" spans="1:9" ht="40.5" hidden="1" customHeight="1" x14ac:dyDescent="0.3">
      <c r="A45" s="106" t="s">
        <v>770</v>
      </c>
      <c r="B45" s="107" t="s">
        <v>166</v>
      </c>
      <c r="C45" s="107" t="s">
        <v>173</v>
      </c>
      <c r="D45" s="107" t="s">
        <v>166</v>
      </c>
      <c r="E45" s="108" t="s">
        <v>177</v>
      </c>
      <c r="F45" s="107"/>
      <c r="G45" s="112">
        <f t="shared" si="0"/>
        <v>0</v>
      </c>
      <c r="H45" s="113">
        <v>0</v>
      </c>
      <c r="I45" s="112">
        <v>0</v>
      </c>
    </row>
    <row r="46" spans="1:9" ht="0.75" hidden="1" customHeight="1" x14ac:dyDescent="0.3">
      <c r="A46" s="106" t="s">
        <v>771</v>
      </c>
      <c r="B46" s="107" t="s">
        <v>166</v>
      </c>
      <c r="C46" s="107" t="s">
        <v>173</v>
      </c>
      <c r="D46" s="107" t="s">
        <v>173</v>
      </c>
      <c r="E46" s="108" t="s">
        <v>178</v>
      </c>
      <c r="F46" s="107"/>
      <c r="G46" s="112">
        <f t="shared" si="0"/>
        <v>0</v>
      </c>
      <c r="H46" s="115">
        <v>0</v>
      </c>
      <c r="I46" s="112">
        <v>0</v>
      </c>
    </row>
    <row r="47" spans="1:9" ht="35.25" customHeight="1" x14ac:dyDescent="0.3">
      <c r="A47" s="106"/>
      <c r="B47" s="107"/>
      <c r="C47" s="107"/>
      <c r="D47" s="107"/>
      <c r="E47" s="108" t="s">
        <v>772</v>
      </c>
      <c r="F47" s="107">
        <v>5129</v>
      </c>
      <c r="G47" s="112">
        <f t="shared" si="0"/>
        <v>1000000</v>
      </c>
      <c r="H47" s="115">
        <v>0</v>
      </c>
      <c r="I47" s="112">
        <v>1000000</v>
      </c>
    </row>
    <row r="48" spans="1:9" ht="50.25" customHeight="1" x14ac:dyDescent="0.3">
      <c r="A48" s="106" t="s">
        <v>773</v>
      </c>
      <c r="B48" s="107" t="s">
        <v>166</v>
      </c>
      <c r="C48" s="107" t="s">
        <v>175</v>
      </c>
      <c r="D48" s="107" t="s">
        <v>167</v>
      </c>
      <c r="E48" s="108" t="s">
        <v>774</v>
      </c>
      <c r="F48" s="107"/>
      <c r="G48" s="112">
        <f t="shared" si="0"/>
        <v>4999000</v>
      </c>
      <c r="H48" s="113">
        <f>H49+H62</f>
        <v>4999000</v>
      </c>
      <c r="I48" s="112">
        <v>0</v>
      </c>
    </row>
    <row r="49" spans="1:9" ht="54" customHeight="1" x14ac:dyDescent="0.3">
      <c r="A49" s="106" t="s">
        <v>775</v>
      </c>
      <c r="B49" s="107" t="s">
        <v>166</v>
      </c>
      <c r="C49" s="107" t="s">
        <v>175</v>
      </c>
      <c r="D49" s="107" t="s">
        <v>166</v>
      </c>
      <c r="E49" s="108" t="s">
        <v>776</v>
      </c>
      <c r="F49" s="107"/>
      <c r="G49" s="112">
        <f t="shared" si="0"/>
        <v>1999000</v>
      </c>
      <c r="H49" s="113">
        <f>H50</f>
        <v>1999000</v>
      </c>
      <c r="I49" s="112">
        <v>0</v>
      </c>
    </row>
    <row r="50" spans="1:9" ht="53.25" customHeight="1" x14ac:dyDescent="0.3">
      <c r="A50" s="106"/>
      <c r="B50" s="107"/>
      <c r="C50" s="107"/>
      <c r="D50" s="107"/>
      <c r="E50" s="108" t="s">
        <v>737</v>
      </c>
      <c r="F50" s="107" t="s">
        <v>373</v>
      </c>
      <c r="G50" s="112">
        <f t="shared" si="0"/>
        <v>1999000</v>
      </c>
      <c r="H50" s="113">
        <v>1999000</v>
      </c>
      <c r="I50" s="112">
        <v>0</v>
      </c>
    </row>
    <row r="51" spans="1:9" ht="3" hidden="1" customHeight="1" x14ac:dyDescent="0.3">
      <c r="A51" s="106"/>
      <c r="B51" s="107"/>
      <c r="C51" s="107"/>
      <c r="D51" s="107"/>
      <c r="E51" s="108" t="s">
        <v>777</v>
      </c>
      <c r="F51" s="107" t="s">
        <v>375</v>
      </c>
      <c r="G51" s="112">
        <f t="shared" si="0"/>
        <v>0</v>
      </c>
      <c r="H51" s="113">
        <v>0</v>
      </c>
      <c r="I51" s="112">
        <v>0</v>
      </c>
    </row>
    <row r="52" spans="1:9" ht="40.5" hidden="1" customHeight="1" x14ac:dyDescent="0.3">
      <c r="A52" s="106"/>
      <c r="B52" s="107"/>
      <c r="C52" s="107"/>
      <c r="D52" s="107"/>
      <c r="E52" s="108" t="s">
        <v>740</v>
      </c>
      <c r="F52" s="107" t="s">
        <v>383</v>
      </c>
      <c r="G52" s="112">
        <f t="shared" si="0"/>
        <v>0</v>
      </c>
      <c r="H52" s="113">
        <v>0</v>
      </c>
      <c r="I52" s="112">
        <v>0</v>
      </c>
    </row>
    <row r="53" spans="1:9" ht="27" hidden="1" customHeight="1" x14ac:dyDescent="0.3">
      <c r="A53" s="106"/>
      <c r="B53" s="107"/>
      <c r="C53" s="107"/>
      <c r="D53" s="107"/>
      <c r="E53" s="108" t="s">
        <v>778</v>
      </c>
      <c r="F53" s="107" t="s">
        <v>389</v>
      </c>
      <c r="G53" s="112">
        <f t="shared" si="0"/>
        <v>0</v>
      </c>
      <c r="H53" s="113">
        <v>0</v>
      </c>
      <c r="I53" s="112">
        <v>0</v>
      </c>
    </row>
    <row r="54" spans="1:9" ht="27" hidden="1" customHeight="1" x14ac:dyDescent="0.3">
      <c r="A54" s="106"/>
      <c r="B54" s="107"/>
      <c r="C54" s="107"/>
      <c r="D54" s="107"/>
      <c r="E54" s="108" t="s">
        <v>779</v>
      </c>
      <c r="F54" s="107" t="s">
        <v>393</v>
      </c>
      <c r="G54" s="112">
        <f t="shared" si="0"/>
        <v>0</v>
      </c>
      <c r="H54" s="113">
        <v>0</v>
      </c>
      <c r="I54" s="112">
        <v>0</v>
      </c>
    </row>
    <row r="55" spans="1:9" ht="27" hidden="1" customHeight="1" x14ac:dyDescent="0.3">
      <c r="A55" s="106"/>
      <c r="B55" s="107"/>
      <c r="C55" s="107"/>
      <c r="D55" s="107"/>
      <c r="E55" s="108" t="s">
        <v>780</v>
      </c>
      <c r="F55" s="107" t="s">
        <v>402</v>
      </c>
      <c r="G55" s="112">
        <f t="shared" si="0"/>
        <v>0</v>
      </c>
      <c r="H55" s="113">
        <v>0</v>
      </c>
      <c r="I55" s="112">
        <v>0</v>
      </c>
    </row>
    <row r="56" spans="1:9" ht="27" hidden="1" customHeight="1" x14ac:dyDescent="0.3">
      <c r="A56" s="106"/>
      <c r="B56" s="107"/>
      <c r="C56" s="107"/>
      <c r="D56" s="107"/>
      <c r="E56" s="108" t="s">
        <v>748</v>
      </c>
      <c r="F56" s="107" t="s">
        <v>409</v>
      </c>
      <c r="G56" s="112">
        <f t="shared" si="0"/>
        <v>0</v>
      </c>
      <c r="H56" s="113">
        <v>0</v>
      </c>
      <c r="I56" s="112">
        <v>0</v>
      </c>
    </row>
    <row r="57" spans="1:9" ht="27" hidden="1" customHeight="1" x14ac:dyDescent="0.3">
      <c r="A57" s="106"/>
      <c r="B57" s="107"/>
      <c r="C57" s="107"/>
      <c r="D57" s="107"/>
      <c r="E57" s="108" t="s">
        <v>749</v>
      </c>
      <c r="F57" s="107" t="s">
        <v>411</v>
      </c>
      <c r="G57" s="112">
        <f t="shared" si="0"/>
        <v>0</v>
      </c>
      <c r="H57" s="113">
        <v>0</v>
      </c>
      <c r="I57" s="112">
        <v>0</v>
      </c>
    </row>
    <row r="58" spans="1:9" ht="27" hidden="1" customHeight="1" x14ac:dyDescent="0.3">
      <c r="A58" s="106"/>
      <c r="B58" s="107"/>
      <c r="C58" s="107"/>
      <c r="D58" s="107"/>
      <c r="E58" s="108" t="s">
        <v>781</v>
      </c>
      <c r="F58" s="107" t="s">
        <v>417</v>
      </c>
      <c r="G58" s="112">
        <f t="shared" si="0"/>
        <v>0</v>
      </c>
      <c r="H58" s="113">
        <v>0</v>
      </c>
      <c r="I58" s="112">
        <v>0</v>
      </c>
    </row>
    <row r="59" spans="1:9" ht="27" hidden="1" customHeight="1" x14ac:dyDescent="0.3">
      <c r="A59" s="106"/>
      <c r="B59" s="107"/>
      <c r="C59" s="107"/>
      <c r="D59" s="107"/>
      <c r="E59" s="108" t="s">
        <v>782</v>
      </c>
      <c r="F59" s="107" t="s">
        <v>434</v>
      </c>
      <c r="G59" s="112">
        <f t="shared" si="0"/>
        <v>0</v>
      </c>
      <c r="H59" s="113">
        <v>0</v>
      </c>
      <c r="I59" s="112">
        <v>0</v>
      </c>
    </row>
    <row r="60" spans="1:9" ht="40.5" hidden="1" customHeight="1" x14ac:dyDescent="0.3">
      <c r="A60" s="106"/>
      <c r="B60" s="107"/>
      <c r="C60" s="107"/>
      <c r="D60" s="107"/>
      <c r="E60" s="108" t="s">
        <v>783</v>
      </c>
      <c r="F60" s="107" t="s">
        <v>446</v>
      </c>
      <c r="G60" s="112">
        <f t="shared" si="0"/>
        <v>0</v>
      </c>
      <c r="H60" s="113">
        <v>0</v>
      </c>
      <c r="I60" s="112">
        <v>0</v>
      </c>
    </row>
    <row r="61" spans="1:9" ht="54" hidden="1" customHeight="1" x14ac:dyDescent="0.3">
      <c r="A61" s="106" t="s">
        <v>784</v>
      </c>
      <c r="B61" s="107" t="s">
        <v>166</v>
      </c>
      <c r="C61" s="107" t="s">
        <v>175</v>
      </c>
      <c r="D61" s="107" t="s">
        <v>173</v>
      </c>
      <c r="E61" s="108" t="s">
        <v>785</v>
      </c>
      <c r="F61" s="107"/>
      <c r="G61" s="112">
        <f t="shared" si="0"/>
        <v>0</v>
      </c>
      <c r="H61" s="113">
        <v>0</v>
      </c>
      <c r="I61" s="112">
        <v>0</v>
      </c>
    </row>
    <row r="62" spans="1:9" ht="49.5" customHeight="1" x14ac:dyDescent="0.3">
      <c r="A62" s="106" t="s">
        <v>786</v>
      </c>
      <c r="B62" s="107" t="s">
        <v>166</v>
      </c>
      <c r="C62" s="107" t="s">
        <v>175</v>
      </c>
      <c r="D62" s="107" t="s">
        <v>175</v>
      </c>
      <c r="E62" s="108" t="s">
        <v>753</v>
      </c>
      <c r="F62" s="107"/>
      <c r="G62" s="112">
        <f t="shared" si="0"/>
        <v>3000000</v>
      </c>
      <c r="H62" s="113">
        <f>H63+H64</f>
        <v>3000000</v>
      </c>
      <c r="I62" s="112">
        <v>0</v>
      </c>
    </row>
    <row r="63" spans="1:9" ht="42.75" customHeight="1" x14ac:dyDescent="0.3">
      <c r="A63" s="106"/>
      <c r="B63" s="107"/>
      <c r="C63" s="107"/>
      <c r="D63" s="107"/>
      <c r="E63" s="108" t="s">
        <v>749</v>
      </c>
      <c r="F63" s="107" t="s">
        <v>411</v>
      </c>
      <c r="G63" s="112">
        <f t="shared" si="0"/>
        <v>2950000</v>
      </c>
      <c r="H63" s="113">
        <v>2950000</v>
      </c>
      <c r="I63" s="112">
        <v>0</v>
      </c>
    </row>
    <row r="64" spans="1:9" ht="37.5" customHeight="1" x14ac:dyDescent="0.3">
      <c r="A64" s="106"/>
      <c r="B64" s="107"/>
      <c r="C64" s="107"/>
      <c r="D64" s="107"/>
      <c r="E64" s="108" t="s">
        <v>762</v>
      </c>
      <c r="F64" s="107" t="s">
        <v>426</v>
      </c>
      <c r="G64" s="112">
        <f t="shared" si="0"/>
        <v>50000</v>
      </c>
      <c r="H64" s="113">
        <v>50000</v>
      </c>
      <c r="I64" s="112">
        <v>0</v>
      </c>
    </row>
    <row r="65" spans="1:10" ht="40.5" hidden="1" customHeight="1" x14ac:dyDescent="0.3">
      <c r="A65" s="106" t="s">
        <v>787</v>
      </c>
      <c r="B65" s="107" t="s">
        <v>166</v>
      </c>
      <c r="C65" s="107" t="s">
        <v>184</v>
      </c>
      <c r="D65" s="107" t="s">
        <v>167</v>
      </c>
      <c r="E65" s="108" t="s">
        <v>788</v>
      </c>
      <c r="F65" s="107"/>
      <c r="G65" s="112">
        <f t="shared" si="0"/>
        <v>0</v>
      </c>
      <c r="H65" s="113">
        <v>0</v>
      </c>
      <c r="I65" s="112">
        <v>0</v>
      </c>
    </row>
    <row r="66" spans="1:10" ht="40.5" hidden="1" customHeight="1" x14ac:dyDescent="0.3">
      <c r="A66" s="106" t="s">
        <v>789</v>
      </c>
      <c r="B66" s="107" t="s">
        <v>166</v>
      </c>
      <c r="C66" s="107" t="s">
        <v>184</v>
      </c>
      <c r="D66" s="107" t="s">
        <v>166</v>
      </c>
      <c r="E66" s="108" t="s">
        <v>183</v>
      </c>
      <c r="F66" s="107"/>
      <c r="G66" s="112">
        <f t="shared" si="0"/>
        <v>0</v>
      </c>
      <c r="H66" s="113">
        <v>0</v>
      </c>
      <c r="I66" s="112">
        <v>0</v>
      </c>
    </row>
    <row r="67" spans="1:10" ht="81" hidden="1" customHeight="1" x14ac:dyDescent="0.3">
      <c r="A67" s="106" t="s">
        <v>790</v>
      </c>
      <c r="B67" s="107" t="s">
        <v>166</v>
      </c>
      <c r="C67" s="107" t="s">
        <v>187</v>
      </c>
      <c r="D67" s="107" t="s">
        <v>167</v>
      </c>
      <c r="E67" s="108" t="s">
        <v>791</v>
      </c>
      <c r="F67" s="107"/>
      <c r="G67" s="112">
        <f t="shared" si="0"/>
        <v>0</v>
      </c>
      <c r="H67" s="113">
        <v>0</v>
      </c>
      <c r="I67" s="112">
        <v>0</v>
      </c>
    </row>
    <row r="68" spans="1:10" ht="81" hidden="1" customHeight="1" x14ac:dyDescent="0.3">
      <c r="A68" s="106" t="s">
        <v>792</v>
      </c>
      <c r="B68" s="107" t="s">
        <v>166</v>
      </c>
      <c r="C68" s="107" t="s">
        <v>187</v>
      </c>
      <c r="D68" s="107" t="s">
        <v>166</v>
      </c>
      <c r="E68" s="108" t="s">
        <v>793</v>
      </c>
      <c r="F68" s="107"/>
      <c r="G68" s="112">
        <f t="shared" si="0"/>
        <v>0</v>
      </c>
      <c r="H68" s="113">
        <v>0</v>
      </c>
      <c r="I68" s="112">
        <v>0</v>
      </c>
    </row>
    <row r="69" spans="1:10" ht="70.5" customHeight="1" x14ac:dyDescent="0.3">
      <c r="A69" s="106" t="s">
        <v>794</v>
      </c>
      <c r="B69" s="107" t="s">
        <v>166</v>
      </c>
      <c r="C69" s="107" t="s">
        <v>190</v>
      </c>
      <c r="D69" s="107" t="s">
        <v>167</v>
      </c>
      <c r="E69" s="108" t="s">
        <v>795</v>
      </c>
      <c r="F69" s="107"/>
      <c r="G69" s="112">
        <f t="shared" si="0"/>
        <v>43700000</v>
      </c>
      <c r="H69" s="113">
        <f>H70</f>
        <v>15200000</v>
      </c>
      <c r="I69" s="116">
        <f>I70</f>
        <v>28500000</v>
      </c>
    </row>
    <row r="70" spans="1:10" ht="86.25" customHeight="1" x14ac:dyDescent="0.3">
      <c r="A70" s="106" t="s">
        <v>796</v>
      </c>
      <c r="B70" s="107" t="s">
        <v>166</v>
      </c>
      <c r="C70" s="107" t="s">
        <v>190</v>
      </c>
      <c r="D70" s="107" t="s">
        <v>166</v>
      </c>
      <c r="E70" s="108" t="s">
        <v>189</v>
      </c>
      <c r="F70" s="107"/>
      <c r="G70" s="112">
        <f t="shared" si="0"/>
        <v>43700000</v>
      </c>
      <c r="H70" s="113">
        <f>H72+H73+H71+H74+H75+H76+H77+H78+H79+H80+H81+H82+H83+H85+H86+H87+H88+H89++H90+H91+H92+H84</f>
        <v>15200000</v>
      </c>
      <c r="I70" s="117">
        <f>I72+I73+I71+I74+I75+I76+I77+I78+I79+I80+I81+I82+I83+I85+I86+I87+I88+I89++I90+I91+I92</f>
        <v>28500000</v>
      </c>
      <c r="J70" s="118"/>
    </row>
    <row r="71" spans="1:10" ht="42.75" customHeight="1" x14ac:dyDescent="0.3">
      <c r="A71" s="106"/>
      <c r="B71" s="107"/>
      <c r="C71" s="107"/>
      <c r="D71" s="107"/>
      <c r="E71" s="108" t="s">
        <v>744</v>
      </c>
      <c r="F71" s="107" t="s">
        <v>395</v>
      </c>
      <c r="G71" s="112">
        <f t="shared" si="0"/>
        <v>700000</v>
      </c>
      <c r="H71" s="113">
        <v>700000</v>
      </c>
      <c r="I71" s="114">
        <v>0</v>
      </c>
    </row>
    <row r="72" spans="1:10" ht="37.5" customHeight="1" x14ac:dyDescent="0.3">
      <c r="A72" s="106"/>
      <c r="B72" s="107"/>
      <c r="C72" s="107"/>
      <c r="D72" s="107"/>
      <c r="E72" s="108" t="s">
        <v>797</v>
      </c>
      <c r="F72" s="107">
        <v>4221</v>
      </c>
      <c r="G72" s="112">
        <f t="shared" si="0"/>
        <v>50000</v>
      </c>
      <c r="H72" s="113">
        <v>50000</v>
      </c>
      <c r="I72" s="112">
        <v>0</v>
      </c>
    </row>
    <row r="73" spans="1:10" ht="69.75" customHeight="1" x14ac:dyDescent="0.3">
      <c r="A73" s="106"/>
      <c r="B73" s="107"/>
      <c r="C73" s="107"/>
      <c r="D73" s="107"/>
      <c r="E73" s="108" t="s">
        <v>798</v>
      </c>
      <c r="F73" s="107">
        <v>4233</v>
      </c>
      <c r="G73" s="112">
        <f t="shared" si="0"/>
        <v>50000</v>
      </c>
      <c r="H73" s="113">
        <v>50000</v>
      </c>
      <c r="I73" s="112">
        <v>0</v>
      </c>
    </row>
    <row r="74" spans="1:10" ht="42.75" customHeight="1" x14ac:dyDescent="0.3">
      <c r="A74" s="106"/>
      <c r="B74" s="107"/>
      <c r="C74" s="107"/>
      <c r="D74" s="107"/>
      <c r="E74" s="108" t="s">
        <v>799</v>
      </c>
      <c r="F74" s="107" t="s">
        <v>415</v>
      </c>
      <c r="G74" s="112">
        <f t="shared" si="0"/>
        <v>400000</v>
      </c>
      <c r="H74" s="113">
        <v>400000</v>
      </c>
      <c r="I74" s="112">
        <v>0</v>
      </c>
    </row>
    <row r="75" spans="1:10" ht="57" customHeight="1" x14ac:dyDescent="0.3">
      <c r="A75" s="106"/>
      <c r="B75" s="107"/>
      <c r="C75" s="107"/>
      <c r="D75" s="107"/>
      <c r="E75" s="119" t="s">
        <v>800</v>
      </c>
      <c r="F75" s="107">
        <v>4236</v>
      </c>
      <c r="G75" s="112">
        <f t="shared" si="0"/>
        <v>2500000</v>
      </c>
      <c r="H75" s="113">
        <v>2500000</v>
      </c>
      <c r="I75" s="112">
        <v>0</v>
      </c>
    </row>
    <row r="76" spans="1:10" ht="38.25" customHeight="1" x14ac:dyDescent="0.3">
      <c r="A76" s="106"/>
      <c r="B76" s="107"/>
      <c r="C76" s="107"/>
      <c r="D76" s="107"/>
      <c r="E76" s="108" t="s">
        <v>752</v>
      </c>
      <c r="F76" s="107" t="s">
        <v>421</v>
      </c>
      <c r="G76" s="112">
        <f t="shared" si="0"/>
        <v>1000000</v>
      </c>
      <c r="H76" s="113">
        <v>1000000</v>
      </c>
      <c r="I76" s="112">
        <v>0</v>
      </c>
    </row>
    <row r="77" spans="1:10" ht="33" hidden="1" customHeight="1" x14ac:dyDescent="0.3">
      <c r="A77" s="106"/>
      <c r="B77" s="107"/>
      <c r="C77" s="107"/>
      <c r="D77" s="107"/>
      <c r="E77" s="108" t="s">
        <v>801</v>
      </c>
      <c r="F77" s="107" t="s">
        <v>423</v>
      </c>
      <c r="G77" s="112">
        <f t="shared" ref="G77:G141" si="1">H77+I77</f>
        <v>0</v>
      </c>
      <c r="H77" s="113">
        <v>0</v>
      </c>
      <c r="I77" s="112">
        <v>0</v>
      </c>
    </row>
    <row r="78" spans="1:10" ht="34.5" customHeight="1" x14ac:dyDescent="0.3">
      <c r="A78" s="106"/>
      <c r="B78" s="107"/>
      <c r="C78" s="107"/>
      <c r="D78" s="107"/>
      <c r="E78" s="108" t="s">
        <v>762</v>
      </c>
      <c r="F78" s="107" t="s">
        <v>426</v>
      </c>
      <c r="G78" s="112">
        <f t="shared" si="1"/>
        <v>4000000</v>
      </c>
      <c r="H78" s="113">
        <v>4000000</v>
      </c>
      <c r="I78" s="112">
        <v>0</v>
      </c>
    </row>
    <row r="79" spans="1:10" ht="51" customHeight="1" x14ac:dyDescent="0.3">
      <c r="A79" s="106"/>
      <c r="B79" s="107"/>
      <c r="C79" s="107"/>
      <c r="D79" s="107"/>
      <c r="E79" s="108" t="s">
        <v>802</v>
      </c>
      <c r="F79" s="107" t="s">
        <v>429</v>
      </c>
      <c r="G79" s="112">
        <f t="shared" si="1"/>
        <v>700000</v>
      </c>
      <c r="H79" s="113">
        <v>700000</v>
      </c>
      <c r="I79" s="112">
        <v>0</v>
      </c>
    </row>
    <row r="80" spans="1:10" ht="33" customHeight="1" x14ac:dyDescent="0.3">
      <c r="A80" s="106"/>
      <c r="B80" s="107"/>
      <c r="C80" s="107"/>
      <c r="D80" s="107"/>
      <c r="E80" s="108" t="s">
        <v>783</v>
      </c>
      <c r="F80" s="107" t="s">
        <v>446</v>
      </c>
      <c r="G80" s="112">
        <f t="shared" si="1"/>
        <v>0</v>
      </c>
      <c r="H80" s="113">
        <v>0</v>
      </c>
      <c r="I80" s="112">
        <v>0</v>
      </c>
    </row>
    <row r="81" spans="1:9" ht="52.5" customHeight="1" x14ac:dyDescent="0.3">
      <c r="A81" s="106"/>
      <c r="B81" s="107"/>
      <c r="C81" s="107"/>
      <c r="D81" s="107"/>
      <c r="E81" s="108" t="s">
        <v>803</v>
      </c>
      <c r="F81" s="107" t="s">
        <v>448</v>
      </c>
      <c r="G81" s="112">
        <f t="shared" si="1"/>
        <v>4500000</v>
      </c>
      <c r="H81" s="113">
        <v>4500000</v>
      </c>
      <c r="I81" s="112">
        <v>0</v>
      </c>
    </row>
    <row r="82" spans="1:9" ht="35.25" hidden="1" customHeight="1" x14ac:dyDescent="0.3">
      <c r="A82" s="106"/>
      <c r="B82" s="107"/>
      <c r="C82" s="107"/>
      <c r="D82" s="107"/>
      <c r="E82" s="108" t="s">
        <v>804</v>
      </c>
      <c r="F82" s="107" t="s">
        <v>495</v>
      </c>
      <c r="G82" s="112">
        <f t="shared" si="1"/>
        <v>0</v>
      </c>
      <c r="H82" s="113">
        <v>0</v>
      </c>
      <c r="I82" s="112">
        <v>0</v>
      </c>
    </row>
    <row r="83" spans="1:9" ht="36.75" customHeight="1" x14ac:dyDescent="0.3">
      <c r="A83" s="106"/>
      <c r="B83" s="107"/>
      <c r="C83" s="107"/>
      <c r="D83" s="107"/>
      <c r="E83" s="108" t="s">
        <v>805</v>
      </c>
      <c r="F83" s="107" t="s">
        <v>531</v>
      </c>
      <c r="G83" s="112">
        <f t="shared" si="1"/>
        <v>250000</v>
      </c>
      <c r="H83" s="113">
        <v>250000</v>
      </c>
      <c r="I83" s="112">
        <v>0</v>
      </c>
    </row>
    <row r="84" spans="1:9" ht="35.25" customHeight="1" x14ac:dyDescent="0.3">
      <c r="A84" s="106"/>
      <c r="B84" s="107"/>
      <c r="C84" s="107"/>
      <c r="D84" s="107"/>
      <c r="E84" s="120" t="s">
        <v>760</v>
      </c>
      <c r="F84" s="107">
        <v>4822</v>
      </c>
      <c r="G84" s="112">
        <f t="shared" si="1"/>
        <v>50000</v>
      </c>
      <c r="H84" s="113">
        <v>50000</v>
      </c>
      <c r="I84" s="112">
        <v>0</v>
      </c>
    </row>
    <row r="85" spans="1:9" ht="39.75" customHeight="1" x14ac:dyDescent="0.3">
      <c r="A85" s="106"/>
      <c r="B85" s="107"/>
      <c r="C85" s="107"/>
      <c r="D85" s="107"/>
      <c r="E85" s="108" t="s">
        <v>806</v>
      </c>
      <c r="F85" s="107" t="s">
        <v>538</v>
      </c>
      <c r="G85" s="112">
        <f t="shared" si="1"/>
        <v>1000000</v>
      </c>
      <c r="H85" s="113">
        <v>1000000</v>
      </c>
      <c r="I85" s="112">
        <v>0</v>
      </c>
    </row>
    <row r="86" spans="1:9" ht="35.25" hidden="1" customHeight="1" x14ac:dyDescent="0.3">
      <c r="A86" s="106"/>
      <c r="B86" s="107"/>
      <c r="C86" s="107"/>
      <c r="D86" s="107"/>
      <c r="E86" s="108" t="s">
        <v>807</v>
      </c>
      <c r="F86" s="107" t="s">
        <v>555</v>
      </c>
      <c r="G86" s="112">
        <f t="shared" si="1"/>
        <v>0</v>
      </c>
      <c r="H86" s="113">
        <v>0</v>
      </c>
      <c r="I86" s="112">
        <v>0</v>
      </c>
    </row>
    <row r="87" spans="1:9" ht="51.75" customHeight="1" x14ac:dyDescent="0.3">
      <c r="A87" s="106"/>
      <c r="B87" s="107"/>
      <c r="C87" s="107"/>
      <c r="D87" s="107"/>
      <c r="E87" s="20" t="s">
        <v>565</v>
      </c>
      <c r="F87" s="107">
        <v>5112</v>
      </c>
      <c r="G87" s="112">
        <f t="shared" si="1"/>
        <v>20000000</v>
      </c>
      <c r="H87" s="113">
        <v>0</v>
      </c>
      <c r="I87" s="121">
        <v>20000000</v>
      </c>
    </row>
    <row r="88" spans="1:9" ht="45.75" customHeight="1" x14ac:dyDescent="0.3">
      <c r="A88" s="106"/>
      <c r="B88" s="107"/>
      <c r="C88" s="107"/>
      <c r="D88" s="107"/>
      <c r="E88" s="108" t="s">
        <v>763</v>
      </c>
      <c r="F88" s="107">
        <v>5122</v>
      </c>
      <c r="G88" s="112">
        <f t="shared" si="1"/>
        <v>3000000</v>
      </c>
      <c r="H88" s="113">
        <v>0</v>
      </c>
      <c r="I88" s="121">
        <v>3000000</v>
      </c>
    </row>
    <row r="89" spans="1:9" ht="33" x14ac:dyDescent="0.3">
      <c r="A89" s="106"/>
      <c r="B89" s="107"/>
      <c r="C89" s="107"/>
      <c r="D89" s="107"/>
      <c r="E89" s="108" t="s">
        <v>772</v>
      </c>
      <c r="F89" s="107">
        <v>5129</v>
      </c>
      <c r="G89" s="112">
        <f t="shared" si="1"/>
        <v>3500000</v>
      </c>
      <c r="H89" s="113">
        <v>0</v>
      </c>
      <c r="I89" s="122">
        <v>3500000</v>
      </c>
    </row>
    <row r="90" spans="1:9" ht="49.5" x14ac:dyDescent="0.3">
      <c r="A90" s="106"/>
      <c r="B90" s="107"/>
      <c r="C90" s="107"/>
      <c r="D90" s="107"/>
      <c r="E90" s="20" t="s">
        <v>581</v>
      </c>
      <c r="F90" s="107">
        <v>5133</v>
      </c>
      <c r="G90" s="112">
        <f t="shared" si="1"/>
        <v>500000</v>
      </c>
      <c r="H90" s="113">
        <v>0</v>
      </c>
      <c r="I90" s="122">
        <v>500000</v>
      </c>
    </row>
    <row r="91" spans="1:9" ht="54.75" customHeight="1" x14ac:dyDescent="0.3">
      <c r="A91" s="106"/>
      <c r="B91" s="107"/>
      <c r="C91" s="107"/>
      <c r="D91" s="107"/>
      <c r="E91" s="108" t="s">
        <v>808</v>
      </c>
      <c r="F91" s="107" t="s">
        <v>584</v>
      </c>
      <c r="G91" s="112">
        <f t="shared" si="1"/>
        <v>1500000</v>
      </c>
      <c r="H91" s="113">
        <v>0</v>
      </c>
      <c r="I91" s="122">
        <v>1500000</v>
      </c>
    </row>
    <row r="92" spans="1:9" ht="0.75" hidden="1" customHeight="1" x14ac:dyDescent="0.3">
      <c r="A92" s="106"/>
      <c r="B92" s="107"/>
      <c r="C92" s="107"/>
      <c r="D92" s="107"/>
      <c r="E92" s="108" t="s">
        <v>809</v>
      </c>
      <c r="F92" s="107" t="s">
        <v>599</v>
      </c>
      <c r="G92" s="112">
        <f t="shared" si="1"/>
        <v>0</v>
      </c>
      <c r="H92" s="113">
        <v>0</v>
      </c>
      <c r="I92" s="122">
        <v>0</v>
      </c>
    </row>
    <row r="93" spans="1:9" ht="1.5" hidden="1" customHeight="1" x14ac:dyDescent="0.3">
      <c r="A93" s="106" t="s">
        <v>810</v>
      </c>
      <c r="B93" s="107" t="s">
        <v>166</v>
      </c>
      <c r="C93" s="107" t="s">
        <v>193</v>
      </c>
      <c r="D93" s="107" t="s">
        <v>167</v>
      </c>
      <c r="E93" s="108" t="s">
        <v>811</v>
      </c>
      <c r="F93" s="107"/>
      <c r="G93" s="112">
        <f t="shared" si="1"/>
        <v>0</v>
      </c>
      <c r="H93" s="113">
        <v>0</v>
      </c>
      <c r="I93" s="122">
        <v>0</v>
      </c>
    </row>
    <row r="94" spans="1:9" ht="49.5" hidden="1" x14ac:dyDescent="0.3">
      <c r="A94" s="106" t="s">
        <v>812</v>
      </c>
      <c r="B94" s="107" t="s">
        <v>166</v>
      </c>
      <c r="C94" s="107" t="s">
        <v>193</v>
      </c>
      <c r="D94" s="107" t="s">
        <v>166</v>
      </c>
      <c r="E94" s="108" t="s">
        <v>813</v>
      </c>
      <c r="F94" s="107"/>
      <c r="G94" s="112">
        <f t="shared" si="1"/>
        <v>0</v>
      </c>
      <c r="H94" s="113">
        <v>0</v>
      </c>
      <c r="I94" s="112">
        <v>0</v>
      </c>
    </row>
    <row r="95" spans="1:9" ht="115.5" hidden="1" x14ac:dyDescent="0.3">
      <c r="A95" s="106" t="s">
        <v>814</v>
      </c>
      <c r="B95" s="107" t="s">
        <v>166</v>
      </c>
      <c r="C95" s="107" t="s">
        <v>195</v>
      </c>
      <c r="D95" s="107" t="s">
        <v>167</v>
      </c>
      <c r="E95" s="108" t="s">
        <v>815</v>
      </c>
      <c r="F95" s="107"/>
      <c r="G95" s="112">
        <f t="shared" si="1"/>
        <v>0</v>
      </c>
      <c r="H95" s="113">
        <v>0</v>
      </c>
      <c r="I95" s="112">
        <v>0</v>
      </c>
    </row>
    <row r="96" spans="1:9" ht="115.5" hidden="1" x14ac:dyDescent="0.3">
      <c r="A96" s="106" t="s">
        <v>816</v>
      </c>
      <c r="B96" s="107" t="s">
        <v>166</v>
      </c>
      <c r="C96" s="107" t="s">
        <v>195</v>
      </c>
      <c r="D96" s="107" t="s">
        <v>166</v>
      </c>
      <c r="E96" s="108" t="s">
        <v>815</v>
      </c>
      <c r="F96" s="107"/>
      <c r="G96" s="112">
        <f t="shared" si="1"/>
        <v>0</v>
      </c>
      <c r="H96" s="113">
        <v>0</v>
      </c>
      <c r="I96" s="112">
        <v>0</v>
      </c>
    </row>
    <row r="97" spans="1:9" ht="49.5" hidden="1" x14ac:dyDescent="0.3">
      <c r="A97" s="106" t="s">
        <v>817</v>
      </c>
      <c r="B97" s="107" t="s">
        <v>166</v>
      </c>
      <c r="C97" s="107" t="s">
        <v>195</v>
      </c>
      <c r="D97" s="107" t="s">
        <v>166</v>
      </c>
      <c r="E97" s="108" t="s">
        <v>818</v>
      </c>
      <c r="F97" s="107"/>
      <c r="G97" s="112">
        <f t="shared" si="1"/>
        <v>0</v>
      </c>
      <c r="H97" s="113">
        <v>0</v>
      </c>
      <c r="I97" s="112">
        <v>0</v>
      </c>
    </row>
    <row r="98" spans="1:9" ht="66" hidden="1" x14ac:dyDescent="0.3">
      <c r="A98" s="106" t="s">
        <v>819</v>
      </c>
      <c r="B98" s="107" t="s">
        <v>166</v>
      </c>
      <c r="C98" s="107" t="s">
        <v>195</v>
      </c>
      <c r="D98" s="107" t="s">
        <v>166</v>
      </c>
      <c r="E98" s="108" t="s">
        <v>820</v>
      </c>
      <c r="F98" s="107"/>
      <c r="G98" s="112">
        <f t="shared" si="1"/>
        <v>0</v>
      </c>
      <c r="H98" s="113">
        <v>0</v>
      </c>
      <c r="I98" s="112">
        <v>0</v>
      </c>
    </row>
    <row r="99" spans="1:9" ht="82.5" hidden="1" x14ac:dyDescent="0.3">
      <c r="A99" s="106" t="s">
        <v>821</v>
      </c>
      <c r="B99" s="107" t="s">
        <v>166</v>
      </c>
      <c r="C99" s="107" t="s">
        <v>195</v>
      </c>
      <c r="D99" s="107" t="s">
        <v>166</v>
      </c>
      <c r="E99" s="108" t="s">
        <v>822</v>
      </c>
      <c r="F99" s="107"/>
      <c r="G99" s="112">
        <f t="shared" si="1"/>
        <v>0</v>
      </c>
      <c r="H99" s="113">
        <v>0</v>
      </c>
      <c r="I99" s="112">
        <v>0</v>
      </c>
    </row>
    <row r="100" spans="1:9" hidden="1" x14ac:dyDescent="0.3">
      <c r="A100" s="106" t="s">
        <v>823</v>
      </c>
      <c r="B100" s="107" t="s">
        <v>166</v>
      </c>
      <c r="C100" s="107" t="s">
        <v>195</v>
      </c>
      <c r="D100" s="107" t="s">
        <v>166</v>
      </c>
      <c r="E100" s="108"/>
      <c r="F100" s="107"/>
      <c r="G100" s="112">
        <f t="shared" si="1"/>
        <v>0</v>
      </c>
      <c r="H100" s="113">
        <v>0</v>
      </c>
      <c r="I100" s="112">
        <v>0</v>
      </c>
    </row>
    <row r="101" spans="1:9" ht="104.25" customHeight="1" x14ac:dyDescent="0.3">
      <c r="A101" s="106" t="s">
        <v>824</v>
      </c>
      <c r="B101" s="107" t="s">
        <v>173</v>
      </c>
      <c r="C101" s="107" t="s">
        <v>167</v>
      </c>
      <c r="D101" s="107" t="s">
        <v>167</v>
      </c>
      <c r="E101" s="108" t="s">
        <v>825</v>
      </c>
      <c r="F101" s="107"/>
      <c r="G101" s="112">
        <f t="shared" si="1"/>
        <v>1000000</v>
      </c>
      <c r="H101" s="113">
        <f>H110</f>
        <v>1000000</v>
      </c>
      <c r="I101" s="112">
        <f>I110</f>
        <v>0</v>
      </c>
    </row>
    <row r="102" spans="1:9" ht="0.75" hidden="1" customHeight="1" x14ac:dyDescent="0.3">
      <c r="A102" s="106" t="s">
        <v>826</v>
      </c>
      <c r="B102" s="107" t="s">
        <v>173</v>
      </c>
      <c r="C102" s="107" t="s">
        <v>166</v>
      </c>
      <c r="D102" s="107" t="s">
        <v>167</v>
      </c>
      <c r="E102" s="108" t="s">
        <v>827</v>
      </c>
      <c r="F102" s="107"/>
      <c r="G102" s="112">
        <f t="shared" si="1"/>
        <v>0</v>
      </c>
      <c r="H102" s="113"/>
      <c r="I102" s="112">
        <f t="shared" ref="I102:I124" si="2">I111</f>
        <v>0</v>
      </c>
    </row>
    <row r="103" spans="1:9" ht="29.25" hidden="1" customHeight="1" x14ac:dyDescent="0.3">
      <c r="A103" s="106" t="s">
        <v>828</v>
      </c>
      <c r="B103" s="107" t="s">
        <v>173</v>
      </c>
      <c r="C103" s="107" t="s">
        <v>166</v>
      </c>
      <c r="D103" s="107" t="s">
        <v>166</v>
      </c>
      <c r="E103" s="108" t="s">
        <v>199</v>
      </c>
      <c r="F103" s="107"/>
      <c r="G103" s="112">
        <f t="shared" si="1"/>
        <v>0</v>
      </c>
      <c r="H103" s="113"/>
      <c r="I103" s="112">
        <f t="shared" si="2"/>
        <v>0</v>
      </c>
    </row>
    <row r="104" spans="1:9" ht="1.5" hidden="1" customHeight="1" x14ac:dyDescent="0.3">
      <c r="A104" s="106" t="s">
        <v>829</v>
      </c>
      <c r="B104" s="107" t="s">
        <v>173</v>
      </c>
      <c r="C104" s="107" t="s">
        <v>173</v>
      </c>
      <c r="D104" s="107" t="s">
        <v>167</v>
      </c>
      <c r="E104" s="108" t="s">
        <v>830</v>
      </c>
      <c r="F104" s="107"/>
      <c r="G104" s="112">
        <f t="shared" si="1"/>
        <v>0</v>
      </c>
      <c r="H104" s="113"/>
      <c r="I104" s="112">
        <f t="shared" si="2"/>
        <v>0</v>
      </c>
    </row>
    <row r="105" spans="1:9" ht="33" hidden="1" x14ac:dyDescent="0.3">
      <c r="A105" s="106" t="s">
        <v>831</v>
      </c>
      <c r="B105" s="107" t="s">
        <v>173</v>
      </c>
      <c r="C105" s="107" t="s">
        <v>173</v>
      </c>
      <c r="D105" s="107" t="s">
        <v>166</v>
      </c>
      <c r="E105" s="108" t="s">
        <v>201</v>
      </c>
      <c r="F105" s="107"/>
      <c r="G105" s="112">
        <f t="shared" si="1"/>
        <v>0</v>
      </c>
      <c r="H105" s="113"/>
      <c r="I105" s="112">
        <f t="shared" si="2"/>
        <v>0</v>
      </c>
    </row>
    <row r="106" spans="1:9" ht="49.5" hidden="1" x14ac:dyDescent="0.3">
      <c r="A106" s="106" t="s">
        <v>832</v>
      </c>
      <c r="B106" s="107" t="s">
        <v>173</v>
      </c>
      <c r="C106" s="107" t="s">
        <v>175</v>
      </c>
      <c r="D106" s="107" t="s">
        <v>167</v>
      </c>
      <c r="E106" s="108" t="s">
        <v>833</v>
      </c>
      <c r="F106" s="107"/>
      <c r="G106" s="112">
        <f t="shared" si="1"/>
        <v>0</v>
      </c>
      <c r="H106" s="113"/>
      <c r="I106" s="112">
        <f t="shared" si="2"/>
        <v>0</v>
      </c>
    </row>
    <row r="107" spans="1:9" ht="49.5" hidden="1" x14ac:dyDescent="0.3">
      <c r="A107" s="106" t="s">
        <v>834</v>
      </c>
      <c r="B107" s="107" t="s">
        <v>173</v>
      </c>
      <c r="C107" s="107" t="s">
        <v>175</v>
      </c>
      <c r="D107" s="107" t="s">
        <v>166</v>
      </c>
      <c r="E107" s="108" t="s">
        <v>203</v>
      </c>
      <c r="F107" s="107"/>
      <c r="G107" s="112">
        <f t="shared" si="1"/>
        <v>0</v>
      </c>
      <c r="H107" s="113"/>
      <c r="I107" s="112">
        <f t="shared" si="2"/>
        <v>0</v>
      </c>
    </row>
    <row r="108" spans="1:9" ht="82.5" hidden="1" x14ac:dyDescent="0.3">
      <c r="A108" s="106" t="s">
        <v>835</v>
      </c>
      <c r="B108" s="107" t="s">
        <v>173</v>
      </c>
      <c r="C108" s="107" t="s">
        <v>184</v>
      </c>
      <c r="D108" s="107" t="s">
        <v>167</v>
      </c>
      <c r="E108" s="108" t="s">
        <v>836</v>
      </c>
      <c r="F108" s="107"/>
      <c r="G108" s="112">
        <f t="shared" si="1"/>
        <v>0</v>
      </c>
      <c r="H108" s="113"/>
      <c r="I108" s="112">
        <f t="shared" si="2"/>
        <v>0</v>
      </c>
    </row>
    <row r="109" spans="1:9" ht="82.5" hidden="1" x14ac:dyDescent="0.3">
      <c r="A109" s="106" t="s">
        <v>837</v>
      </c>
      <c r="B109" s="107" t="s">
        <v>173</v>
      </c>
      <c r="C109" s="107" t="s">
        <v>184</v>
      </c>
      <c r="D109" s="107" t="s">
        <v>166</v>
      </c>
      <c r="E109" s="108" t="s">
        <v>836</v>
      </c>
      <c r="F109" s="107"/>
      <c r="G109" s="112">
        <f t="shared" si="1"/>
        <v>0</v>
      </c>
      <c r="H109" s="113"/>
      <c r="I109" s="112">
        <f t="shared" si="2"/>
        <v>0</v>
      </c>
    </row>
    <row r="110" spans="1:9" ht="56.25" customHeight="1" x14ac:dyDescent="0.3">
      <c r="A110" s="106" t="s">
        <v>838</v>
      </c>
      <c r="B110" s="107" t="s">
        <v>173</v>
      </c>
      <c r="C110" s="107" t="s">
        <v>187</v>
      </c>
      <c r="D110" s="107" t="s">
        <v>167</v>
      </c>
      <c r="E110" s="108" t="s">
        <v>839</v>
      </c>
      <c r="F110" s="107"/>
      <c r="G110" s="112">
        <f t="shared" si="1"/>
        <v>1000000</v>
      </c>
      <c r="H110" s="113">
        <f>H111</f>
        <v>1000000</v>
      </c>
      <c r="I110" s="112">
        <f t="shared" si="2"/>
        <v>0</v>
      </c>
    </row>
    <row r="111" spans="1:9" ht="57.75" customHeight="1" x14ac:dyDescent="0.3">
      <c r="A111" s="106" t="s">
        <v>840</v>
      </c>
      <c r="B111" s="107" t="s">
        <v>173</v>
      </c>
      <c r="C111" s="107" t="s">
        <v>187</v>
      </c>
      <c r="D111" s="107" t="s">
        <v>166</v>
      </c>
      <c r="E111" s="108" t="s">
        <v>206</v>
      </c>
      <c r="F111" s="107"/>
      <c r="G111" s="112">
        <f t="shared" si="1"/>
        <v>1000000</v>
      </c>
      <c r="H111" s="113">
        <f>H113</f>
        <v>1000000</v>
      </c>
      <c r="I111" s="112">
        <f t="shared" si="2"/>
        <v>0</v>
      </c>
    </row>
    <row r="112" spans="1:9" ht="66" hidden="1" x14ac:dyDescent="0.3">
      <c r="A112" s="106"/>
      <c r="B112" s="107"/>
      <c r="C112" s="107"/>
      <c r="D112" s="107"/>
      <c r="E112" s="108" t="s">
        <v>802</v>
      </c>
      <c r="F112" s="107" t="s">
        <v>429</v>
      </c>
      <c r="G112" s="112">
        <f t="shared" si="1"/>
        <v>0</v>
      </c>
      <c r="H112" s="113"/>
      <c r="I112" s="112">
        <f t="shared" si="2"/>
        <v>0</v>
      </c>
    </row>
    <row r="113" spans="1:9" ht="49.5" x14ac:dyDescent="0.3">
      <c r="A113" s="106"/>
      <c r="B113" s="107"/>
      <c r="C113" s="107"/>
      <c r="D113" s="107"/>
      <c r="E113" s="108" t="s">
        <v>803</v>
      </c>
      <c r="F113" s="107" t="s">
        <v>448</v>
      </c>
      <c r="G113" s="112">
        <f t="shared" si="1"/>
        <v>1000000</v>
      </c>
      <c r="H113" s="113">
        <v>1000000</v>
      </c>
      <c r="I113" s="112">
        <f t="shared" si="2"/>
        <v>0</v>
      </c>
    </row>
    <row r="114" spans="1:9" ht="184.5" customHeight="1" x14ac:dyDescent="0.3">
      <c r="A114" s="106" t="s">
        <v>841</v>
      </c>
      <c r="B114" s="107" t="s">
        <v>175</v>
      </c>
      <c r="C114" s="107" t="s">
        <v>167</v>
      </c>
      <c r="D114" s="107" t="s">
        <v>167</v>
      </c>
      <c r="E114" s="108" t="s">
        <v>842</v>
      </c>
      <c r="F114" s="107"/>
      <c r="G114" s="112">
        <f t="shared" si="1"/>
        <v>1000000</v>
      </c>
      <c r="H114" s="113">
        <f>H119</f>
        <v>1000000</v>
      </c>
      <c r="I114" s="112">
        <f t="shared" si="2"/>
        <v>0</v>
      </c>
    </row>
    <row r="115" spans="1:9" ht="65.25" hidden="1" customHeight="1" x14ac:dyDescent="0.3">
      <c r="A115" s="106" t="s">
        <v>843</v>
      </c>
      <c r="B115" s="107" t="s">
        <v>175</v>
      </c>
      <c r="C115" s="107" t="s">
        <v>166</v>
      </c>
      <c r="D115" s="107" t="s">
        <v>167</v>
      </c>
      <c r="E115" s="108" t="s">
        <v>844</v>
      </c>
      <c r="F115" s="107"/>
      <c r="G115" s="112">
        <f t="shared" si="1"/>
        <v>0</v>
      </c>
      <c r="H115" s="113"/>
      <c r="I115" s="112">
        <f t="shared" si="2"/>
        <v>0</v>
      </c>
    </row>
    <row r="116" spans="1:9" hidden="1" x14ac:dyDescent="0.3">
      <c r="A116" s="106" t="s">
        <v>845</v>
      </c>
      <c r="B116" s="107" t="s">
        <v>175</v>
      </c>
      <c r="C116" s="107" t="s">
        <v>166</v>
      </c>
      <c r="D116" s="107" t="s">
        <v>166</v>
      </c>
      <c r="E116" s="108" t="s">
        <v>209</v>
      </c>
      <c r="F116" s="107"/>
      <c r="G116" s="112">
        <f t="shared" si="1"/>
        <v>0</v>
      </c>
      <c r="H116" s="113"/>
      <c r="I116" s="112">
        <f t="shared" si="2"/>
        <v>0</v>
      </c>
    </row>
    <row r="117" spans="1:9" ht="33" hidden="1" x14ac:dyDescent="0.3">
      <c r="A117" s="106" t="s">
        <v>846</v>
      </c>
      <c r="B117" s="107" t="s">
        <v>175</v>
      </c>
      <c r="C117" s="107" t="s">
        <v>166</v>
      </c>
      <c r="D117" s="107" t="s">
        <v>173</v>
      </c>
      <c r="E117" s="108" t="s">
        <v>210</v>
      </c>
      <c r="F117" s="107"/>
      <c r="G117" s="112">
        <f t="shared" si="1"/>
        <v>0</v>
      </c>
      <c r="H117" s="113"/>
      <c r="I117" s="112">
        <f t="shared" si="2"/>
        <v>0</v>
      </c>
    </row>
    <row r="118" spans="1:9" ht="33" hidden="1" x14ac:dyDescent="0.3">
      <c r="A118" s="106" t="s">
        <v>847</v>
      </c>
      <c r="B118" s="107" t="s">
        <v>175</v>
      </c>
      <c r="C118" s="107" t="s">
        <v>166</v>
      </c>
      <c r="D118" s="107" t="s">
        <v>175</v>
      </c>
      <c r="E118" s="108" t="s">
        <v>211</v>
      </c>
      <c r="F118" s="107"/>
      <c r="G118" s="112">
        <f t="shared" si="1"/>
        <v>0</v>
      </c>
      <c r="H118" s="113"/>
      <c r="I118" s="112">
        <f t="shared" si="2"/>
        <v>0</v>
      </c>
    </row>
    <row r="119" spans="1:9" ht="33" x14ac:dyDescent="0.3">
      <c r="A119" s="106" t="s">
        <v>848</v>
      </c>
      <c r="B119" s="107" t="s">
        <v>175</v>
      </c>
      <c r="C119" s="107" t="s">
        <v>173</v>
      </c>
      <c r="D119" s="107" t="s">
        <v>167</v>
      </c>
      <c r="E119" s="108" t="s">
        <v>849</v>
      </c>
      <c r="F119" s="107"/>
      <c r="G119" s="112">
        <f t="shared" si="1"/>
        <v>1000000</v>
      </c>
      <c r="H119" s="113">
        <f>H120</f>
        <v>1000000</v>
      </c>
      <c r="I119" s="112">
        <f t="shared" si="2"/>
        <v>0</v>
      </c>
    </row>
    <row r="120" spans="1:9" ht="29.25" customHeight="1" x14ac:dyDescent="0.3">
      <c r="A120" s="106" t="s">
        <v>850</v>
      </c>
      <c r="B120" s="107" t="s">
        <v>175</v>
      </c>
      <c r="C120" s="107" t="s">
        <v>173</v>
      </c>
      <c r="D120" s="107" t="s">
        <v>166</v>
      </c>
      <c r="E120" s="108" t="s">
        <v>212</v>
      </c>
      <c r="F120" s="107"/>
      <c r="G120" s="112">
        <f t="shared" si="1"/>
        <v>1000000</v>
      </c>
      <c r="H120" s="113">
        <f>H124</f>
        <v>1000000</v>
      </c>
      <c r="I120" s="112">
        <f t="shared" si="2"/>
        <v>0</v>
      </c>
    </row>
    <row r="121" spans="1:9" ht="33" hidden="1" x14ac:dyDescent="0.3">
      <c r="A121" s="106"/>
      <c r="B121" s="107"/>
      <c r="C121" s="107"/>
      <c r="D121" s="107"/>
      <c r="E121" s="108" t="s">
        <v>762</v>
      </c>
      <c r="F121" s="107" t="s">
        <v>426</v>
      </c>
      <c r="G121" s="112">
        <f t="shared" si="1"/>
        <v>0</v>
      </c>
      <c r="H121" s="113"/>
      <c r="I121" s="112">
        <f t="shared" si="2"/>
        <v>0</v>
      </c>
    </row>
    <row r="122" spans="1:9" ht="33" hidden="1" x14ac:dyDescent="0.3">
      <c r="A122" s="106"/>
      <c r="B122" s="107"/>
      <c r="C122" s="107"/>
      <c r="D122" s="107"/>
      <c r="E122" s="108" t="s">
        <v>851</v>
      </c>
      <c r="F122" s="107" t="s">
        <v>440</v>
      </c>
      <c r="G122" s="112">
        <f t="shared" si="1"/>
        <v>0</v>
      </c>
      <c r="H122" s="113"/>
      <c r="I122" s="112">
        <f t="shared" si="2"/>
        <v>0</v>
      </c>
    </row>
    <row r="123" spans="1:9" ht="49.5" hidden="1" x14ac:dyDescent="0.3">
      <c r="A123" s="106"/>
      <c r="B123" s="107"/>
      <c r="C123" s="107"/>
      <c r="D123" s="107"/>
      <c r="E123" s="108" t="s">
        <v>783</v>
      </c>
      <c r="F123" s="107" t="s">
        <v>446</v>
      </c>
      <c r="G123" s="112">
        <f t="shared" si="1"/>
        <v>0</v>
      </c>
      <c r="H123" s="113"/>
      <c r="I123" s="112">
        <f t="shared" si="2"/>
        <v>0</v>
      </c>
    </row>
    <row r="124" spans="1:9" ht="47.25" customHeight="1" x14ac:dyDescent="0.3">
      <c r="A124" s="106"/>
      <c r="B124" s="107"/>
      <c r="C124" s="107"/>
      <c r="D124" s="107"/>
      <c r="E124" s="108" t="s">
        <v>803</v>
      </c>
      <c r="F124" s="107" t="s">
        <v>448</v>
      </c>
      <c r="G124" s="112">
        <f t="shared" si="1"/>
        <v>1000000</v>
      </c>
      <c r="H124" s="113">
        <v>1000000</v>
      </c>
      <c r="I124" s="112">
        <f t="shared" si="2"/>
        <v>0</v>
      </c>
    </row>
    <row r="125" spans="1:9" ht="78" hidden="1" customHeight="1" x14ac:dyDescent="0.3">
      <c r="A125" s="106" t="s">
        <v>852</v>
      </c>
      <c r="B125" s="107" t="s">
        <v>175</v>
      </c>
      <c r="C125" s="107" t="s">
        <v>175</v>
      </c>
      <c r="D125" s="107" t="s">
        <v>167</v>
      </c>
      <c r="E125" s="108" t="s">
        <v>853</v>
      </c>
      <c r="F125" s="107"/>
      <c r="G125" s="112">
        <f t="shared" si="1"/>
        <v>0</v>
      </c>
      <c r="H125" s="113">
        <v>0</v>
      </c>
      <c r="I125" s="112">
        <v>0</v>
      </c>
    </row>
    <row r="126" spans="1:9" hidden="1" x14ac:dyDescent="0.3">
      <c r="A126" s="106" t="s">
        <v>854</v>
      </c>
      <c r="B126" s="107" t="s">
        <v>175</v>
      </c>
      <c r="C126" s="107" t="s">
        <v>175</v>
      </c>
      <c r="D126" s="107" t="s">
        <v>166</v>
      </c>
      <c r="E126" s="108" t="s">
        <v>855</v>
      </c>
      <c r="F126" s="107"/>
      <c r="G126" s="112">
        <f t="shared" si="1"/>
        <v>0</v>
      </c>
      <c r="H126" s="113">
        <v>0</v>
      </c>
      <c r="I126" s="112">
        <v>0</v>
      </c>
    </row>
    <row r="127" spans="1:9" ht="33" hidden="1" x14ac:dyDescent="0.3">
      <c r="A127" s="106" t="s">
        <v>856</v>
      </c>
      <c r="B127" s="107" t="s">
        <v>175</v>
      </c>
      <c r="C127" s="107" t="s">
        <v>175</v>
      </c>
      <c r="D127" s="107" t="s">
        <v>173</v>
      </c>
      <c r="E127" s="108" t="s">
        <v>216</v>
      </c>
      <c r="F127" s="107"/>
      <c r="G127" s="112">
        <f t="shared" si="1"/>
        <v>0</v>
      </c>
      <c r="H127" s="113">
        <v>0</v>
      </c>
      <c r="I127" s="112">
        <v>0</v>
      </c>
    </row>
    <row r="128" spans="1:9" ht="33" hidden="1" x14ac:dyDescent="0.3">
      <c r="A128" s="106" t="s">
        <v>857</v>
      </c>
      <c r="B128" s="107" t="s">
        <v>175</v>
      </c>
      <c r="C128" s="107" t="s">
        <v>184</v>
      </c>
      <c r="D128" s="107" t="s">
        <v>167</v>
      </c>
      <c r="E128" s="108" t="s">
        <v>858</v>
      </c>
      <c r="F128" s="107"/>
      <c r="G128" s="112">
        <f t="shared" si="1"/>
        <v>0</v>
      </c>
      <c r="H128" s="113">
        <v>0</v>
      </c>
      <c r="I128" s="112">
        <v>0</v>
      </c>
    </row>
    <row r="129" spans="1:9" hidden="1" x14ac:dyDescent="0.3">
      <c r="A129" s="106" t="s">
        <v>859</v>
      </c>
      <c r="B129" s="107" t="s">
        <v>175</v>
      </c>
      <c r="C129" s="107" t="s">
        <v>184</v>
      </c>
      <c r="D129" s="107" t="s">
        <v>166</v>
      </c>
      <c r="E129" s="108" t="s">
        <v>217</v>
      </c>
      <c r="F129" s="107"/>
      <c r="G129" s="112">
        <f t="shared" si="1"/>
        <v>0</v>
      </c>
      <c r="H129" s="113">
        <v>0</v>
      </c>
      <c r="I129" s="112">
        <v>0</v>
      </c>
    </row>
    <row r="130" spans="1:9" ht="23.25" hidden="1" customHeight="1" x14ac:dyDescent="0.3">
      <c r="A130" s="106" t="s">
        <v>860</v>
      </c>
      <c r="B130" s="107" t="s">
        <v>175</v>
      </c>
      <c r="C130" s="107" t="s">
        <v>187</v>
      </c>
      <c r="D130" s="107" t="s">
        <v>167</v>
      </c>
      <c r="E130" s="108" t="s">
        <v>861</v>
      </c>
      <c r="F130" s="107"/>
      <c r="G130" s="112">
        <f t="shared" si="1"/>
        <v>0</v>
      </c>
      <c r="H130" s="113">
        <v>0</v>
      </c>
      <c r="I130" s="112">
        <v>0</v>
      </c>
    </row>
    <row r="131" spans="1:9" ht="1.5" hidden="1" customHeight="1" x14ac:dyDescent="0.3">
      <c r="A131" s="106" t="s">
        <v>862</v>
      </c>
      <c r="B131" s="107" t="s">
        <v>175</v>
      </c>
      <c r="C131" s="107" t="s">
        <v>187</v>
      </c>
      <c r="D131" s="107" t="s">
        <v>166</v>
      </c>
      <c r="E131" s="108" t="s">
        <v>218</v>
      </c>
      <c r="F131" s="107"/>
      <c r="G131" s="112">
        <f t="shared" si="1"/>
        <v>0</v>
      </c>
      <c r="H131" s="113">
        <v>0</v>
      </c>
      <c r="I131" s="112">
        <v>0</v>
      </c>
    </row>
    <row r="132" spans="1:9" ht="115.5" hidden="1" x14ac:dyDescent="0.3">
      <c r="A132" s="106" t="s">
        <v>863</v>
      </c>
      <c r="B132" s="107" t="s">
        <v>175</v>
      </c>
      <c r="C132" s="107" t="s">
        <v>190</v>
      </c>
      <c r="D132" s="107" t="s">
        <v>167</v>
      </c>
      <c r="E132" s="108" t="s">
        <v>864</v>
      </c>
      <c r="F132" s="107"/>
      <c r="G132" s="112">
        <f t="shared" si="1"/>
        <v>0</v>
      </c>
      <c r="H132" s="113">
        <v>0</v>
      </c>
      <c r="I132" s="112">
        <v>0</v>
      </c>
    </row>
    <row r="133" spans="1:9" ht="115.5" hidden="1" x14ac:dyDescent="0.3">
      <c r="A133" s="106" t="s">
        <v>865</v>
      </c>
      <c r="B133" s="107" t="s">
        <v>175</v>
      </c>
      <c r="C133" s="107" t="s">
        <v>190</v>
      </c>
      <c r="D133" s="107" t="s">
        <v>166</v>
      </c>
      <c r="E133" s="108" t="s">
        <v>866</v>
      </c>
      <c r="F133" s="107"/>
      <c r="G133" s="112">
        <f t="shared" si="1"/>
        <v>0</v>
      </c>
      <c r="H133" s="113">
        <v>0</v>
      </c>
      <c r="I133" s="112">
        <v>0</v>
      </c>
    </row>
    <row r="134" spans="1:9" ht="24.75" hidden="1" customHeight="1" x14ac:dyDescent="0.3">
      <c r="A134" s="106" t="s">
        <v>867</v>
      </c>
      <c r="B134" s="107" t="s">
        <v>175</v>
      </c>
      <c r="C134" s="107" t="s">
        <v>193</v>
      </c>
      <c r="D134" s="107" t="s">
        <v>167</v>
      </c>
      <c r="E134" s="108" t="s">
        <v>868</v>
      </c>
      <c r="F134" s="107"/>
      <c r="G134" s="112">
        <f t="shared" si="1"/>
        <v>0</v>
      </c>
      <c r="H134" s="113">
        <v>0</v>
      </c>
      <c r="I134" s="112">
        <v>0</v>
      </c>
    </row>
    <row r="135" spans="1:9" ht="33" hidden="1" customHeight="1" x14ac:dyDescent="0.3">
      <c r="A135" s="106" t="s">
        <v>869</v>
      </c>
      <c r="B135" s="107" t="s">
        <v>175</v>
      </c>
      <c r="C135" s="107" t="s">
        <v>193</v>
      </c>
      <c r="D135" s="107" t="s">
        <v>166</v>
      </c>
      <c r="E135" s="108" t="s">
        <v>223</v>
      </c>
      <c r="F135" s="107"/>
      <c r="G135" s="112">
        <f t="shared" si="1"/>
        <v>0</v>
      </c>
      <c r="H135" s="113">
        <v>0</v>
      </c>
      <c r="I135" s="112">
        <v>0</v>
      </c>
    </row>
    <row r="136" spans="1:9" ht="120" customHeight="1" x14ac:dyDescent="0.3">
      <c r="A136" s="106" t="s">
        <v>870</v>
      </c>
      <c r="B136" s="107" t="s">
        <v>184</v>
      </c>
      <c r="C136" s="107" t="s">
        <v>167</v>
      </c>
      <c r="D136" s="107" t="s">
        <v>167</v>
      </c>
      <c r="E136" s="108" t="s">
        <v>871</v>
      </c>
      <c r="F136" s="107"/>
      <c r="G136" s="112">
        <f t="shared" si="1"/>
        <v>986022200</v>
      </c>
      <c r="H136" s="113">
        <f>H137+H140+H167+H179+H181</f>
        <v>51600000</v>
      </c>
      <c r="I136" s="112">
        <f>I137+I140+I148+I167+I181+I195</f>
        <v>934422200</v>
      </c>
    </row>
    <row r="137" spans="1:9" ht="66" hidden="1" customHeight="1" x14ac:dyDescent="0.3">
      <c r="A137" s="106" t="s">
        <v>872</v>
      </c>
      <c r="B137" s="107" t="s">
        <v>184</v>
      </c>
      <c r="C137" s="107" t="s">
        <v>166</v>
      </c>
      <c r="D137" s="107" t="s">
        <v>167</v>
      </c>
      <c r="E137" s="108" t="s">
        <v>873</v>
      </c>
      <c r="F137" s="107"/>
      <c r="G137" s="112">
        <f t="shared" si="1"/>
        <v>0</v>
      </c>
      <c r="H137" s="113">
        <v>0</v>
      </c>
      <c r="I137" s="112">
        <v>0</v>
      </c>
    </row>
    <row r="138" spans="1:9" ht="66" hidden="1" customHeight="1" x14ac:dyDescent="0.3">
      <c r="A138" s="106" t="s">
        <v>874</v>
      </c>
      <c r="B138" s="107" t="s">
        <v>184</v>
      </c>
      <c r="C138" s="107" t="s">
        <v>166</v>
      </c>
      <c r="D138" s="107" t="s">
        <v>166</v>
      </c>
      <c r="E138" s="108" t="s">
        <v>875</v>
      </c>
      <c r="F138" s="107"/>
      <c r="G138" s="112">
        <f t="shared" si="1"/>
        <v>0</v>
      </c>
      <c r="H138" s="113">
        <v>0</v>
      </c>
      <c r="I138" s="112">
        <v>0</v>
      </c>
    </row>
    <row r="139" spans="1:9" ht="66" hidden="1" customHeight="1" x14ac:dyDescent="0.3">
      <c r="A139" s="106" t="s">
        <v>876</v>
      </c>
      <c r="B139" s="107" t="s">
        <v>184</v>
      </c>
      <c r="C139" s="107" t="s">
        <v>166</v>
      </c>
      <c r="D139" s="107" t="s">
        <v>173</v>
      </c>
      <c r="E139" s="108" t="s">
        <v>877</v>
      </c>
      <c r="F139" s="107"/>
      <c r="G139" s="112">
        <f t="shared" si="1"/>
        <v>0</v>
      </c>
      <c r="H139" s="113">
        <v>0</v>
      </c>
      <c r="I139" s="112">
        <v>0</v>
      </c>
    </row>
    <row r="140" spans="1:9" ht="99" x14ac:dyDescent="0.3">
      <c r="A140" s="106" t="s">
        <v>878</v>
      </c>
      <c r="B140" s="107" t="s">
        <v>184</v>
      </c>
      <c r="C140" s="107" t="s">
        <v>173</v>
      </c>
      <c r="D140" s="107" t="s">
        <v>167</v>
      </c>
      <c r="E140" s="108" t="s">
        <v>879</v>
      </c>
      <c r="F140" s="107"/>
      <c r="G140" s="112">
        <f>H140+I140</f>
        <v>5040000</v>
      </c>
      <c r="H140" s="113">
        <f>H148+H141</f>
        <v>1100000</v>
      </c>
      <c r="I140" s="112">
        <f>I141+I148</f>
        <v>3940000</v>
      </c>
    </row>
    <row r="141" spans="1:9" ht="40.5" customHeight="1" x14ac:dyDescent="0.3">
      <c r="A141" s="106" t="s">
        <v>880</v>
      </c>
      <c r="B141" s="107" t="s">
        <v>184</v>
      </c>
      <c r="C141" s="107" t="s">
        <v>173</v>
      </c>
      <c r="D141" s="107" t="s">
        <v>166</v>
      </c>
      <c r="E141" s="108" t="s">
        <v>881</v>
      </c>
      <c r="F141" s="107"/>
      <c r="G141" s="112">
        <f t="shared" si="1"/>
        <v>4040000</v>
      </c>
      <c r="H141" s="113">
        <f>H144</f>
        <v>100000</v>
      </c>
      <c r="I141" s="112">
        <f>I145</f>
        <v>3940000</v>
      </c>
    </row>
    <row r="142" spans="1:9" ht="0.75" hidden="1" customHeight="1" x14ac:dyDescent="0.3">
      <c r="A142" s="106"/>
      <c r="B142" s="107"/>
      <c r="C142" s="107"/>
      <c r="D142" s="107"/>
      <c r="E142" s="108" t="s">
        <v>737</v>
      </c>
      <c r="F142" s="107" t="s">
        <v>373</v>
      </c>
      <c r="G142" s="112">
        <f t="shared" ref="G142:G208" si="3">H142+I142</f>
        <v>0</v>
      </c>
      <c r="H142" s="113">
        <v>0</v>
      </c>
      <c r="I142" s="112">
        <v>0</v>
      </c>
    </row>
    <row r="143" spans="1:9" ht="10.5" hidden="1" customHeight="1" x14ac:dyDescent="0.3">
      <c r="A143" s="106"/>
      <c r="B143" s="107"/>
      <c r="C143" s="107"/>
      <c r="D143" s="107"/>
      <c r="E143" s="108" t="s">
        <v>740</v>
      </c>
      <c r="F143" s="107" t="s">
        <v>383</v>
      </c>
      <c r="G143" s="112">
        <f t="shared" si="3"/>
        <v>0</v>
      </c>
      <c r="H143" s="113">
        <v>0</v>
      </c>
      <c r="I143" s="112">
        <v>0</v>
      </c>
    </row>
    <row r="144" spans="1:9" ht="32.25" customHeight="1" x14ac:dyDescent="0.3">
      <c r="A144" s="106"/>
      <c r="B144" s="107"/>
      <c r="C144" s="107"/>
      <c r="D144" s="107"/>
      <c r="E144" s="108" t="s">
        <v>762</v>
      </c>
      <c r="F144" s="107">
        <v>4241</v>
      </c>
      <c r="G144" s="112">
        <f t="shared" si="3"/>
        <v>100000</v>
      </c>
      <c r="H144" s="113">
        <v>100000</v>
      </c>
      <c r="I144" s="112">
        <v>0</v>
      </c>
    </row>
    <row r="145" spans="1:9" ht="98.25" customHeight="1" x14ac:dyDescent="0.3">
      <c r="A145" s="106"/>
      <c r="B145" s="107"/>
      <c r="C145" s="107"/>
      <c r="D145" s="107"/>
      <c r="E145" s="108" t="s">
        <v>606</v>
      </c>
      <c r="F145" s="107">
        <v>5511</v>
      </c>
      <c r="G145" s="112">
        <f t="shared" si="3"/>
        <v>3940000</v>
      </c>
      <c r="H145" s="115">
        <v>0</v>
      </c>
      <c r="I145" s="112">
        <v>3940000</v>
      </c>
    </row>
    <row r="146" spans="1:9" ht="22.5" hidden="1" customHeight="1" x14ac:dyDescent="0.3">
      <c r="A146" s="106" t="s">
        <v>882</v>
      </c>
      <c r="B146" s="107" t="s">
        <v>184</v>
      </c>
      <c r="C146" s="107" t="s">
        <v>173</v>
      </c>
      <c r="D146" s="107" t="s">
        <v>173</v>
      </c>
      <c r="E146" s="108" t="s">
        <v>883</v>
      </c>
      <c r="F146" s="107"/>
      <c r="G146" s="112">
        <f t="shared" si="3"/>
        <v>0</v>
      </c>
      <c r="H146" s="113">
        <v>0</v>
      </c>
      <c r="I146" s="112">
        <v>0</v>
      </c>
    </row>
    <row r="147" spans="1:9" ht="33" hidden="1" customHeight="1" x14ac:dyDescent="0.3">
      <c r="A147" s="106" t="s">
        <v>884</v>
      </c>
      <c r="B147" s="107" t="s">
        <v>184</v>
      </c>
      <c r="C147" s="107" t="s">
        <v>173</v>
      </c>
      <c r="D147" s="107" t="s">
        <v>175</v>
      </c>
      <c r="E147" s="108" t="s">
        <v>231</v>
      </c>
      <c r="F147" s="107"/>
      <c r="G147" s="112">
        <f t="shared" si="3"/>
        <v>0</v>
      </c>
      <c r="H147" s="113">
        <v>0</v>
      </c>
      <c r="I147" s="112">
        <v>0</v>
      </c>
    </row>
    <row r="148" spans="1:9" ht="28.5" customHeight="1" x14ac:dyDescent="0.3">
      <c r="A148" s="106" t="s">
        <v>885</v>
      </c>
      <c r="B148" s="107" t="s">
        <v>184</v>
      </c>
      <c r="C148" s="107" t="s">
        <v>173</v>
      </c>
      <c r="D148" s="107" t="s">
        <v>184</v>
      </c>
      <c r="E148" s="108" t="s">
        <v>232</v>
      </c>
      <c r="F148" s="107"/>
      <c r="G148" s="112">
        <f t="shared" si="3"/>
        <v>1000000</v>
      </c>
      <c r="H148" s="113">
        <f>H149+H151+H150</f>
        <v>1000000</v>
      </c>
      <c r="I148" s="112">
        <v>0</v>
      </c>
    </row>
    <row r="149" spans="1:9" ht="38.25" customHeight="1" x14ac:dyDescent="0.3">
      <c r="A149" s="106"/>
      <c r="B149" s="107"/>
      <c r="C149" s="107"/>
      <c r="D149" s="107"/>
      <c r="E149" s="108" t="s">
        <v>886</v>
      </c>
      <c r="F149" s="107" t="s">
        <v>391</v>
      </c>
      <c r="G149" s="112">
        <f t="shared" si="3"/>
        <v>170000</v>
      </c>
      <c r="H149" s="113">
        <v>170000</v>
      </c>
      <c r="I149" s="112">
        <v>0</v>
      </c>
    </row>
    <row r="150" spans="1:9" ht="38.25" customHeight="1" x14ac:dyDescent="0.3">
      <c r="A150" s="106"/>
      <c r="B150" s="107"/>
      <c r="C150" s="107"/>
      <c r="D150" s="107"/>
      <c r="E150" s="119" t="s">
        <v>182</v>
      </c>
      <c r="F150" s="107">
        <v>4239</v>
      </c>
      <c r="G150" s="112">
        <f t="shared" si="3"/>
        <v>230000</v>
      </c>
      <c r="H150" s="113">
        <v>230000</v>
      </c>
      <c r="I150" s="112">
        <v>0</v>
      </c>
    </row>
    <row r="151" spans="1:9" ht="31.5" customHeight="1" x14ac:dyDescent="0.3">
      <c r="A151" s="106"/>
      <c r="B151" s="107"/>
      <c r="C151" s="107"/>
      <c r="D151" s="107"/>
      <c r="E151" s="108" t="s">
        <v>887</v>
      </c>
      <c r="F151" s="107">
        <v>4269</v>
      </c>
      <c r="G151" s="112">
        <f t="shared" si="3"/>
        <v>600000</v>
      </c>
      <c r="H151" s="113">
        <v>600000</v>
      </c>
      <c r="I151" s="112">
        <v>0</v>
      </c>
    </row>
    <row r="152" spans="1:9" ht="6.75" hidden="1" customHeight="1" x14ac:dyDescent="0.3">
      <c r="A152" s="106"/>
      <c r="B152" s="107"/>
      <c r="C152" s="107"/>
      <c r="D152" s="107"/>
      <c r="E152" s="108" t="s">
        <v>802</v>
      </c>
      <c r="F152" s="107" t="s">
        <v>429</v>
      </c>
      <c r="G152" s="112">
        <f t="shared" si="3"/>
        <v>0</v>
      </c>
      <c r="H152" s="113">
        <v>0</v>
      </c>
      <c r="I152" s="112">
        <v>0</v>
      </c>
    </row>
    <row r="153" spans="1:9" ht="40.5" hidden="1" customHeight="1" x14ac:dyDescent="0.3">
      <c r="A153" s="106"/>
      <c r="B153" s="107"/>
      <c r="C153" s="107"/>
      <c r="D153" s="107"/>
      <c r="E153" s="108" t="s">
        <v>803</v>
      </c>
      <c r="F153" s="107" t="s">
        <v>448</v>
      </c>
      <c r="G153" s="112">
        <f t="shared" si="3"/>
        <v>0</v>
      </c>
      <c r="H153" s="113">
        <v>0</v>
      </c>
      <c r="I153" s="112">
        <v>0</v>
      </c>
    </row>
    <row r="154" spans="1:9" ht="54" hidden="1" customHeight="1" x14ac:dyDescent="0.3">
      <c r="A154" s="106"/>
      <c r="B154" s="107"/>
      <c r="C154" s="107"/>
      <c r="D154" s="107"/>
      <c r="E154" s="108" t="s">
        <v>888</v>
      </c>
      <c r="F154" s="107" t="s">
        <v>505</v>
      </c>
      <c r="G154" s="112">
        <f t="shared" si="3"/>
        <v>0</v>
      </c>
      <c r="H154" s="113">
        <v>0</v>
      </c>
      <c r="I154" s="112">
        <v>0</v>
      </c>
    </row>
    <row r="155" spans="1:9" ht="54" hidden="1" customHeight="1" x14ac:dyDescent="0.3">
      <c r="A155" s="106"/>
      <c r="B155" s="107"/>
      <c r="C155" s="107"/>
      <c r="D155" s="107"/>
      <c r="E155" s="108" t="s">
        <v>889</v>
      </c>
      <c r="F155" s="107" t="s">
        <v>568</v>
      </c>
      <c r="G155" s="112">
        <f t="shared" si="3"/>
        <v>0</v>
      </c>
      <c r="H155" s="113">
        <v>0</v>
      </c>
      <c r="I155" s="112">
        <v>0</v>
      </c>
    </row>
    <row r="156" spans="1:9" ht="27" hidden="1" customHeight="1" x14ac:dyDescent="0.3">
      <c r="A156" s="106" t="s">
        <v>890</v>
      </c>
      <c r="B156" s="107" t="s">
        <v>184</v>
      </c>
      <c r="C156" s="107" t="s">
        <v>175</v>
      </c>
      <c r="D156" s="107" t="s">
        <v>167</v>
      </c>
      <c r="E156" s="108" t="s">
        <v>891</v>
      </c>
      <c r="F156" s="107"/>
      <c r="G156" s="112">
        <f t="shared" si="3"/>
        <v>0</v>
      </c>
      <c r="H156" s="113">
        <v>0</v>
      </c>
      <c r="I156" s="112">
        <v>0</v>
      </c>
    </row>
    <row r="157" spans="1:9" ht="40.5" hidden="1" customHeight="1" x14ac:dyDescent="0.3">
      <c r="A157" s="106" t="s">
        <v>892</v>
      </c>
      <c r="B157" s="107" t="s">
        <v>184</v>
      </c>
      <c r="C157" s="107" t="s">
        <v>175</v>
      </c>
      <c r="D157" s="107" t="s">
        <v>166</v>
      </c>
      <c r="E157" s="108" t="s">
        <v>893</v>
      </c>
      <c r="F157" s="107"/>
      <c r="G157" s="112">
        <f t="shared" si="3"/>
        <v>0</v>
      </c>
      <c r="H157" s="113">
        <v>0</v>
      </c>
      <c r="I157" s="112">
        <v>0</v>
      </c>
    </row>
    <row r="158" spans="1:9" ht="27" hidden="1" customHeight="1" x14ac:dyDescent="0.3">
      <c r="A158" s="106" t="s">
        <v>894</v>
      </c>
      <c r="B158" s="107" t="s">
        <v>184</v>
      </c>
      <c r="C158" s="107" t="s">
        <v>175</v>
      </c>
      <c r="D158" s="107" t="s">
        <v>173</v>
      </c>
      <c r="E158" s="108" t="s">
        <v>895</v>
      </c>
      <c r="F158" s="107"/>
      <c r="G158" s="112">
        <f t="shared" si="3"/>
        <v>0</v>
      </c>
      <c r="H158" s="113">
        <v>0</v>
      </c>
      <c r="I158" s="112">
        <v>0</v>
      </c>
    </row>
    <row r="159" spans="1:9" ht="17.25" hidden="1" customHeight="1" x14ac:dyDescent="0.3">
      <c r="A159" s="106" t="s">
        <v>896</v>
      </c>
      <c r="B159" s="107" t="s">
        <v>184</v>
      </c>
      <c r="C159" s="107" t="s">
        <v>175</v>
      </c>
      <c r="D159" s="107" t="s">
        <v>175</v>
      </c>
      <c r="E159" s="108" t="s">
        <v>236</v>
      </c>
      <c r="F159" s="107"/>
      <c r="G159" s="112">
        <f t="shared" si="3"/>
        <v>0</v>
      </c>
      <c r="H159" s="113">
        <v>0</v>
      </c>
      <c r="I159" s="112">
        <v>0</v>
      </c>
    </row>
    <row r="160" spans="1:9" ht="27" hidden="1" customHeight="1" x14ac:dyDescent="0.3">
      <c r="A160" s="106" t="s">
        <v>897</v>
      </c>
      <c r="B160" s="107" t="s">
        <v>184</v>
      </c>
      <c r="C160" s="107" t="s">
        <v>175</v>
      </c>
      <c r="D160" s="107" t="s">
        <v>184</v>
      </c>
      <c r="E160" s="108" t="s">
        <v>237</v>
      </c>
      <c r="F160" s="107"/>
      <c r="G160" s="112">
        <f t="shared" si="3"/>
        <v>0</v>
      </c>
      <c r="H160" s="113">
        <v>0</v>
      </c>
      <c r="I160" s="112">
        <v>0</v>
      </c>
    </row>
    <row r="161" spans="1:9" ht="17.25" hidden="1" customHeight="1" x14ac:dyDescent="0.3">
      <c r="A161" s="106" t="s">
        <v>898</v>
      </c>
      <c r="B161" s="107" t="s">
        <v>184</v>
      </c>
      <c r="C161" s="107" t="s">
        <v>175</v>
      </c>
      <c r="D161" s="107" t="s">
        <v>187</v>
      </c>
      <c r="E161" s="108" t="s">
        <v>899</v>
      </c>
      <c r="F161" s="107"/>
      <c r="G161" s="112">
        <f t="shared" si="3"/>
        <v>0</v>
      </c>
      <c r="H161" s="113">
        <v>0</v>
      </c>
      <c r="I161" s="112">
        <v>0</v>
      </c>
    </row>
    <row r="162" spans="1:9" ht="27" hidden="1" customHeight="1" x14ac:dyDescent="0.3">
      <c r="A162" s="106" t="s">
        <v>900</v>
      </c>
      <c r="B162" s="107" t="s">
        <v>184</v>
      </c>
      <c r="C162" s="107" t="s">
        <v>175</v>
      </c>
      <c r="D162" s="107" t="s">
        <v>190</v>
      </c>
      <c r="E162" s="108" t="s">
        <v>239</v>
      </c>
      <c r="F162" s="107"/>
      <c r="G162" s="112">
        <f t="shared" si="3"/>
        <v>0</v>
      </c>
      <c r="H162" s="113">
        <v>0</v>
      </c>
      <c r="I162" s="112">
        <v>0</v>
      </c>
    </row>
    <row r="163" spans="1:9" ht="54" hidden="1" customHeight="1" x14ac:dyDescent="0.3">
      <c r="A163" s="106" t="s">
        <v>901</v>
      </c>
      <c r="B163" s="107" t="s">
        <v>184</v>
      </c>
      <c r="C163" s="107" t="s">
        <v>184</v>
      </c>
      <c r="D163" s="107" t="s">
        <v>167</v>
      </c>
      <c r="E163" s="108" t="s">
        <v>902</v>
      </c>
      <c r="F163" s="107"/>
      <c r="G163" s="112">
        <f t="shared" si="3"/>
        <v>0</v>
      </c>
      <c r="H163" s="113">
        <v>0</v>
      </c>
      <c r="I163" s="112">
        <v>0</v>
      </c>
    </row>
    <row r="164" spans="1:9" ht="67.5" hidden="1" customHeight="1" x14ac:dyDescent="0.3">
      <c r="A164" s="106" t="s">
        <v>903</v>
      </c>
      <c r="B164" s="107" t="s">
        <v>184</v>
      </c>
      <c r="C164" s="107" t="s">
        <v>184</v>
      </c>
      <c r="D164" s="107" t="s">
        <v>166</v>
      </c>
      <c r="E164" s="108" t="s">
        <v>241</v>
      </c>
      <c r="F164" s="107"/>
      <c r="G164" s="112">
        <f t="shared" si="3"/>
        <v>0</v>
      </c>
      <c r="H164" s="113">
        <v>0</v>
      </c>
      <c r="I164" s="112">
        <v>0</v>
      </c>
    </row>
    <row r="165" spans="1:9" ht="17.25" hidden="1" customHeight="1" x14ac:dyDescent="0.3">
      <c r="A165" s="106" t="s">
        <v>904</v>
      </c>
      <c r="B165" s="107" t="s">
        <v>184</v>
      </c>
      <c r="C165" s="107" t="s">
        <v>184</v>
      </c>
      <c r="D165" s="107" t="s">
        <v>173</v>
      </c>
      <c r="E165" s="108" t="s">
        <v>905</v>
      </c>
      <c r="F165" s="107"/>
      <c r="G165" s="112">
        <f t="shared" si="3"/>
        <v>0</v>
      </c>
      <c r="H165" s="113">
        <v>0</v>
      </c>
      <c r="I165" s="112">
        <v>0</v>
      </c>
    </row>
    <row r="166" spans="1:9" ht="17.25" hidden="1" customHeight="1" x14ac:dyDescent="0.3">
      <c r="A166" s="106" t="s">
        <v>906</v>
      </c>
      <c r="B166" s="107" t="s">
        <v>184</v>
      </c>
      <c r="C166" s="107" t="s">
        <v>184</v>
      </c>
      <c r="D166" s="107" t="s">
        <v>175</v>
      </c>
      <c r="E166" s="108" t="s">
        <v>907</v>
      </c>
      <c r="F166" s="107"/>
      <c r="G166" s="112">
        <f t="shared" si="3"/>
        <v>0</v>
      </c>
      <c r="H166" s="113">
        <v>0</v>
      </c>
      <c r="I166" s="112">
        <v>0</v>
      </c>
    </row>
    <row r="167" spans="1:9" ht="31.5" customHeight="1" x14ac:dyDescent="0.3">
      <c r="A167" s="106" t="s">
        <v>908</v>
      </c>
      <c r="B167" s="107" t="s">
        <v>184</v>
      </c>
      <c r="C167" s="107" t="s">
        <v>187</v>
      </c>
      <c r="D167" s="107" t="s">
        <v>167</v>
      </c>
      <c r="E167" s="108" t="s">
        <v>909</v>
      </c>
      <c r="F167" s="107"/>
      <c r="G167" s="112">
        <f t="shared" si="3"/>
        <v>1079982200</v>
      </c>
      <c r="H167" s="113">
        <f>H168+H177</f>
        <v>49500000</v>
      </c>
      <c r="I167" s="112">
        <f>I168+I177</f>
        <v>1030482200</v>
      </c>
    </row>
    <row r="168" spans="1:9" ht="34.5" customHeight="1" x14ac:dyDescent="0.3">
      <c r="A168" s="106" t="s">
        <v>910</v>
      </c>
      <c r="B168" s="107" t="s">
        <v>184</v>
      </c>
      <c r="C168" s="107" t="s">
        <v>187</v>
      </c>
      <c r="D168" s="107" t="s">
        <v>166</v>
      </c>
      <c r="E168" s="108" t="s">
        <v>911</v>
      </c>
      <c r="F168" s="107"/>
      <c r="G168" s="112">
        <f t="shared" si="3"/>
        <v>1078482200</v>
      </c>
      <c r="H168" s="113">
        <v>48000000</v>
      </c>
      <c r="I168" s="112">
        <f>I171+I175+I176</f>
        <v>1030482200</v>
      </c>
    </row>
    <row r="169" spans="1:9" ht="27" hidden="1" customHeight="1" x14ac:dyDescent="0.3">
      <c r="A169" s="106"/>
      <c r="B169" s="107"/>
      <c r="C169" s="107"/>
      <c r="D169" s="107"/>
      <c r="E169" s="108" t="s">
        <v>801</v>
      </c>
      <c r="F169" s="107" t="s">
        <v>423</v>
      </c>
      <c r="G169" s="112">
        <f t="shared" si="3"/>
        <v>0</v>
      </c>
      <c r="H169" s="113">
        <v>0</v>
      </c>
      <c r="I169" s="112">
        <v>0</v>
      </c>
    </row>
    <row r="170" spans="1:9" ht="54.75" customHeight="1" x14ac:dyDescent="0.3">
      <c r="A170" s="106"/>
      <c r="B170" s="107"/>
      <c r="C170" s="107"/>
      <c r="D170" s="107"/>
      <c r="E170" s="108" t="s">
        <v>912</v>
      </c>
      <c r="F170" s="107" t="s">
        <v>470</v>
      </c>
      <c r="G170" s="112">
        <f t="shared" si="3"/>
        <v>48000000</v>
      </c>
      <c r="H170" s="113">
        <v>48000000</v>
      </c>
      <c r="I170" s="112">
        <v>0</v>
      </c>
    </row>
    <row r="171" spans="1:9" ht="63.75" customHeight="1" x14ac:dyDescent="0.3">
      <c r="A171" s="106"/>
      <c r="B171" s="107"/>
      <c r="C171" s="107"/>
      <c r="D171" s="107"/>
      <c r="E171" s="108" t="s">
        <v>889</v>
      </c>
      <c r="F171" s="107" t="s">
        <v>568</v>
      </c>
      <c r="G171" s="112">
        <f t="shared" si="3"/>
        <v>996482200</v>
      </c>
      <c r="H171" s="115">
        <v>0</v>
      </c>
      <c r="I171" s="112">
        <v>996482200</v>
      </c>
    </row>
    <row r="172" spans="1:9" ht="33" hidden="1" x14ac:dyDescent="0.3">
      <c r="A172" s="106" t="s">
        <v>913</v>
      </c>
      <c r="B172" s="107" t="s">
        <v>184</v>
      </c>
      <c r="C172" s="107" t="s">
        <v>187</v>
      </c>
      <c r="D172" s="107" t="s">
        <v>173</v>
      </c>
      <c r="E172" s="108" t="s">
        <v>914</v>
      </c>
      <c r="F172" s="107"/>
      <c r="G172" s="112">
        <f t="shared" si="3"/>
        <v>0</v>
      </c>
      <c r="H172" s="113">
        <v>0</v>
      </c>
      <c r="I172" s="112">
        <v>0</v>
      </c>
    </row>
    <row r="173" spans="1:9" ht="24.75" hidden="1" customHeight="1" x14ac:dyDescent="0.3">
      <c r="A173" s="106" t="s">
        <v>915</v>
      </c>
      <c r="B173" s="107" t="s">
        <v>184</v>
      </c>
      <c r="C173" s="107" t="s">
        <v>187</v>
      </c>
      <c r="D173" s="107" t="s">
        <v>175</v>
      </c>
      <c r="E173" s="108" t="s">
        <v>916</v>
      </c>
      <c r="F173" s="107"/>
      <c r="G173" s="112">
        <f t="shared" si="3"/>
        <v>0</v>
      </c>
      <c r="H173" s="113">
        <v>0</v>
      </c>
      <c r="I173" s="112">
        <v>0</v>
      </c>
    </row>
    <row r="174" spans="1:9" ht="32.25" hidden="1" customHeight="1" x14ac:dyDescent="0.3">
      <c r="A174" s="106" t="s">
        <v>917</v>
      </c>
      <c r="B174" s="107" t="s">
        <v>184</v>
      </c>
      <c r="C174" s="107" t="s">
        <v>187</v>
      </c>
      <c r="D174" s="107" t="s">
        <v>184</v>
      </c>
      <c r="E174" s="108" t="s">
        <v>918</v>
      </c>
      <c r="F174" s="107"/>
      <c r="G174" s="112">
        <f t="shared" si="3"/>
        <v>0</v>
      </c>
      <c r="H174" s="113">
        <v>0</v>
      </c>
      <c r="I174" s="112">
        <v>0</v>
      </c>
    </row>
    <row r="175" spans="1:9" ht="54.75" customHeight="1" x14ac:dyDescent="0.3">
      <c r="A175" s="106"/>
      <c r="B175" s="107"/>
      <c r="C175" s="107"/>
      <c r="D175" s="107"/>
      <c r="E175" s="20" t="s">
        <v>581</v>
      </c>
      <c r="F175" s="107">
        <v>5133</v>
      </c>
      <c r="G175" s="112">
        <f t="shared" si="3"/>
        <v>3000000</v>
      </c>
      <c r="H175" s="113">
        <v>0</v>
      </c>
      <c r="I175" s="112">
        <v>3000000</v>
      </c>
    </row>
    <row r="176" spans="1:9" ht="36" customHeight="1" x14ac:dyDescent="0.3">
      <c r="A176" s="106"/>
      <c r="B176" s="107"/>
      <c r="C176" s="107"/>
      <c r="D176" s="107"/>
      <c r="E176" s="123" t="s">
        <v>919</v>
      </c>
      <c r="F176" s="107">
        <v>5134</v>
      </c>
      <c r="G176" s="112">
        <f t="shared" si="3"/>
        <v>31000000</v>
      </c>
      <c r="H176" s="113">
        <v>0</v>
      </c>
      <c r="I176" s="112">
        <v>31000000</v>
      </c>
    </row>
    <row r="177" spans="1:9" ht="43.5" customHeight="1" x14ac:dyDescent="0.3">
      <c r="A177" s="106" t="s">
        <v>920</v>
      </c>
      <c r="B177" s="107" t="s">
        <v>184</v>
      </c>
      <c r="C177" s="107" t="s">
        <v>187</v>
      </c>
      <c r="D177" s="107" t="s">
        <v>187</v>
      </c>
      <c r="E177" s="108" t="s">
        <v>921</v>
      </c>
      <c r="F177" s="107"/>
      <c r="G177" s="112">
        <f t="shared" si="3"/>
        <v>1500000</v>
      </c>
      <c r="H177" s="113">
        <f>H178</f>
        <v>1500000</v>
      </c>
      <c r="I177" s="112">
        <v>0</v>
      </c>
    </row>
    <row r="178" spans="1:9" ht="39.75" customHeight="1" x14ac:dyDescent="0.3">
      <c r="A178" s="106"/>
      <c r="B178" s="107"/>
      <c r="C178" s="107"/>
      <c r="D178" s="107"/>
      <c r="E178" s="108" t="s">
        <v>778</v>
      </c>
      <c r="F178" s="107" t="s">
        <v>389</v>
      </c>
      <c r="G178" s="112">
        <f t="shared" si="3"/>
        <v>1500000</v>
      </c>
      <c r="H178" s="113">
        <v>1500000</v>
      </c>
      <c r="I178" s="112">
        <v>0</v>
      </c>
    </row>
    <row r="179" spans="1:9" ht="17.25" hidden="1" customHeight="1" x14ac:dyDescent="0.3">
      <c r="A179" s="106" t="s">
        <v>922</v>
      </c>
      <c r="B179" s="107" t="s">
        <v>184</v>
      </c>
      <c r="C179" s="107" t="s">
        <v>190</v>
      </c>
      <c r="D179" s="107" t="s">
        <v>167</v>
      </c>
      <c r="E179" s="108" t="s">
        <v>923</v>
      </c>
      <c r="F179" s="107"/>
      <c r="G179" s="112">
        <f t="shared" si="3"/>
        <v>0</v>
      </c>
      <c r="H179" s="113">
        <v>0</v>
      </c>
      <c r="I179" s="112">
        <v>0</v>
      </c>
    </row>
    <row r="180" spans="1:9" ht="17.25" hidden="1" customHeight="1" x14ac:dyDescent="0.3">
      <c r="A180" s="106" t="s">
        <v>924</v>
      </c>
      <c r="B180" s="107" t="s">
        <v>184</v>
      </c>
      <c r="C180" s="107" t="s">
        <v>190</v>
      </c>
      <c r="D180" s="107" t="s">
        <v>166</v>
      </c>
      <c r="E180" s="108" t="s">
        <v>250</v>
      </c>
      <c r="F180" s="107"/>
      <c r="G180" s="112">
        <f t="shared" si="3"/>
        <v>0</v>
      </c>
      <c r="H180" s="113">
        <v>0</v>
      </c>
      <c r="I180" s="112">
        <v>0</v>
      </c>
    </row>
    <row r="181" spans="1:9" ht="42" customHeight="1" x14ac:dyDescent="0.3">
      <c r="A181" s="106" t="s">
        <v>925</v>
      </c>
      <c r="B181" s="107" t="s">
        <v>184</v>
      </c>
      <c r="C181" s="107" t="s">
        <v>193</v>
      </c>
      <c r="D181" s="107" t="s">
        <v>167</v>
      </c>
      <c r="E181" s="108" t="s">
        <v>926</v>
      </c>
      <c r="F181" s="107"/>
      <c r="G181" s="112">
        <f t="shared" si="3"/>
        <v>1000000</v>
      </c>
      <c r="H181" s="113">
        <f>H184</f>
        <v>1000000</v>
      </c>
      <c r="I181" s="112">
        <v>0</v>
      </c>
    </row>
    <row r="182" spans="1:9" ht="12.75" hidden="1" customHeight="1" x14ac:dyDescent="0.3">
      <c r="A182" s="106" t="s">
        <v>927</v>
      </c>
      <c r="B182" s="107" t="s">
        <v>184</v>
      </c>
      <c r="C182" s="107" t="s">
        <v>193</v>
      </c>
      <c r="D182" s="107" t="s">
        <v>166</v>
      </c>
      <c r="E182" s="108" t="s">
        <v>928</v>
      </c>
      <c r="F182" s="107"/>
      <c r="G182" s="112">
        <f t="shared" si="3"/>
        <v>0</v>
      </c>
      <c r="H182" s="113">
        <v>0</v>
      </c>
      <c r="I182" s="112">
        <v>0</v>
      </c>
    </row>
    <row r="183" spans="1:9" ht="14.25" hidden="1" customHeight="1" x14ac:dyDescent="0.3">
      <c r="A183" s="106" t="s">
        <v>929</v>
      </c>
      <c r="B183" s="107" t="s">
        <v>184</v>
      </c>
      <c r="C183" s="107" t="s">
        <v>193</v>
      </c>
      <c r="D183" s="107" t="s">
        <v>173</v>
      </c>
      <c r="E183" s="108" t="s">
        <v>253</v>
      </c>
      <c r="F183" s="107"/>
      <c r="G183" s="112">
        <f t="shared" si="3"/>
        <v>0</v>
      </c>
      <c r="H183" s="113">
        <v>0</v>
      </c>
      <c r="I183" s="112">
        <v>0</v>
      </c>
    </row>
    <row r="184" spans="1:9" ht="32.25" customHeight="1" x14ac:dyDescent="0.3">
      <c r="A184" s="106" t="s">
        <v>930</v>
      </c>
      <c r="B184" s="107" t="s">
        <v>184</v>
      </c>
      <c r="C184" s="107" t="s">
        <v>193</v>
      </c>
      <c r="D184" s="107" t="s">
        <v>175</v>
      </c>
      <c r="E184" s="108" t="s">
        <v>931</v>
      </c>
      <c r="F184" s="107"/>
      <c r="G184" s="112">
        <f t="shared" si="3"/>
        <v>1000000</v>
      </c>
      <c r="H184" s="113">
        <f>H185</f>
        <v>1000000</v>
      </c>
      <c r="I184" s="112">
        <v>0</v>
      </c>
    </row>
    <row r="185" spans="1:9" ht="59.25" customHeight="1" x14ac:dyDescent="0.3">
      <c r="A185" s="106"/>
      <c r="B185" s="107"/>
      <c r="C185" s="107"/>
      <c r="D185" s="107"/>
      <c r="E185" s="108" t="s">
        <v>801</v>
      </c>
      <c r="F185" s="107" t="s">
        <v>423</v>
      </c>
      <c r="G185" s="112">
        <f t="shared" si="3"/>
        <v>1000000</v>
      </c>
      <c r="H185" s="113">
        <v>1000000</v>
      </c>
      <c r="I185" s="112">
        <v>0</v>
      </c>
    </row>
    <row r="186" spans="1:9" ht="0.75" hidden="1" customHeight="1" x14ac:dyDescent="0.3">
      <c r="A186" s="106" t="s">
        <v>932</v>
      </c>
      <c r="B186" s="107" t="s">
        <v>184</v>
      </c>
      <c r="C186" s="107" t="s">
        <v>193</v>
      </c>
      <c r="D186" s="107" t="s">
        <v>184</v>
      </c>
      <c r="E186" s="108" t="s">
        <v>933</v>
      </c>
      <c r="F186" s="107"/>
      <c r="G186" s="112">
        <f t="shared" si="3"/>
        <v>0</v>
      </c>
      <c r="H186" s="113">
        <v>0</v>
      </c>
      <c r="I186" s="112">
        <v>0</v>
      </c>
    </row>
    <row r="187" spans="1:9" ht="62.25" hidden="1" customHeight="1" x14ac:dyDescent="0.3">
      <c r="A187" s="106" t="s">
        <v>934</v>
      </c>
      <c r="B187" s="107" t="s">
        <v>184</v>
      </c>
      <c r="C187" s="107" t="s">
        <v>195</v>
      </c>
      <c r="D187" s="107" t="s">
        <v>167</v>
      </c>
      <c r="E187" s="108" t="s">
        <v>935</v>
      </c>
      <c r="F187" s="107"/>
      <c r="G187" s="112">
        <f t="shared" si="3"/>
        <v>0</v>
      </c>
      <c r="H187" s="113">
        <v>0</v>
      </c>
      <c r="I187" s="112">
        <v>0</v>
      </c>
    </row>
    <row r="188" spans="1:9" ht="9" hidden="1" customHeight="1" x14ac:dyDescent="0.3">
      <c r="A188" s="106" t="s">
        <v>936</v>
      </c>
      <c r="B188" s="107" t="s">
        <v>184</v>
      </c>
      <c r="C188" s="107" t="s">
        <v>195</v>
      </c>
      <c r="D188" s="107" t="s">
        <v>166</v>
      </c>
      <c r="E188" s="108" t="s">
        <v>257</v>
      </c>
      <c r="F188" s="107"/>
      <c r="G188" s="112">
        <f t="shared" si="3"/>
        <v>0</v>
      </c>
      <c r="H188" s="113">
        <v>0</v>
      </c>
      <c r="I188" s="112">
        <v>0</v>
      </c>
    </row>
    <row r="189" spans="1:9" ht="108" hidden="1" customHeight="1" x14ac:dyDescent="0.3">
      <c r="A189" s="106" t="s">
        <v>937</v>
      </c>
      <c r="B189" s="107" t="s">
        <v>184</v>
      </c>
      <c r="C189" s="107" t="s">
        <v>195</v>
      </c>
      <c r="D189" s="107" t="s">
        <v>173</v>
      </c>
      <c r="E189" s="108" t="s">
        <v>258</v>
      </c>
      <c r="F189" s="107"/>
      <c r="G189" s="112">
        <f t="shared" si="3"/>
        <v>0</v>
      </c>
      <c r="H189" s="113">
        <v>0</v>
      </c>
      <c r="I189" s="112">
        <v>0</v>
      </c>
    </row>
    <row r="190" spans="1:9" ht="67.5" hidden="1" customHeight="1" x14ac:dyDescent="0.3">
      <c r="A190" s="106" t="s">
        <v>938</v>
      </c>
      <c r="B190" s="107" t="s">
        <v>184</v>
      </c>
      <c r="C190" s="107" t="s">
        <v>195</v>
      </c>
      <c r="D190" s="107" t="s">
        <v>175</v>
      </c>
      <c r="E190" s="108" t="s">
        <v>259</v>
      </c>
      <c r="F190" s="107"/>
      <c r="G190" s="112">
        <f t="shared" si="3"/>
        <v>0</v>
      </c>
      <c r="H190" s="113">
        <v>0</v>
      </c>
      <c r="I190" s="112">
        <v>0</v>
      </c>
    </row>
    <row r="191" spans="1:9" ht="94.5" hidden="1" customHeight="1" x14ac:dyDescent="0.3">
      <c r="A191" s="106" t="s">
        <v>939</v>
      </c>
      <c r="B191" s="107" t="s">
        <v>184</v>
      </c>
      <c r="C191" s="107" t="s">
        <v>195</v>
      </c>
      <c r="D191" s="107" t="s">
        <v>184</v>
      </c>
      <c r="E191" s="108" t="s">
        <v>940</v>
      </c>
      <c r="F191" s="107"/>
      <c r="G191" s="112">
        <f t="shared" si="3"/>
        <v>0</v>
      </c>
      <c r="H191" s="113">
        <v>0</v>
      </c>
      <c r="I191" s="112">
        <v>0</v>
      </c>
    </row>
    <row r="192" spans="1:9" ht="54" hidden="1" customHeight="1" x14ac:dyDescent="0.3">
      <c r="A192" s="106" t="s">
        <v>941</v>
      </c>
      <c r="B192" s="107" t="s">
        <v>184</v>
      </c>
      <c r="C192" s="107" t="s">
        <v>195</v>
      </c>
      <c r="D192" s="107" t="s">
        <v>187</v>
      </c>
      <c r="E192" s="108" t="s">
        <v>261</v>
      </c>
      <c r="F192" s="107"/>
      <c r="G192" s="112">
        <f t="shared" si="3"/>
        <v>0</v>
      </c>
      <c r="H192" s="113">
        <v>0</v>
      </c>
      <c r="I192" s="112">
        <v>0</v>
      </c>
    </row>
    <row r="193" spans="1:9" ht="54" hidden="1" customHeight="1" x14ac:dyDescent="0.3">
      <c r="A193" s="106" t="s">
        <v>942</v>
      </c>
      <c r="B193" s="107" t="s">
        <v>184</v>
      </c>
      <c r="C193" s="107" t="s">
        <v>195</v>
      </c>
      <c r="D193" s="107" t="s">
        <v>190</v>
      </c>
      <c r="E193" s="108" t="s">
        <v>262</v>
      </c>
      <c r="F193" s="107"/>
      <c r="G193" s="112">
        <f t="shared" si="3"/>
        <v>0</v>
      </c>
      <c r="H193" s="113">
        <v>0</v>
      </c>
      <c r="I193" s="112">
        <v>0</v>
      </c>
    </row>
    <row r="194" spans="1:9" ht="54" hidden="1" customHeight="1" x14ac:dyDescent="0.3">
      <c r="A194" s="106" t="s">
        <v>943</v>
      </c>
      <c r="B194" s="107" t="s">
        <v>184</v>
      </c>
      <c r="C194" s="107" t="s">
        <v>195</v>
      </c>
      <c r="D194" s="107" t="s">
        <v>193</v>
      </c>
      <c r="E194" s="108" t="s">
        <v>263</v>
      </c>
      <c r="F194" s="107"/>
      <c r="G194" s="112">
        <f t="shared" si="3"/>
        <v>0</v>
      </c>
      <c r="H194" s="113">
        <v>0</v>
      </c>
      <c r="I194" s="112">
        <v>0</v>
      </c>
    </row>
    <row r="195" spans="1:9" ht="65.25" customHeight="1" x14ac:dyDescent="0.3">
      <c r="A195" s="106" t="s">
        <v>944</v>
      </c>
      <c r="B195" s="107" t="s">
        <v>184</v>
      </c>
      <c r="C195" s="107" t="s">
        <v>265</v>
      </c>
      <c r="D195" s="107" t="s">
        <v>167</v>
      </c>
      <c r="E195" s="108" t="s">
        <v>945</v>
      </c>
      <c r="F195" s="107"/>
      <c r="G195" s="112">
        <f t="shared" si="3"/>
        <v>-100000000</v>
      </c>
      <c r="H195" s="113">
        <v>0</v>
      </c>
      <c r="I195" s="112">
        <f>I196</f>
        <v>-100000000</v>
      </c>
    </row>
    <row r="196" spans="1:9" ht="69" customHeight="1" x14ac:dyDescent="0.3">
      <c r="A196" s="106" t="s">
        <v>946</v>
      </c>
      <c r="B196" s="107" t="s">
        <v>184</v>
      </c>
      <c r="C196" s="107" t="s">
        <v>265</v>
      </c>
      <c r="D196" s="107" t="s">
        <v>166</v>
      </c>
      <c r="E196" s="108" t="s">
        <v>264</v>
      </c>
      <c r="F196" s="107"/>
      <c r="G196" s="112">
        <f t="shared" si="3"/>
        <v>-100000000</v>
      </c>
      <c r="H196" s="113">
        <v>0</v>
      </c>
      <c r="I196" s="112">
        <f>I197+I198</f>
        <v>-100000000</v>
      </c>
    </row>
    <row r="197" spans="1:9" ht="54" customHeight="1" x14ac:dyDescent="0.3">
      <c r="A197" s="106"/>
      <c r="B197" s="107"/>
      <c r="C197" s="107"/>
      <c r="D197" s="107"/>
      <c r="E197" s="20" t="s">
        <v>610</v>
      </c>
      <c r="F197" s="107">
        <v>8111</v>
      </c>
      <c r="G197" s="112">
        <f t="shared" si="3"/>
        <v>-20000000</v>
      </c>
      <c r="H197" s="113">
        <v>0</v>
      </c>
      <c r="I197" s="112">
        <v>-20000000</v>
      </c>
    </row>
    <row r="198" spans="1:9" ht="54" customHeight="1" x14ac:dyDescent="0.3">
      <c r="A198" s="106"/>
      <c r="B198" s="107"/>
      <c r="C198" s="107"/>
      <c r="D198" s="107"/>
      <c r="E198" s="20" t="s">
        <v>630</v>
      </c>
      <c r="F198" s="107">
        <v>8411</v>
      </c>
      <c r="G198" s="112">
        <f t="shared" si="3"/>
        <v>-80000000</v>
      </c>
      <c r="H198" s="113">
        <v>0</v>
      </c>
      <c r="I198" s="112">
        <v>-80000000</v>
      </c>
    </row>
    <row r="199" spans="1:9" ht="114" customHeight="1" x14ac:dyDescent="0.3">
      <c r="A199" s="106" t="s">
        <v>947</v>
      </c>
      <c r="B199" s="107" t="s">
        <v>187</v>
      </c>
      <c r="C199" s="107" t="s">
        <v>167</v>
      </c>
      <c r="D199" s="107" t="s">
        <v>167</v>
      </c>
      <c r="E199" s="108" t="s">
        <v>948</v>
      </c>
      <c r="F199" s="107"/>
      <c r="G199" s="112">
        <f t="shared" si="3"/>
        <v>176550000</v>
      </c>
      <c r="H199" s="113">
        <f>H200+H209+H211+H214+H217+H219</f>
        <v>156550000</v>
      </c>
      <c r="I199" s="112">
        <f>I200</f>
        <v>20000000</v>
      </c>
    </row>
    <row r="200" spans="1:9" ht="33.75" customHeight="1" x14ac:dyDescent="0.3">
      <c r="A200" s="106" t="s">
        <v>949</v>
      </c>
      <c r="B200" s="107" t="s">
        <v>187</v>
      </c>
      <c r="C200" s="107" t="s">
        <v>166</v>
      </c>
      <c r="D200" s="107" t="s">
        <v>167</v>
      </c>
      <c r="E200" s="108" t="s">
        <v>950</v>
      </c>
      <c r="F200" s="107"/>
      <c r="G200" s="112">
        <f t="shared" si="3"/>
        <v>147550000</v>
      </c>
      <c r="H200" s="115">
        <f>H201</f>
        <v>127550000</v>
      </c>
      <c r="I200" s="112">
        <f>I201</f>
        <v>20000000</v>
      </c>
    </row>
    <row r="201" spans="1:9" ht="30" customHeight="1" x14ac:dyDescent="0.3">
      <c r="A201" s="106" t="s">
        <v>951</v>
      </c>
      <c r="B201" s="107" t="s">
        <v>187</v>
      </c>
      <c r="C201" s="107" t="s">
        <v>166</v>
      </c>
      <c r="D201" s="107" t="s">
        <v>166</v>
      </c>
      <c r="E201" s="108" t="s">
        <v>267</v>
      </c>
      <c r="F201" s="107"/>
      <c r="G201" s="112">
        <f t="shared" si="3"/>
        <v>147550000</v>
      </c>
      <c r="H201" s="115">
        <f>H206</f>
        <v>127550000</v>
      </c>
      <c r="I201" s="112">
        <f>I213</f>
        <v>20000000</v>
      </c>
    </row>
    <row r="202" spans="1:9" ht="3" hidden="1" customHeight="1" x14ac:dyDescent="0.3">
      <c r="A202" s="106"/>
      <c r="B202" s="107"/>
      <c r="C202" s="107"/>
      <c r="D202" s="107"/>
      <c r="E202" s="108" t="s">
        <v>886</v>
      </c>
      <c r="F202" s="107" t="s">
        <v>391</v>
      </c>
      <c r="G202" s="112">
        <f t="shared" si="3"/>
        <v>0</v>
      </c>
      <c r="H202" s="113">
        <v>0</v>
      </c>
      <c r="I202" s="112">
        <v>0</v>
      </c>
    </row>
    <row r="203" spans="1:9" ht="27" hidden="1" customHeight="1" x14ac:dyDescent="0.3">
      <c r="A203" s="106"/>
      <c r="B203" s="107"/>
      <c r="C203" s="107"/>
      <c r="D203" s="107"/>
      <c r="E203" s="108" t="s">
        <v>779</v>
      </c>
      <c r="F203" s="107" t="s">
        <v>393</v>
      </c>
      <c r="G203" s="112">
        <f t="shared" si="3"/>
        <v>0</v>
      </c>
      <c r="H203" s="113">
        <v>0</v>
      </c>
      <c r="I203" s="112">
        <v>0</v>
      </c>
    </row>
    <row r="204" spans="1:9" ht="72.75" hidden="1" customHeight="1" x14ac:dyDescent="0.3">
      <c r="A204" s="106"/>
      <c r="B204" s="107"/>
      <c r="C204" s="107"/>
      <c r="D204" s="107"/>
      <c r="E204" s="108" t="s">
        <v>745</v>
      </c>
      <c r="F204" s="107" t="s">
        <v>397</v>
      </c>
      <c r="G204" s="112">
        <f t="shared" si="3"/>
        <v>0</v>
      </c>
      <c r="H204" s="113">
        <v>0</v>
      </c>
      <c r="I204" s="112">
        <v>0</v>
      </c>
    </row>
    <row r="205" spans="1:9" ht="0.75" customHeight="1" x14ac:dyDescent="0.3">
      <c r="A205" s="106"/>
      <c r="B205" s="107"/>
      <c r="C205" s="107"/>
      <c r="D205" s="107"/>
      <c r="E205" s="108" t="s">
        <v>783</v>
      </c>
      <c r="F205" s="107" t="s">
        <v>446</v>
      </c>
      <c r="G205" s="112">
        <f t="shared" si="3"/>
        <v>0</v>
      </c>
      <c r="H205" s="113">
        <v>0</v>
      </c>
      <c r="I205" s="112">
        <v>0</v>
      </c>
    </row>
    <row r="206" spans="1:9" ht="89.25" customHeight="1" x14ac:dyDescent="0.3">
      <c r="A206" s="106"/>
      <c r="B206" s="107"/>
      <c r="C206" s="107"/>
      <c r="D206" s="107"/>
      <c r="E206" s="108" t="s">
        <v>912</v>
      </c>
      <c r="F206" s="107" t="s">
        <v>470</v>
      </c>
      <c r="G206" s="122">
        <f t="shared" si="3"/>
        <v>127550000</v>
      </c>
      <c r="H206" s="115">
        <v>127550000</v>
      </c>
      <c r="I206" s="122">
        <v>0</v>
      </c>
    </row>
    <row r="207" spans="1:9" ht="0.75" hidden="1" customHeight="1" x14ac:dyDescent="0.3">
      <c r="A207" s="106"/>
      <c r="B207" s="107"/>
      <c r="C207" s="107"/>
      <c r="D207" s="107"/>
      <c r="E207" s="108" t="s">
        <v>952</v>
      </c>
      <c r="F207" s="107" t="s">
        <v>491</v>
      </c>
      <c r="G207" s="112">
        <f t="shared" si="3"/>
        <v>0</v>
      </c>
      <c r="H207" s="113">
        <v>0</v>
      </c>
      <c r="I207" s="112">
        <v>0</v>
      </c>
    </row>
    <row r="208" spans="1:9" ht="1.5" hidden="1" customHeight="1" x14ac:dyDescent="0.3">
      <c r="A208" s="106"/>
      <c r="B208" s="107"/>
      <c r="C208" s="107"/>
      <c r="D208" s="107"/>
      <c r="E208" s="108" t="s">
        <v>807</v>
      </c>
      <c r="F208" s="107" t="s">
        <v>555</v>
      </c>
      <c r="G208" s="112">
        <f t="shared" si="3"/>
        <v>0</v>
      </c>
      <c r="H208" s="113">
        <v>0</v>
      </c>
      <c r="I208" s="112">
        <v>0</v>
      </c>
    </row>
    <row r="209" spans="1:9" ht="0.75" hidden="1" customHeight="1" x14ac:dyDescent="0.3">
      <c r="A209" s="106" t="s">
        <v>953</v>
      </c>
      <c r="B209" s="107" t="s">
        <v>187</v>
      </c>
      <c r="C209" s="107" t="s">
        <v>173</v>
      </c>
      <c r="D209" s="107" t="s">
        <v>167</v>
      </c>
      <c r="E209" s="108" t="s">
        <v>954</v>
      </c>
      <c r="F209" s="107"/>
      <c r="G209" s="112">
        <f t="shared" ref="G209:G272" si="4">H209+I209</f>
        <v>0</v>
      </c>
      <c r="H209" s="113">
        <v>0</v>
      </c>
      <c r="I209" s="112">
        <v>0</v>
      </c>
    </row>
    <row r="210" spans="1:9" ht="27" hidden="1" customHeight="1" x14ac:dyDescent="0.3">
      <c r="A210" s="106" t="s">
        <v>955</v>
      </c>
      <c r="B210" s="107" t="s">
        <v>187</v>
      </c>
      <c r="C210" s="107" t="s">
        <v>173</v>
      </c>
      <c r="D210" s="107" t="s">
        <v>166</v>
      </c>
      <c r="E210" s="108" t="s">
        <v>268</v>
      </c>
      <c r="F210" s="107"/>
      <c r="G210" s="112">
        <f t="shared" si="4"/>
        <v>0</v>
      </c>
      <c r="H210" s="113">
        <v>0</v>
      </c>
      <c r="I210" s="112">
        <v>0</v>
      </c>
    </row>
    <row r="211" spans="1:9" ht="40.5" hidden="1" customHeight="1" x14ac:dyDescent="0.3">
      <c r="A211" s="106" t="s">
        <v>956</v>
      </c>
      <c r="B211" s="107" t="s">
        <v>187</v>
      </c>
      <c r="C211" s="107" t="s">
        <v>175</v>
      </c>
      <c r="D211" s="107" t="s">
        <v>167</v>
      </c>
      <c r="E211" s="108" t="s">
        <v>957</v>
      </c>
      <c r="F211" s="107"/>
      <c r="G211" s="112">
        <f t="shared" si="4"/>
        <v>0</v>
      </c>
      <c r="H211" s="113">
        <v>0</v>
      </c>
      <c r="I211" s="112">
        <v>0</v>
      </c>
    </row>
    <row r="212" spans="1:9" ht="40.5" hidden="1" customHeight="1" x14ac:dyDescent="0.3">
      <c r="A212" s="106" t="s">
        <v>958</v>
      </c>
      <c r="B212" s="107" t="s">
        <v>187</v>
      </c>
      <c r="C212" s="107" t="s">
        <v>175</v>
      </c>
      <c r="D212" s="107" t="s">
        <v>166</v>
      </c>
      <c r="E212" s="108" t="s">
        <v>270</v>
      </c>
      <c r="F212" s="107"/>
      <c r="G212" s="112">
        <f t="shared" si="4"/>
        <v>0</v>
      </c>
      <c r="H212" s="113">
        <v>0</v>
      </c>
      <c r="I212" s="112">
        <v>0</v>
      </c>
    </row>
    <row r="213" spans="1:9" ht="45" customHeight="1" x14ac:dyDescent="0.3">
      <c r="A213" s="106"/>
      <c r="B213" s="107"/>
      <c r="C213" s="107"/>
      <c r="D213" s="107"/>
      <c r="E213" s="108" t="s">
        <v>959</v>
      </c>
      <c r="F213" s="107">
        <v>5121</v>
      </c>
      <c r="G213" s="112">
        <f t="shared" si="4"/>
        <v>20000000</v>
      </c>
      <c r="H213" s="115">
        <v>0</v>
      </c>
      <c r="I213" s="112">
        <v>20000000</v>
      </c>
    </row>
    <row r="214" spans="1:9" ht="74.25" customHeight="1" x14ac:dyDescent="0.3">
      <c r="A214" s="106" t="s">
        <v>960</v>
      </c>
      <c r="B214" s="107" t="s">
        <v>187</v>
      </c>
      <c r="C214" s="107" t="s">
        <v>184</v>
      </c>
      <c r="D214" s="107" t="s">
        <v>167</v>
      </c>
      <c r="E214" s="108" t="s">
        <v>961</v>
      </c>
      <c r="F214" s="107"/>
      <c r="G214" s="112">
        <f t="shared" si="4"/>
        <v>2000000</v>
      </c>
      <c r="H214" s="113">
        <f>H215</f>
        <v>2000000</v>
      </c>
      <c r="I214" s="112">
        <v>0</v>
      </c>
    </row>
    <row r="215" spans="1:9" ht="59.25" customHeight="1" x14ac:dyDescent="0.3">
      <c r="A215" s="106" t="s">
        <v>962</v>
      </c>
      <c r="B215" s="107" t="s">
        <v>187</v>
      </c>
      <c r="C215" s="107" t="s">
        <v>184</v>
      </c>
      <c r="D215" s="107" t="s">
        <v>166</v>
      </c>
      <c r="E215" s="108" t="s">
        <v>963</v>
      </c>
      <c r="F215" s="107"/>
      <c r="G215" s="112">
        <f t="shared" si="4"/>
        <v>2000000</v>
      </c>
      <c r="H215" s="113">
        <f>H216</f>
        <v>2000000</v>
      </c>
      <c r="I215" s="112">
        <v>0</v>
      </c>
    </row>
    <row r="216" spans="1:9" ht="33.75" customHeight="1" x14ac:dyDescent="0.3">
      <c r="A216" s="106"/>
      <c r="B216" s="107"/>
      <c r="C216" s="107"/>
      <c r="D216" s="107"/>
      <c r="E216" s="108" t="s">
        <v>762</v>
      </c>
      <c r="F216" s="107" t="s">
        <v>426</v>
      </c>
      <c r="G216" s="112">
        <f t="shared" si="4"/>
        <v>2000000</v>
      </c>
      <c r="H216" s="113">
        <v>2000000</v>
      </c>
      <c r="I216" s="112">
        <v>0</v>
      </c>
    </row>
    <row r="217" spans="1:9" ht="6" hidden="1" customHeight="1" x14ac:dyDescent="0.3">
      <c r="A217" s="106" t="s">
        <v>964</v>
      </c>
      <c r="B217" s="107" t="s">
        <v>187</v>
      </c>
      <c r="C217" s="107" t="s">
        <v>187</v>
      </c>
      <c r="D217" s="107" t="s">
        <v>167</v>
      </c>
      <c r="E217" s="108" t="s">
        <v>965</v>
      </c>
      <c r="F217" s="107"/>
      <c r="G217" s="112">
        <f t="shared" si="4"/>
        <v>0</v>
      </c>
      <c r="H217" s="113">
        <v>0</v>
      </c>
      <c r="I217" s="112">
        <v>0</v>
      </c>
    </row>
    <row r="218" spans="1:9" ht="67.5" hidden="1" customHeight="1" x14ac:dyDescent="0.3">
      <c r="A218" s="106" t="s">
        <v>966</v>
      </c>
      <c r="B218" s="107" t="s">
        <v>187</v>
      </c>
      <c r="C218" s="107" t="s">
        <v>187</v>
      </c>
      <c r="D218" s="107" t="s">
        <v>166</v>
      </c>
      <c r="E218" s="108" t="s">
        <v>272</v>
      </c>
      <c r="F218" s="107"/>
      <c r="G218" s="112">
        <f t="shared" si="4"/>
        <v>0</v>
      </c>
      <c r="H218" s="113">
        <v>0</v>
      </c>
      <c r="I218" s="112">
        <v>0</v>
      </c>
    </row>
    <row r="219" spans="1:9" ht="66" customHeight="1" x14ac:dyDescent="0.3">
      <c r="A219" s="106" t="s">
        <v>967</v>
      </c>
      <c r="B219" s="107" t="s">
        <v>187</v>
      </c>
      <c r="C219" s="107" t="s">
        <v>190</v>
      </c>
      <c r="D219" s="107" t="s">
        <v>167</v>
      </c>
      <c r="E219" s="108" t="s">
        <v>968</v>
      </c>
      <c r="F219" s="107"/>
      <c r="G219" s="112">
        <f t="shared" si="4"/>
        <v>27000000</v>
      </c>
      <c r="H219" s="113">
        <f>H220</f>
        <v>27000000</v>
      </c>
      <c r="I219" s="112">
        <v>0</v>
      </c>
    </row>
    <row r="220" spans="1:9" ht="90" customHeight="1" x14ac:dyDescent="0.3">
      <c r="A220" s="106" t="s">
        <v>969</v>
      </c>
      <c r="B220" s="107" t="s">
        <v>187</v>
      </c>
      <c r="C220" s="107" t="s">
        <v>190</v>
      </c>
      <c r="D220" s="107" t="s">
        <v>166</v>
      </c>
      <c r="E220" s="108" t="s">
        <v>273</v>
      </c>
      <c r="F220" s="107"/>
      <c r="G220" s="112">
        <f t="shared" si="4"/>
        <v>27000000</v>
      </c>
      <c r="H220" s="113">
        <f>H221</f>
        <v>27000000</v>
      </c>
      <c r="I220" s="112">
        <v>0</v>
      </c>
    </row>
    <row r="221" spans="1:9" ht="105.75" customHeight="1" x14ac:dyDescent="0.3">
      <c r="A221" s="106"/>
      <c r="B221" s="107"/>
      <c r="C221" s="107"/>
      <c r="D221" s="107"/>
      <c r="E221" s="108" t="s">
        <v>912</v>
      </c>
      <c r="F221" s="107" t="s">
        <v>470</v>
      </c>
      <c r="G221" s="112">
        <f t="shared" si="4"/>
        <v>27000000</v>
      </c>
      <c r="H221" s="113">
        <v>27000000</v>
      </c>
      <c r="I221" s="112">
        <v>0</v>
      </c>
    </row>
    <row r="222" spans="1:9" ht="6.75" hidden="1" customHeight="1" x14ac:dyDescent="0.3">
      <c r="A222" s="106"/>
      <c r="B222" s="107"/>
      <c r="C222" s="107"/>
      <c r="D222" s="107"/>
      <c r="E222" s="108" t="s">
        <v>952</v>
      </c>
      <c r="F222" s="107" t="s">
        <v>491</v>
      </c>
      <c r="G222" s="112">
        <f t="shared" si="4"/>
        <v>0</v>
      </c>
      <c r="H222" s="113">
        <v>0</v>
      </c>
      <c r="I222" s="112">
        <v>0</v>
      </c>
    </row>
    <row r="223" spans="1:9" ht="94.5" hidden="1" customHeight="1" x14ac:dyDescent="0.3">
      <c r="A223" s="106"/>
      <c r="B223" s="107"/>
      <c r="C223" s="107"/>
      <c r="D223" s="107"/>
      <c r="E223" s="108" t="s">
        <v>970</v>
      </c>
      <c r="F223" s="107" t="s">
        <v>501</v>
      </c>
      <c r="G223" s="112">
        <f t="shared" si="4"/>
        <v>0</v>
      </c>
      <c r="H223" s="113">
        <v>0</v>
      </c>
      <c r="I223" s="112">
        <v>0</v>
      </c>
    </row>
    <row r="224" spans="1:9" ht="125.25" customHeight="1" x14ac:dyDescent="0.3">
      <c r="A224" s="106" t="s">
        <v>971</v>
      </c>
      <c r="B224" s="107" t="s">
        <v>190</v>
      </c>
      <c r="C224" s="107" t="s">
        <v>167</v>
      </c>
      <c r="D224" s="107" t="s">
        <v>167</v>
      </c>
      <c r="E224" s="108" t="s">
        <v>972</v>
      </c>
      <c r="F224" s="107"/>
      <c r="G224" s="112">
        <f t="shared" si="4"/>
        <v>873568000</v>
      </c>
      <c r="H224" s="113">
        <f>H225+H228+H231+H235+H245</f>
        <v>154500000</v>
      </c>
      <c r="I224" s="112">
        <f>I225+I228+I231+I235+I245</f>
        <v>719068000</v>
      </c>
    </row>
    <row r="225" spans="1:9" ht="49.5" customHeight="1" x14ac:dyDescent="0.3">
      <c r="A225" s="106" t="s">
        <v>973</v>
      </c>
      <c r="B225" s="107" t="s">
        <v>190</v>
      </c>
      <c r="C225" s="107" t="s">
        <v>166</v>
      </c>
      <c r="D225" s="107" t="s">
        <v>167</v>
      </c>
      <c r="E225" s="108" t="s">
        <v>974</v>
      </c>
      <c r="F225" s="107"/>
      <c r="G225" s="112">
        <f t="shared" si="4"/>
        <v>717568000</v>
      </c>
      <c r="H225" s="113">
        <v>0</v>
      </c>
      <c r="I225" s="112">
        <f>I226</f>
        <v>717568000</v>
      </c>
    </row>
    <row r="226" spans="1:9" ht="48" customHeight="1" x14ac:dyDescent="0.3">
      <c r="A226" s="106" t="s">
        <v>975</v>
      </c>
      <c r="B226" s="107" t="s">
        <v>190</v>
      </c>
      <c r="C226" s="107" t="s">
        <v>166</v>
      </c>
      <c r="D226" s="107" t="s">
        <v>166</v>
      </c>
      <c r="E226" s="108" t="s">
        <v>275</v>
      </c>
      <c r="F226" s="107"/>
      <c r="G226" s="112">
        <f t="shared" si="4"/>
        <v>717568000</v>
      </c>
      <c r="H226" s="113">
        <v>0</v>
      </c>
      <c r="I226" s="112">
        <f>I227</f>
        <v>717568000</v>
      </c>
    </row>
    <row r="227" spans="1:9" ht="49.5" customHeight="1" x14ac:dyDescent="0.3">
      <c r="A227" s="106"/>
      <c r="B227" s="107"/>
      <c r="C227" s="107"/>
      <c r="D227" s="107"/>
      <c r="E227" s="108" t="s">
        <v>889</v>
      </c>
      <c r="F227" s="107" t="s">
        <v>568</v>
      </c>
      <c r="G227" s="112">
        <f t="shared" si="4"/>
        <v>717568000</v>
      </c>
      <c r="H227" s="113">
        <v>0</v>
      </c>
      <c r="I227" s="112">
        <v>717568000</v>
      </c>
    </row>
    <row r="228" spans="1:9" ht="48.75" customHeight="1" x14ac:dyDescent="0.3">
      <c r="A228" s="106" t="s">
        <v>976</v>
      </c>
      <c r="B228" s="107" t="s">
        <v>190</v>
      </c>
      <c r="C228" s="107" t="s">
        <v>173</v>
      </c>
      <c r="D228" s="107" t="s">
        <v>167</v>
      </c>
      <c r="E228" s="108" t="s">
        <v>977</v>
      </c>
      <c r="F228" s="107"/>
      <c r="G228" s="112">
        <f t="shared" si="4"/>
        <v>13200000</v>
      </c>
      <c r="H228" s="113">
        <f>H229</f>
        <v>13200000</v>
      </c>
      <c r="I228" s="112">
        <v>0</v>
      </c>
    </row>
    <row r="229" spans="1:9" ht="39.75" customHeight="1" x14ac:dyDescent="0.3">
      <c r="A229" s="106" t="s">
        <v>978</v>
      </c>
      <c r="B229" s="107" t="s">
        <v>190</v>
      </c>
      <c r="C229" s="107" t="s">
        <v>173</v>
      </c>
      <c r="D229" s="107" t="s">
        <v>166</v>
      </c>
      <c r="E229" s="108" t="s">
        <v>276</v>
      </c>
      <c r="F229" s="107"/>
      <c r="G229" s="112">
        <f t="shared" si="4"/>
        <v>13200000</v>
      </c>
      <c r="H229" s="113">
        <f>H230</f>
        <v>13200000</v>
      </c>
      <c r="I229" s="112">
        <v>0</v>
      </c>
    </row>
    <row r="230" spans="1:9" ht="102.75" customHeight="1" x14ac:dyDescent="0.3">
      <c r="A230" s="106"/>
      <c r="B230" s="107"/>
      <c r="C230" s="107"/>
      <c r="D230" s="107"/>
      <c r="E230" s="108" t="s">
        <v>912</v>
      </c>
      <c r="F230" s="107" t="s">
        <v>470</v>
      </c>
      <c r="G230" s="112">
        <f t="shared" si="4"/>
        <v>13200000</v>
      </c>
      <c r="H230" s="113">
        <v>13200000</v>
      </c>
      <c r="I230" s="112">
        <v>0</v>
      </c>
    </row>
    <row r="231" spans="1:9" ht="37.5" customHeight="1" x14ac:dyDescent="0.3">
      <c r="A231" s="106" t="s">
        <v>979</v>
      </c>
      <c r="B231" s="107" t="s">
        <v>190</v>
      </c>
      <c r="C231" s="107" t="s">
        <v>175</v>
      </c>
      <c r="D231" s="107" t="s">
        <v>167</v>
      </c>
      <c r="E231" s="108" t="s">
        <v>980</v>
      </c>
      <c r="F231" s="107"/>
      <c r="G231" s="112">
        <f t="shared" si="4"/>
        <v>12500000</v>
      </c>
      <c r="H231" s="113">
        <f>H232</f>
        <v>11000000</v>
      </c>
      <c r="I231" s="122">
        <f>I234</f>
        <v>1500000</v>
      </c>
    </row>
    <row r="232" spans="1:9" ht="49.5" customHeight="1" x14ac:dyDescent="0.3">
      <c r="A232" s="106" t="s">
        <v>981</v>
      </c>
      <c r="B232" s="107" t="s">
        <v>190</v>
      </c>
      <c r="C232" s="107" t="s">
        <v>175</v>
      </c>
      <c r="D232" s="107" t="s">
        <v>166</v>
      </c>
      <c r="E232" s="108" t="s">
        <v>277</v>
      </c>
      <c r="F232" s="107"/>
      <c r="G232" s="112">
        <f t="shared" si="4"/>
        <v>11000000</v>
      </c>
      <c r="H232" s="113">
        <f>H233</f>
        <v>11000000</v>
      </c>
      <c r="I232" s="122">
        <v>0</v>
      </c>
    </row>
    <row r="233" spans="1:9" ht="41.25" customHeight="1" x14ac:dyDescent="0.3">
      <c r="A233" s="106"/>
      <c r="B233" s="107"/>
      <c r="C233" s="107"/>
      <c r="D233" s="107"/>
      <c r="E233" s="108" t="s">
        <v>762</v>
      </c>
      <c r="F233" s="107" t="s">
        <v>426</v>
      </c>
      <c r="G233" s="112">
        <f t="shared" si="4"/>
        <v>11000000</v>
      </c>
      <c r="H233" s="113">
        <v>11000000</v>
      </c>
      <c r="I233" s="122">
        <v>0</v>
      </c>
    </row>
    <row r="234" spans="1:9" ht="72" customHeight="1" x14ac:dyDescent="0.3">
      <c r="A234" s="106"/>
      <c r="B234" s="107"/>
      <c r="C234" s="107"/>
      <c r="D234" s="107"/>
      <c r="E234" s="20" t="s">
        <v>567</v>
      </c>
      <c r="F234" s="107">
        <v>5113</v>
      </c>
      <c r="G234" s="112">
        <f>H234+I234</f>
        <v>1500000</v>
      </c>
      <c r="H234" s="115">
        <v>0</v>
      </c>
      <c r="I234" s="122">
        <v>1500000</v>
      </c>
    </row>
    <row r="235" spans="1:9" ht="54.75" customHeight="1" x14ac:dyDescent="0.3">
      <c r="A235" s="106" t="s">
        <v>982</v>
      </c>
      <c r="B235" s="107" t="s">
        <v>190</v>
      </c>
      <c r="C235" s="107" t="s">
        <v>184</v>
      </c>
      <c r="D235" s="107" t="s">
        <v>167</v>
      </c>
      <c r="E235" s="108" t="s">
        <v>983</v>
      </c>
      <c r="F235" s="107"/>
      <c r="G235" s="112">
        <f t="shared" si="4"/>
        <v>28050000</v>
      </c>
      <c r="H235" s="113">
        <f>H236</f>
        <v>28050000</v>
      </c>
      <c r="I235" s="112">
        <v>0</v>
      </c>
    </row>
    <row r="236" spans="1:9" ht="56.25" customHeight="1" x14ac:dyDescent="0.3">
      <c r="A236" s="106" t="s">
        <v>984</v>
      </c>
      <c r="B236" s="107" t="s">
        <v>190</v>
      </c>
      <c r="C236" s="107" t="s">
        <v>184</v>
      </c>
      <c r="D236" s="107" t="s">
        <v>166</v>
      </c>
      <c r="E236" s="108" t="s">
        <v>278</v>
      </c>
      <c r="F236" s="107"/>
      <c r="G236" s="112">
        <f t="shared" si="4"/>
        <v>28050000</v>
      </c>
      <c r="H236" s="113">
        <f>H237+H240+H241</f>
        <v>28050000</v>
      </c>
      <c r="I236" s="112">
        <v>0</v>
      </c>
    </row>
    <row r="237" spans="1:9" ht="50.25" customHeight="1" x14ac:dyDescent="0.3">
      <c r="A237" s="106"/>
      <c r="B237" s="107"/>
      <c r="C237" s="107"/>
      <c r="D237" s="107"/>
      <c r="E237" s="108" t="s">
        <v>778</v>
      </c>
      <c r="F237" s="107" t="s">
        <v>389</v>
      </c>
      <c r="G237" s="112">
        <f t="shared" si="4"/>
        <v>6000000</v>
      </c>
      <c r="H237" s="113">
        <v>6000000</v>
      </c>
      <c r="I237" s="112">
        <v>0</v>
      </c>
    </row>
    <row r="238" spans="1:9" ht="27" hidden="1" customHeight="1" x14ac:dyDescent="0.3">
      <c r="A238" s="106"/>
      <c r="B238" s="107"/>
      <c r="C238" s="107"/>
      <c r="D238" s="107"/>
      <c r="E238" s="108" t="s">
        <v>762</v>
      </c>
      <c r="F238" s="107" t="s">
        <v>426</v>
      </c>
      <c r="G238" s="112">
        <f t="shared" si="4"/>
        <v>0</v>
      </c>
      <c r="H238" s="113"/>
      <c r="I238" s="112">
        <v>0</v>
      </c>
    </row>
    <row r="239" spans="1:9" ht="2.25" hidden="1" customHeight="1" x14ac:dyDescent="0.3">
      <c r="A239" s="106"/>
      <c r="B239" s="107"/>
      <c r="C239" s="107"/>
      <c r="D239" s="107"/>
      <c r="E239" s="108" t="s">
        <v>802</v>
      </c>
      <c r="F239" s="107" t="s">
        <v>429</v>
      </c>
      <c r="G239" s="112">
        <f t="shared" si="4"/>
        <v>0</v>
      </c>
      <c r="H239" s="113">
        <v>0</v>
      </c>
      <c r="I239" s="112">
        <v>0</v>
      </c>
    </row>
    <row r="240" spans="1:9" ht="103.5" customHeight="1" x14ac:dyDescent="0.3">
      <c r="A240" s="106"/>
      <c r="B240" s="107"/>
      <c r="C240" s="107"/>
      <c r="D240" s="107"/>
      <c r="E240" s="108" t="s">
        <v>912</v>
      </c>
      <c r="F240" s="107" t="s">
        <v>470</v>
      </c>
      <c r="G240" s="112">
        <f t="shared" si="4"/>
        <v>22000000</v>
      </c>
      <c r="H240" s="113">
        <v>22000000</v>
      </c>
      <c r="I240" s="112">
        <v>0</v>
      </c>
    </row>
    <row r="241" spans="1:9" ht="36.75" customHeight="1" x14ac:dyDescent="0.3">
      <c r="A241" s="106"/>
      <c r="B241" s="107"/>
      <c r="C241" s="107"/>
      <c r="D241" s="107"/>
      <c r="E241" s="108" t="s">
        <v>806</v>
      </c>
      <c r="F241" s="107" t="s">
        <v>538</v>
      </c>
      <c r="G241" s="112">
        <f t="shared" si="4"/>
        <v>50000</v>
      </c>
      <c r="H241" s="113">
        <v>50000</v>
      </c>
      <c r="I241" s="112">
        <v>0</v>
      </c>
    </row>
    <row r="242" spans="1:9" ht="27" hidden="1" customHeight="1" x14ac:dyDescent="0.3">
      <c r="A242" s="106"/>
      <c r="B242" s="107"/>
      <c r="C242" s="107"/>
      <c r="D242" s="107"/>
      <c r="E242" s="108" t="s">
        <v>772</v>
      </c>
      <c r="F242" s="107" t="s">
        <v>575</v>
      </c>
      <c r="G242" s="112">
        <f t="shared" si="4"/>
        <v>0</v>
      </c>
      <c r="H242" s="113">
        <v>0</v>
      </c>
      <c r="I242" s="112">
        <v>0</v>
      </c>
    </row>
    <row r="243" spans="1:9" ht="18" hidden="1" customHeight="1" x14ac:dyDescent="0.3">
      <c r="A243" s="106" t="s">
        <v>985</v>
      </c>
      <c r="B243" s="107" t="s">
        <v>190</v>
      </c>
      <c r="C243" s="107" t="s">
        <v>187</v>
      </c>
      <c r="D243" s="107" t="s">
        <v>167</v>
      </c>
      <c r="E243" s="108" t="s">
        <v>986</v>
      </c>
      <c r="F243" s="107"/>
      <c r="G243" s="112">
        <f t="shared" si="4"/>
        <v>0</v>
      </c>
      <c r="H243" s="113">
        <v>0</v>
      </c>
      <c r="I243" s="112">
        <v>0</v>
      </c>
    </row>
    <row r="244" spans="1:9" ht="0.75" customHeight="1" x14ac:dyDescent="0.3">
      <c r="A244" s="106" t="s">
        <v>987</v>
      </c>
      <c r="B244" s="107" t="s">
        <v>190</v>
      </c>
      <c r="C244" s="107" t="s">
        <v>187</v>
      </c>
      <c r="D244" s="107" t="s">
        <v>166</v>
      </c>
      <c r="E244" s="108" t="s">
        <v>988</v>
      </c>
      <c r="F244" s="107"/>
      <c r="G244" s="112">
        <f t="shared" si="4"/>
        <v>0</v>
      </c>
      <c r="H244" s="113">
        <v>0</v>
      </c>
      <c r="I244" s="112">
        <v>0</v>
      </c>
    </row>
    <row r="245" spans="1:9" ht="116.25" customHeight="1" x14ac:dyDescent="0.3">
      <c r="A245" s="106" t="s">
        <v>989</v>
      </c>
      <c r="B245" s="107" t="s">
        <v>190</v>
      </c>
      <c r="C245" s="107" t="s">
        <v>190</v>
      </c>
      <c r="D245" s="107" t="s">
        <v>167</v>
      </c>
      <c r="E245" s="108" t="s">
        <v>990</v>
      </c>
      <c r="F245" s="107"/>
      <c r="G245" s="112">
        <f t="shared" si="4"/>
        <v>102250000</v>
      </c>
      <c r="H245" s="113">
        <f>H246</f>
        <v>102250000</v>
      </c>
      <c r="I245" s="112">
        <v>0</v>
      </c>
    </row>
    <row r="246" spans="1:9" ht="78" customHeight="1" x14ac:dyDescent="0.3">
      <c r="A246" s="106" t="s">
        <v>991</v>
      </c>
      <c r="B246" s="107" t="s">
        <v>190</v>
      </c>
      <c r="C246" s="107" t="s">
        <v>190</v>
      </c>
      <c r="D246" s="107" t="s">
        <v>166</v>
      </c>
      <c r="E246" s="108" t="s">
        <v>280</v>
      </c>
      <c r="F246" s="107"/>
      <c r="G246" s="112">
        <f t="shared" si="4"/>
        <v>102250000</v>
      </c>
      <c r="H246" s="113">
        <f>H247</f>
        <v>102250000</v>
      </c>
      <c r="I246" s="112">
        <v>0</v>
      </c>
    </row>
    <row r="247" spans="1:9" ht="105.75" customHeight="1" x14ac:dyDescent="0.3">
      <c r="A247" s="106"/>
      <c r="B247" s="107"/>
      <c r="C247" s="107"/>
      <c r="D247" s="107"/>
      <c r="E247" s="108" t="s">
        <v>912</v>
      </c>
      <c r="F247" s="107" t="s">
        <v>470</v>
      </c>
      <c r="G247" s="112">
        <f t="shared" si="4"/>
        <v>102250000</v>
      </c>
      <c r="H247" s="113">
        <v>102250000</v>
      </c>
      <c r="I247" s="112">
        <v>0</v>
      </c>
    </row>
    <row r="248" spans="1:9" ht="106.5" customHeight="1" x14ac:dyDescent="0.3">
      <c r="A248" s="106" t="s">
        <v>992</v>
      </c>
      <c r="B248" s="107" t="s">
        <v>193</v>
      </c>
      <c r="C248" s="107" t="s">
        <v>167</v>
      </c>
      <c r="D248" s="107" t="s">
        <v>167</v>
      </c>
      <c r="E248" s="108" t="s">
        <v>993</v>
      </c>
      <c r="F248" s="107"/>
      <c r="G248" s="112">
        <f t="shared" si="4"/>
        <v>18850000</v>
      </c>
      <c r="H248" s="113">
        <v>0</v>
      </c>
      <c r="I248" s="112">
        <f>I267</f>
        <v>18850000</v>
      </c>
    </row>
    <row r="249" spans="1:9" ht="82.5" hidden="1" x14ac:dyDescent="0.3">
      <c r="A249" s="106" t="s">
        <v>994</v>
      </c>
      <c r="B249" s="107" t="s">
        <v>193</v>
      </c>
      <c r="C249" s="107" t="s">
        <v>166</v>
      </c>
      <c r="D249" s="107" t="s">
        <v>167</v>
      </c>
      <c r="E249" s="108" t="s">
        <v>995</v>
      </c>
      <c r="F249" s="107"/>
      <c r="G249" s="112">
        <f t="shared" si="4"/>
        <v>0</v>
      </c>
      <c r="H249" s="113">
        <v>0</v>
      </c>
      <c r="I249" s="112">
        <v>0</v>
      </c>
    </row>
    <row r="250" spans="1:9" ht="33" hidden="1" x14ac:dyDescent="0.3">
      <c r="A250" s="106" t="s">
        <v>996</v>
      </c>
      <c r="B250" s="107" t="s">
        <v>193</v>
      </c>
      <c r="C250" s="107" t="s">
        <v>166</v>
      </c>
      <c r="D250" s="107" t="s">
        <v>166</v>
      </c>
      <c r="E250" s="108" t="s">
        <v>283</v>
      </c>
      <c r="F250" s="107"/>
      <c r="G250" s="112">
        <f t="shared" si="4"/>
        <v>0</v>
      </c>
      <c r="H250" s="113">
        <v>0</v>
      </c>
      <c r="I250" s="112">
        <v>0</v>
      </c>
    </row>
    <row r="251" spans="1:9" ht="33" hidden="1" x14ac:dyDescent="0.3">
      <c r="A251" s="106" t="s">
        <v>997</v>
      </c>
      <c r="B251" s="107" t="s">
        <v>193</v>
      </c>
      <c r="C251" s="107" t="s">
        <v>166</v>
      </c>
      <c r="D251" s="107" t="s">
        <v>173</v>
      </c>
      <c r="E251" s="108" t="s">
        <v>284</v>
      </c>
      <c r="F251" s="107"/>
      <c r="G251" s="112">
        <f t="shared" si="4"/>
        <v>0</v>
      </c>
      <c r="H251" s="113">
        <v>0</v>
      </c>
      <c r="I251" s="112">
        <v>0</v>
      </c>
    </row>
    <row r="252" spans="1:9" ht="10.5" hidden="1" customHeight="1" x14ac:dyDescent="0.3">
      <c r="A252" s="106" t="s">
        <v>998</v>
      </c>
      <c r="B252" s="107" t="s">
        <v>193</v>
      </c>
      <c r="C252" s="107" t="s">
        <v>166</v>
      </c>
      <c r="D252" s="107" t="s">
        <v>175</v>
      </c>
      <c r="E252" s="108" t="s">
        <v>285</v>
      </c>
      <c r="F252" s="107"/>
      <c r="G252" s="112">
        <f t="shared" si="4"/>
        <v>0</v>
      </c>
      <c r="H252" s="113">
        <v>0</v>
      </c>
      <c r="I252" s="112">
        <v>0</v>
      </c>
    </row>
    <row r="253" spans="1:9" ht="66" hidden="1" x14ac:dyDescent="0.3">
      <c r="A253" s="106" t="s">
        <v>999</v>
      </c>
      <c r="B253" s="107" t="s">
        <v>193</v>
      </c>
      <c r="C253" s="107" t="s">
        <v>173</v>
      </c>
      <c r="D253" s="107" t="s">
        <v>167</v>
      </c>
      <c r="E253" s="108" t="s">
        <v>1000</v>
      </c>
      <c r="F253" s="107"/>
      <c r="G253" s="112">
        <f t="shared" si="4"/>
        <v>0</v>
      </c>
      <c r="H253" s="113">
        <v>0</v>
      </c>
      <c r="I253" s="112">
        <v>0</v>
      </c>
    </row>
    <row r="254" spans="1:9" ht="49.5" hidden="1" x14ac:dyDescent="0.3">
      <c r="A254" s="106" t="s">
        <v>1001</v>
      </c>
      <c r="B254" s="107" t="s">
        <v>193</v>
      </c>
      <c r="C254" s="107" t="s">
        <v>173</v>
      </c>
      <c r="D254" s="107" t="s">
        <v>166</v>
      </c>
      <c r="E254" s="108" t="s">
        <v>287</v>
      </c>
      <c r="F254" s="107"/>
      <c r="G254" s="112">
        <f t="shared" si="4"/>
        <v>0</v>
      </c>
      <c r="H254" s="113">
        <v>0</v>
      </c>
      <c r="I254" s="112">
        <v>0</v>
      </c>
    </row>
    <row r="255" spans="1:9" ht="49.5" hidden="1" x14ac:dyDescent="0.3">
      <c r="A255" s="106" t="s">
        <v>1002</v>
      </c>
      <c r="B255" s="107" t="s">
        <v>193</v>
      </c>
      <c r="C255" s="107" t="s">
        <v>173</v>
      </c>
      <c r="D255" s="107" t="s">
        <v>173</v>
      </c>
      <c r="E255" s="108" t="s">
        <v>288</v>
      </c>
      <c r="F255" s="107"/>
      <c r="G255" s="112">
        <f t="shared" si="4"/>
        <v>0</v>
      </c>
      <c r="H255" s="113">
        <v>0</v>
      </c>
      <c r="I255" s="112">
        <v>0</v>
      </c>
    </row>
    <row r="256" spans="1:9" ht="33" hidden="1" x14ac:dyDescent="0.3">
      <c r="A256" s="106" t="s">
        <v>1003</v>
      </c>
      <c r="B256" s="107" t="s">
        <v>193</v>
      </c>
      <c r="C256" s="107" t="s">
        <v>173</v>
      </c>
      <c r="D256" s="107" t="s">
        <v>175</v>
      </c>
      <c r="E256" s="108" t="s">
        <v>1004</v>
      </c>
      <c r="F256" s="107"/>
      <c r="G256" s="112">
        <f t="shared" si="4"/>
        <v>0</v>
      </c>
      <c r="H256" s="113">
        <v>0</v>
      </c>
      <c r="I256" s="112">
        <v>0</v>
      </c>
    </row>
    <row r="257" spans="1:9" ht="33" hidden="1" x14ac:dyDescent="0.3">
      <c r="A257" s="106" t="s">
        <v>1005</v>
      </c>
      <c r="B257" s="107" t="s">
        <v>193</v>
      </c>
      <c r="C257" s="107" t="s">
        <v>173</v>
      </c>
      <c r="D257" s="107" t="s">
        <v>184</v>
      </c>
      <c r="E257" s="108" t="s">
        <v>290</v>
      </c>
      <c r="F257" s="107"/>
      <c r="G257" s="112">
        <f t="shared" si="4"/>
        <v>0</v>
      </c>
      <c r="H257" s="113">
        <v>0</v>
      </c>
      <c r="I257" s="112">
        <v>0</v>
      </c>
    </row>
    <row r="258" spans="1:9" ht="49.5" hidden="1" x14ac:dyDescent="0.3">
      <c r="A258" s="106" t="s">
        <v>1006</v>
      </c>
      <c r="B258" s="107" t="s">
        <v>193</v>
      </c>
      <c r="C258" s="107" t="s">
        <v>175</v>
      </c>
      <c r="D258" s="107" t="s">
        <v>167</v>
      </c>
      <c r="E258" s="108" t="s">
        <v>1007</v>
      </c>
      <c r="F258" s="107"/>
      <c r="G258" s="112">
        <f t="shared" si="4"/>
        <v>0</v>
      </c>
      <c r="H258" s="113">
        <v>0</v>
      </c>
      <c r="I258" s="112">
        <v>0</v>
      </c>
    </row>
    <row r="259" spans="1:9" ht="49.5" hidden="1" x14ac:dyDescent="0.3">
      <c r="A259" s="106" t="s">
        <v>1008</v>
      </c>
      <c r="B259" s="107" t="s">
        <v>193</v>
      </c>
      <c r="C259" s="107" t="s">
        <v>175</v>
      </c>
      <c r="D259" s="107" t="s">
        <v>166</v>
      </c>
      <c r="E259" s="108" t="s">
        <v>1009</v>
      </c>
      <c r="F259" s="107"/>
      <c r="G259" s="112">
        <f t="shared" si="4"/>
        <v>0</v>
      </c>
      <c r="H259" s="113">
        <v>0</v>
      </c>
      <c r="I259" s="112">
        <v>0</v>
      </c>
    </row>
    <row r="260" spans="1:9" ht="49.5" hidden="1" x14ac:dyDescent="0.3">
      <c r="A260" s="106" t="s">
        <v>1010</v>
      </c>
      <c r="B260" s="107" t="s">
        <v>193</v>
      </c>
      <c r="C260" s="107" t="s">
        <v>175</v>
      </c>
      <c r="D260" s="107" t="s">
        <v>173</v>
      </c>
      <c r="E260" s="108" t="s">
        <v>293</v>
      </c>
      <c r="F260" s="107"/>
      <c r="G260" s="112">
        <f t="shared" si="4"/>
        <v>0</v>
      </c>
      <c r="H260" s="113">
        <v>0</v>
      </c>
      <c r="I260" s="112">
        <v>0</v>
      </c>
    </row>
    <row r="261" spans="1:9" ht="14.25" hidden="1" customHeight="1" x14ac:dyDescent="0.3">
      <c r="A261" s="106" t="s">
        <v>1011</v>
      </c>
      <c r="B261" s="107" t="s">
        <v>193</v>
      </c>
      <c r="C261" s="107" t="s">
        <v>175</v>
      </c>
      <c r="D261" s="107" t="s">
        <v>175</v>
      </c>
      <c r="E261" s="108" t="s">
        <v>1012</v>
      </c>
      <c r="F261" s="107"/>
      <c r="G261" s="112">
        <f t="shared" si="4"/>
        <v>0</v>
      </c>
      <c r="H261" s="113">
        <v>0</v>
      </c>
      <c r="I261" s="112">
        <v>0</v>
      </c>
    </row>
    <row r="262" spans="1:9" ht="82.5" hidden="1" x14ac:dyDescent="0.3">
      <c r="A262" s="106" t="s">
        <v>1013</v>
      </c>
      <c r="B262" s="107" t="s">
        <v>193</v>
      </c>
      <c r="C262" s="107" t="s">
        <v>175</v>
      </c>
      <c r="D262" s="107" t="s">
        <v>184</v>
      </c>
      <c r="E262" s="108" t="s">
        <v>295</v>
      </c>
      <c r="F262" s="107"/>
      <c r="G262" s="112">
        <f t="shared" si="4"/>
        <v>0</v>
      </c>
      <c r="H262" s="113">
        <v>0</v>
      </c>
      <c r="I262" s="112">
        <v>0</v>
      </c>
    </row>
    <row r="263" spans="1:9" ht="0.75" hidden="1" customHeight="1" x14ac:dyDescent="0.3">
      <c r="A263" s="106" t="s">
        <v>1014</v>
      </c>
      <c r="B263" s="107" t="s">
        <v>193</v>
      </c>
      <c r="C263" s="107" t="s">
        <v>184</v>
      </c>
      <c r="D263" s="107" t="s">
        <v>167</v>
      </c>
      <c r="E263" s="108" t="s">
        <v>1015</v>
      </c>
      <c r="F263" s="107"/>
      <c r="G263" s="112">
        <f t="shared" si="4"/>
        <v>0</v>
      </c>
      <c r="H263" s="113">
        <v>0</v>
      </c>
      <c r="I263" s="112">
        <v>0</v>
      </c>
    </row>
    <row r="264" spans="1:9" ht="49.5" hidden="1" x14ac:dyDescent="0.3">
      <c r="A264" s="106" t="s">
        <v>1016</v>
      </c>
      <c r="B264" s="107" t="s">
        <v>193</v>
      </c>
      <c r="C264" s="107" t="s">
        <v>184</v>
      </c>
      <c r="D264" s="107" t="s">
        <v>166</v>
      </c>
      <c r="E264" s="108" t="s">
        <v>296</v>
      </c>
      <c r="F264" s="107"/>
      <c r="G264" s="112">
        <f t="shared" si="4"/>
        <v>0</v>
      </c>
      <c r="H264" s="113">
        <v>0</v>
      </c>
      <c r="I264" s="112">
        <v>0</v>
      </c>
    </row>
    <row r="265" spans="1:9" ht="99" hidden="1" x14ac:dyDescent="0.3">
      <c r="A265" s="106" t="s">
        <v>1017</v>
      </c>
      <c r="B265" s="107" t="s">
        <v>193</v>
      </c>
      <c r="C265" s="107" t="s">
        <v>187</v>
      </c>
      <c r="D265" s="107" t="s">
        <v>167</v>
      </c>
      <c r="E265" s="108" t="s">
        <v>1018</v>
      </c>
      <c r="F265" s="107"/>
      <c r="G265" s="112">
        <f t="shared" si="4"/>
        <v>0</v>
      </c>
      <c r="H265" s="113">
        <v>0</v>
      </c>
      <c r="I265" s="112">
        <v>0</v>
      </c>
    </row>
    <row r="266" spans="1:9" ht="82.5" hidden="1" x14ac:dyDescent="0.3">
      <c r="A266" s="106" t="s">
        <v>1019</v>
      </c>
      <c r="B266" s="107" t="s">
        <v>193</v>
      </c>
      <c r="C266" s="107" t="s">
        <v>187</v>
      </c>
      <c r="D266" s="107" t="s">
        <v>166</v>
      </c>
      <c r="E266" s="108" t="s">
        <v>1020</v>
      </c>
      <c r="F266" s="107"/>
      <c r="G266" s="112">
        <f t="shared" si="4"/>
        <v>0</v>
      </c>
      <c r="H266" s="113">
        <v>0</v>
      </c>
      <c r="I266" s="112">
        <v>0</v>
      </c>
    </row>
    <row r="267" spans="1:9" ht="49.5" x14ac:dyDescent="0.3">
      <c r="A267" s="106" t="s">
        <v>1021</v>
      </c>
      <c r="B267" s="107" t="s">
        <v>193</v>
      </c>
      <c r="C267" s="107" t="s">
        <v>190</v>
      </c>
      <c r="D267" s="107" t="s">
        <v>167</v>
      </c>
      <c r="E267" s="108" t="s">
        <v>1022</v>
      </c>
      <c r="F267" s="107"/>
      <c r="G267" s="112">
        <f t="shared" si="4"/>
        <v>18850000</v>
      </c>
      <c r="H267" s="113">
        <v>0</v>
      </c>
      <c r="I267" s="112">
        <f>I268</f>
        <v>18850000</v>
      </c>
    </row>
    <row r="268" spans="1:9" ht="63" customHeight="1" x14ac:dyDescent="0.3">
      <c r="A268" s="106" t="s">
        <v>1023</v>
      </c>
      <c r="B268" s="107" t="s">
        <v>193</v>
      </c>
      <c r="C268" s="107" t="s">
        <v>190</v>
      </c>
      <c r="D268" s="107" t="s">
        <v>166</v>
      </c>
      <c r="E268" s="108" t="s">
        <v>299</v>
      </c>
      <c r="F268" s="107"/>
      <c r="G268" s="112">
        <f t="shared" si="4"/>
        <v>18850000</v>
      </c>
      <c r="H268" s="113">
        <v>0</v>
      </c>
      <c r="I268" s="112">
        <v>18850000</v>
      </c>
    </row>
    <row r="269" spans="1:9" ht="49.5" hidden="1" x14ac:dyDescent="0.3">
      <c r="A269" s="106" t="s">
        <v>1024</v>
      </c>
      <c r="B269" s="107" t="s">
        <v>193</v>
      </c>
      <c r="C269" s="107" t="s">
        <v>190</v>
      </c>
      <c r="D269" s="107" t="s">
        <v>173</v>
      </c>
      <c r="E269" s="108" t="s">
        <v>298</v>
      </c>
      <c r="F269" s="107"/>
      <c r="G269" s="112">
        <f t="shared" si="4"/>
        <v>0</v>
      </c>
      <c r="H269" s="113">
        <v>0</v>
      </c>
      <c r="I269" s="112">
        <v>0</v>
      </c>
    </row>
    <row r="270" spans="1:9" ht="34.5" customHeight="1" x14ac:dyDescent="0.3">
      <c r="A270" s="106"/>
      <c r="B270" s="107"/>
      <c r="C270" s="107"/>
      <c r="D270" s="107"/>
      <c r="E270" s="108" t="s">
        <v>772</v>
      </c>
      <c r="F270" s="107">
        <v>5129</v>
      </c>
      <c r="G270" s="112">
        <f>I270</f>
        <v>18850000</v>
      </c>
      <c r="H270" s="113">
        <v>0</v>
      </c>
      <c r="I270" s="112">
        <v>18850000</v>
      </c>
    </row>
    <row r="271" spans="1:9" ht="114" customHeight="1" x14ac:dyDescent="0.3">
      <c r="A271" s="106" t="s">
        <v>1025</v>
      </c>
      <c r="B271" s="107" t="s">
        <v>195</v>
      </c>
      <c r="C271" s="107" t="s">
        <v>167</v>
      </c>
      <c r="D271" s="107" t="s">
        <v>167</v>
      </c>
      <c r="E271" s="108" t="s">
        <v>1026</v>
      </c>
      <c r="F271" s="107"/>
      <c r="G271" s="112">
        <f>H271+I271</f>
        <v>504659800</v>
      </c>
      <c r="H271" s="113">
        <f>H272+H281+H332</f>
        <v>78000000</v>
      </c>
      <c r="I271" s="112">
        <f>I272+I281+I332</f>
        <v>426659800</v>
      </c>
    </row>
    <row r="272" spans="1:9" ht="48.75" customHeight="1" x14ac:dyDescent="0.3">
      <c r="A272" s="106" t="s">
        <v>1027</v>
      </c>
      <c r="B272" s="107" t="s">
        <v>195</v>
      </c>
      <c r="C272" s="107" t="s">
        <v>166</v>
      </c>
      <c r="D272" s="107" t="s">
        <v>167</v>
      </c>
      <c r="E272" s="108" t="s">
        <v>1028</v>
      </c>
      <c r="F272" s="107"/>
      <c r="G272" s="112">
        <f t="shared" si="4"/>
        <v>428159800</v>
      </c>
      <c r="H272" s="113">
        <f>H273</f>
        <v>1500000</v>
      </c>
      <c r="I272" s="122">
        <f>I273+I295+I333</f>
        <v>426659800</v>
      </c>
    </row>
    <row r="273" spans="1:9" ht="63.75" customHeight="1" x14ac:dyDescent="0.3">
      <c r="A273" s="106" t="s">
        <v>1029</v>
      </c>
      <c r="B273" s="107" t="s">
        <v>195</v>
      </c>
      <c r="C273" s="107" t="s">
        <v>166</v>
      </c>
      <c r="D273" s="107" t="s">
        <v>166</v>
      </c>
      <c r="E273" s="108" t="s">
        <v>301</v>
      </c>
      <c r="F273" s="107"/>
      <c r="G273" s="112">
        <f>H273+I273</f>
        <v>428159800</v>
      </c>
      <c r="H273" s="113">
        <f>H277</f>
        <v>1500000</v>
      </c>
      <c r="I273" s="112">
        <f>I278+I279</f>
        <v>426659800</v>
      </c>
    </row>
    <row r="274" spans="1:9" ht="33" hidden="1" customHeight="1" x14ac:dyDescent="0.3">
      <c r="A274" s="106"/>
      <c r="B274" s="107"/>
      <c r="C274" s="107"/>
      <c r="D274" s="107"/>
      <c r="E274" s="108" t="s">
        <v>801</v>
      </c>
      <c r="F274" s="107" t="s">
        <v>423</v>
      </c>
      <c r="G274" s="122">
        <f t="shared" ref="G274:G342" si="5">H274+I274</f>
        <v>0</v>
      </c>
      <c r="H274" s="115">
        <v>0</v>
      </c>
      <c r="I274" s="112"/>
    </row>
    <row r="275" spans="1:9" ht="16.5" hidden="1" customHeight="1" x14ac:dyDescent="0.3">
      <c r="A275" s="106"/>
      <c r="B275" s="107"/>
      <c r="C275" s="107"/>
      <c r="D275" s="107"/>
      <c r="E275" s="108" t="s">
        <v>851</v>
      </c>
      <c r="F275" s="107" t="s">
        <v>440</v>
      </c>
      <c r="G275" s="122">
        <f t="shared" si="5"/>
        <v>0</v>
      </c>
      <c r="H275" s="115">
        <v>0</v>
      </c>
      <c r="I275" s="112"/>
    </row>
    <row r="276" spans="1:9" ht="33" hidden="1" customHeight="1" x14ac:dyDescent="0.3">
      <c r="A276" s="106"/>
      <c r="B276" s="107"/>
      <c r="C276" s="107"/>
      <c r="D276" s="107"/>
      <c r="E276" s="108" t="s">
        <v>803</v>
      </c>
      <c r="F276" s="107" t="s">
        <v>448</v>
      </c>
      <c r="G276" s="122">
        <f t="shared" si="5"/>
        <v>0</v>
      </c>
      <c r="H276" s="115">
        <v>0</v>
      </c>
      <c r="I276" s="112"/>
    </row>
    <row r="277" spans="1:9" ht="76.5" customHeight="1" x14ac:dyDescent="0.3">
      <c r="A277" s="106"/>
      <c r="B277" s="107"/>
      <c r="C277" s="107"/>
      <c r="D277" s="107"/>
      <c r="E277" s="108" t="s">
        <v>1030</v>
      </c>
      <c r="F277" s="107" t="s">
        <v>518</v>
      </c>
      <c r="G277" s="116">
        <f t="shared" si="5"/>
        <v>1500000</v>
      </c>
      <c r="H277" s="124">
        <v>1500000</v>
      </c>
      <c r="I277" s="116">
        <v>0</v>
      </c>
    </row>
    <row r="278" spans="1:9" ht="76.5" customHeight="1" x14ac:dyDescent="0.3">
      <c r="A278" s="106"/>
      <c r="B278" s="107"/>
      <c r="C278" s="107"/>
      <c r="D278" s="107"/>
      <c r="E278" s="20" t="s">
        <v>565</v>
      </c>
      <c r="F278" s="125">
        <v>5112</v>
      </c>
      <c r="G278" s="126">
        <f>I278</f>
        <v>216659800</v>
      </c>
      <c r="H278" s="127">
        <v>0</v>
      </c>
      <c r="I278" s="128">
        <v>216659800</v>
      </c>
    </row>
    <row r="279" spans="1:9" ht="63.75" customHeight="1" x14ac:dyDescent="0.3">
      <c r="A279" s="106"/>
      <c r="B279" s="107"/>
      <c r="C279" s="107"/>
      <c r="D279" s="107"/>
      <c r="E279" s="108" t="s">
        <v>889</v>
      </c>
      <c r="F279" s="107" t="s">
        <v>568</v>
      </c>
      <c r="G279" s="129">
        <f>H279+I279</f>
        <v>210000000</v>
      </c>
      <c r="H279" s="130">
        <v>0</v>
      </c>
      <c r="I279" s="131">
        <v>210000000</v>
      </c>
    </row>
    <row r="280" spans="1:9" ht="27" hidden="1" customHeight="1" x14ac:dyDescent="0.3">
      <c r="A280" s="106"/>
      <c r="B280" s="107"/>
      <c r="C280" s="107"/>
      <c r="D280" s="107"/>
      <c r="E280" s="108" t="s">
        <v>772</v>
      </c>
      <c r="F280" s="107" t="s">
        <v>575</v>
      </c>
      <c r="G280" s="112">
        <f t="shared" si="5"/>
        <v>0</v>
      </c>
      <c r="H280" s="132">
        <v>0</v>
      </c>
      <c r="I280" s="114"/>
    </row>
    <row r="281" spans="1:9" ht="66.75" customHeight="1" x14ac:dyDescent="0.3">
      <c r="A281" s="106" t="s">
        <v>1031</v>
      </c>
      <c r="B281" s="107" t="s">
        <v>195</v>
      </c>
      <c r="C281" s="107" t="s">
        <v>173</v>
      </c>
      <c r="D281" s="107" t="s">
        <v>167</v>
      </c>
      <c r="E281" s="108" t="s">
        <v>1032</v>
      </c>
      <c r="F281" s="107"/>
      <c r="G281" s="112">
        <f t="shared" si="5"/>
        <v>61200000</v>
      </c>
      <c r="H281" s="113">
        <f>H295</f>
        <v>61200000</v>
      </c>
      <c r="I281" s="112">
        <v>0</v>
      </c>
    </row>
    <row r="282" spans="1:9" hidden="1" x14ac:dyDescent="0.3">
      <c r="A282" s="106" t="s">
        <v>1033</v>
      </c>
      <c r="B282" s="107" t="s">
        <v>195</v>
      </c>
      <c r="C282" s="107" t="s">
        <v>173</v>
      </c>
      <c r="D282" s="107" t="s">
        <v>166</v>
      </c>
      <c r="E282" s="108" t="s">
        <v>303</v>
      </c>
      <c r="F282" s="107"/>
      <c r="G282" s="112">
        <f t="shared" si="5"/>
        <v>0</v>
      </c>
      <c r="H282" s="113">
        <v>0</v>
      </c>
      <c r="I282" s="112">
        <v>0</v>
      </c>
    </row>
    <row r="283" spans="1:9" ht="49.5" hidden="1" x14ac:dyDescent="0.3">
      <c r="A283" s="106"/>
      <c r="B283" s="107"/>
      <c r="C283" s="107"/>
      <c r="D283" s="107"/>
      <c r="E283" s="108" t="s">
        <v>737</v>
      </c>
      <c r="F283" s="107" t="s">
        <v>373</v>
      </c>
      <c r="G283" s="112">
        <f t="shared" si="5"/>
        <v>0</v>
      </c>
      <c r="H283" s="113">
        <v>0</v>
      </c>
      <c r="I283" s="112">
        <v>0</v>
      </c>
    </row>
    <row r="284" spans="1:9" ht="49.5" hidden="1" x14ac:dyDescent="0.3">
      <c r="A284" s="106"/>
      <c r="B284" s="107"/>
      <c r="C284" s="107"/>
      <c r="D284" s="107"/>
      <c r="E284" s="108" t="s">
        <v>740</v>
      </c>
      <c r="F284" s="107" t="s">
        <v>383</v>
      </c>
      <c r="G284" s="112">
        <f t="shared" si="5"/>
        <v>0</v>
      </c>
      <c r="H284" s="113">
        <v>0</v>
      </c>
      <c r="I284" s="112">
        <v>0</v>
      </c>
    </row>
    <row r="285" spans="1:9" ht="33" hidden="1" x14ac:dyDescent="0.3">
      <c r="A285" s="106"/>
      <c r="B285" s="107"/>
      <c r="C285" s="107"/>
      <c r="D285" s="107"/>
      <c r="E285" s="108" t="s">
        <v>779</v>
      </c>
      <c r="F285" s="107" t="s">
        <v>393</v>
      </c>
      <c r="G285" s="112">
        <f t="shared" si="5"/>
        <v>0</v>
      </c>
      <c r="H285" s="113">
        <v>0</v>
      </c>
      <c r="I285" s="112">
        <v>0</v>
      </c>
    </row>
    <row r="286" spans="1:9" ht="33" hidden="1" x14ac:dyDescent="0.3">
      <c r="A286" s="106"/>
      <c r="B286" s="107"/>
      <c r="C286" s="107"/>
      <c r="D286" s="107"/>
      <c r="E286" s="108" t="s">
        <v>780</v>
      </c>
      <c r="F286" s="107" t="s">
        <v>402</v>
      </c>
      <c r="G286" s="112">
        <f t="shared" si="5"/>
        <v>0</v>
      </c>
      <c r="H286" s="113">
        <v>0</v>
      </c>
      <c r="I286" s="112">
        <v>0</v>
      </c>
    </row>
    <row r="287" spans="1:9" ht="6" hidden="1" customHeight="1" x14ac:dyDescent="0.3">
      <c r="A287" s="106"/>
      <c r="B287" s="107"/>
      <c r="C287" s="107"/>
      <c r="D287" s="107"/>
      <c r="E287" s="108" t="s">
        <v>1034</v>
      </c>
      <c r="F287" s="107" t="s">
        <v>404</v>
      </c>
      <c r="G287" s="112">
        <f t="shared" si="5"/>
        <v>0</v>
      </c>
      <c r="H287" s="113">
        <v>0</v>
      </c>
      <c r="I287" s="112">
        <v>0</v>
      </c>
    </row>
    <row r="288" spans="1:9" ht="33" hidden="1" x14ac:dyDescent="0.3">
      <c r="A288" s="106"/>
      <c r="B288" s="107"/>
      <c r="C288" s="107"/>
      <c r="D288" s="107"/>
      <c r="E288" s="108" t="s">
        <v>748</v>
      </c>
      <c r="F288" s="107" t="s">
        <v>409</v>
      </c>
      <c r="G288" s="112">
        <f t="shared" si="5"/>
        <v>0</v>
      </c>
      <c r="H288" s="113">
        <v>0</v>
      </c>
      <c r="I288" s="112">
        <v>0</v>
      </c>
    </row>
    <row r="289" spans="1:9" ht="33" hidden="1" x14ac:dyDescent="0.3">
      <c r="A289" s="106"/>
      <c r="B289" s="107"/>
      <c r="C289" s="107"/>
      <c r="D289" s="107"/>
      <c r="E289" s="108" t="s">
        <v>749</v>
      </c>
      <c r="F289" s="107" t="s">
        <v>411</v>
      </c>
      <c r="G289" s="112">
        <f t="shared" si="5"/>
        <v>0</v>
      </c>
      <c r="H289" s="113">
        <v>0</v>
      </c>
      <c r="I289" s="112">
        <v>0</v>
      </c>
    </row>
    <row r="290" spans="1:9" ht="33" hidden="1" x14ac:dyDescent="0.3">
      <c r="A290" s="106"/>
      <c r="B290" s="107"/>
      <c r="C290" s="107"/>
      <c r="D290" s="107"/>
      <c r="E290" s="108" t="s">
        <v>799</v>
      </c>
      <c r="F290" s="107" t="s">
        <v>415</v>
      </c>
      <c r="G290" s="112">
        <f t="shared" si="5"/>
        <v>0</v>
      </c>
      <c r="H290" s="113">
        <v>0</v>
      </c>
      <c r="I290" s="112">
        <v>0</v>
      </c>
    </row>
    <row r="291" spans="1:9" ht="66" hidden="1" x14ac:dyDescent="0.3">
      <c r="A291" s="106"/>
      <c r="B291" s="107"/>
      <c r="C291" s="107"/>
      <c r="D291" s="107"/>
      <c r="E291" s="108" t="s">
        <v>802</v>
      </c>
      <c r="F291" s="107" t="s">
        <v>429</v>
      </c>
      <c r="G291" s="112">
        <f t="shared" si="5"/>
        <v>0</v>
      </c>
      <c r="H291" s="113">
        <v>0</v>
      </c>
      <c r="I291" s="112">
        <v>0</v>
      </c>
    </row>
    <row r="292" spans="1:9" ht="33" hidden="1" x14ac:dyDescent="0.3">
      <c r="A292" s="106"/>
      <c r="B292" s="107"/>
      <c r="C292" s="107"/>
      <c r="D292" s="107"/>
      <c r="E292" s="108" t="s">
        <v>782</v>
      </c>
      <c r="F292" s="107" t="s">
        <v>434</v>
      </c>
      <c r="G292" s="112">
        <f t="shared" si="5"/>
        <v>0</v>
      </c>
      <c r="H292" s="113">
        <v>0</v>
      </c>
      <c r="I292" s="112">
        <v>0</v>
      </c>
    </row>
    <row r="293" spans="1:9" ht="49.5" hidden="1" x14ac:dyDescent="0.3">
      <c r="A293" s="106"/>
      <c r="B293" s="107"/>
      <c r="C293" s="107"/>
      <c r="D293" s="107"/>
      <c r="E293" s="108" t="s">
        <v>783</v>
      </c>
      <c r="F293" s="107" t="s">
        <v>446</v>
      </c>
      <c r="G293" s="112">
        <f t="shared" si="5"/>
        <v>0</v>
      </c>
      <c r="H293" s="113">
        <v>0</v>
      </c>
      <c r="I293" s="112">
        <v>0</v>
      </c>
    </row>
    <row r="294" spans="1:9" ht="33" hidden="1" x14ac:dyDescent="0.3">
      <c r="A294" s="106" t="s">
        <v>1035</v>
      </c>
      <c r="B294" s="107" t="s">
        <v>195</v>
      </c>
      <c r="C294" s="107" t="s">
        <v>173</v>
      </c>
      <c r="D294" s="107" t="s">
        <v>173</v>
      </c>
      <c r="E294" s="108" t="s">
        <v>304</v>
      </c>
      <c r="F294" s="107"/>
      <c r="G294" s="112">
        <f t="shared" si="5"/>
        <v>0</v>
      </c>
      <c r="H294" s="113">
        <v>0</v>
      </c>
      <c r="I294" s="112">
        <v>0</v>
      </c>
    </row>
    <row r="295" spans="1:9" ht="62.25" hidden="1" customHeight="1" x14ac:dyDescent="0.3">
      <c r="A295" s="106" t="s">
        <v>1036</v>
      </c>
      <c r="B295" s="107" t="s">
        <v>195</v>
      </c>
      <c r="C295" s="107" t="s">
        <v>173</v>
      </c>
      <c r="D295" s="107" t="s">
        <v>175</v>
      </c>
      <c r="E295" s="108" t="s">
        <v>305</v>
      </c>
      <c r="F295" s="107"/>
      <c r="G295" s="112">
        <f>H295+I295</f>
        <v>61200000</v>
      </c>
      <c r="H295" s="113">
        <f>H304</f>
        <v>61200000</v>
      </c>
      <c r="I295" s="112">
        <v>0</v>
      </c>
    </row>
    <row r="296" spans="1:9" ht="4.5" hidden="1" customHeight="1" x14ac:dyDescent="0.3">
      <c r="A296" s="106"/>
      <c r="B296" s="107"/>
      <c r="C296" s="107"/>
      <c r="D296" s="107"/>
      <c r="E296" s="108" t="s">
        <v>737</v>
      </c>
      <c r="F296" s="107" t="s">
        <v>373</v>
      </c>
      <c r="G296" s="112">
        <f t="shared" si="5"/>
        <v>0</v>
      </c>
      <c r="H296" s="113">
        <v>0</v>
      </c>
      <c r="I296" s="112">
        <v>0</v>
      </c>
    </row>
    <row r="297" spans="1:9" ht="40.5" hidden="1" customHeight="1" x14ac:dyDescent="0.3">
      <c r="A297" s="106"/>
      <c r="B297" s="107"/>
      <c r="C297" s="107"/>
      <c r="D297" s="107"/>
      <c r="E297" s="108" t="s">
        <v>740</v>
      </c>
      <c r="F297" s="107" t="s">
        <v>383</v>
      </c>
      <c r="G297" s="112">
        <f t="shared" si="5"/>
        <v>0</v>
      </c>
      <c r="H297" s="113">
        <v>0</v>
      </c>
      <c r="I297" s="112">
        <v>0</v>
      </c>
    </row>
    <row r="298" spans="1:9" ht="27" hidden="1" customHeight="1" x14ac:dyDescent="0.3">
      <c r="A298" s="106"/>
      <c r="B298" s="107"/>
      <c r="C298" s="107"/>
      <c r="D298" s="107"/>
      <c r="E298" s="108" t="s">
        <v>778</v>
      </c>
      <c r="F298" s="107" t="s">
        <v>389</v>
      </c>
      <c r="G298" s="112">
        <f t="shared" si="5"/>
        <v>0</v>
      </c>
      <c r="H298" s="113">
        <v>0</v>
      </c>
      <c r="I298" s="112">
        <v>0</v>
      </c>
    </row>
    <row r="299" spans="1:9" ht="27" hidden="1" customHeight="1" x14ac:dyDescent="0.3">
      <c r="A299" s="106"/>
      <c r="B299" s="107"/>
      <c r="C299" s="107"/>
      <c r="D299" s="107"/>
      <c r="E299" s="108" t="s">
        <v>780</v>
      </c>
      <c r="F299" s="107" t="s">
        <v>402</v>
      </c>
      <c r="G299" s="112">
        <f t="shared" si="5"/>
        <v>0</v>
      </c>
      <c r="H299" s="113">
        <v>0</v>
      </c>
      <c r="I299" s="112">
        <v>0</v>
      </c>
    </row>
    <row r="300" spans="1:9" ht="27" hidden="1" customHeight="1" x14ac:dyDescent="0.3">
      <c r="A300" s="106"/>
      <c r="B300" s="107"/>
      <c r="C300" s="107"/>
      <c r="D300" s="107"/>
      <c r="E300" s="108" t="s">
        <v>748</v>
      </c>
      <c r="F300" s="107" t="s">
        <v>409</v>
      </c>
      <c r="G300" s="112">
        <f t="shared" si="5"/>
        <v>0</v>
      </c>
      <c r="H300" s="113">
        <v>0</v>
      </c>
      <c r="I300" s="112">
        <v>0</v>
      </c>
    </row>
    <row r="301" spans="1:9" ht="27" hidden="1" customHeight="1" x14ac:dyDescent="0.3">
      <c r="A301" s="106"/>
      <c r="B301" s="107"/>
      <c r="C301" s="107"/>
      <c r="D301" s="107"/>
      <c r="E301" s="108" t="s">
        <v>782</v>
      </c>
      <c r="F301" s="107" t="s">
        <v>434</v>
      </c>
      <c r="G301" s="112">
        <f t="shared" si="5"/>
        <v>0</v>
      </c>
      <c r="H301" s="113">
        <v>0</v>
      </c>
      <c r="I301" s="112">
        <v>0</v>
      </c>
    </row>
    <row r="302" spans="1:9" ht="40.5" hidden="1" customHeight="1" x14ac:dyDescent="0.3">
      <c r="A302" s="106"/>
      <c r="B302" s="107"/>
      <c r="C302" s="107"/>
      <c r="D302" s="107"/>
      <c r="E302" s="108" t="s">
        <v>783</v>
      </c>
      <c r="F302" s="107" t="s">
        <v>446</v>
      </c>
      <c r="G302" s="112">
        <f t="shared" si="5"/>
        <v>0</v>
      </c>
      <c r="H302" s="113">
        <v>0</v>
      </c>
      <c r="I302" s="112">
        <v>0</v>
      </c>
    </row>
    <row r="303" spans="1:9" ht="4.5" hidden="1" customHeight="1" x14ac:dyDescent="0.3">
      <c r="A303" s="106"/>
      <c r="B303" s="107"/>
      <c r="C303" s="107"/>
      <c r="D303" s="107"/>
      <c r="E303" s="108" t="s">
        <v>803</v>
      </c>
      <c r="F303" s="107" t="s">
        <v>448</v>
      </c>
      <c r="G303" s="112">
        <f t="shared" si="5"/>
        <v>0</v>
      </c>
      <c r="H303" s="113">
        <v>0</v>
      </c>
      <c r="I303" s="112">
        <v>0</v>
      </c>
    </row>
    <row r="304" spans="1:9" ht="101.25" customHeight="1" x14ac:dyDescent="0.3">
      <c r="A304" s="106"/>
      <c r="B304" s="107"/>
      <c r="C304" s="107"/>
      <c r="D304" s="107"/>
      <c r="E304" s="108" t="s">
        <v>912</v>
      </c>
      <c r="F304" s="107" t="s">
        <v>470</v>
      </c>
      <c r="G304" s="112">
        <f t="shared" si="5"/>
        <v>61200000</v>
      </c>
      <c r="H304" s="113">
        <v>61200000</v>
      </c>
      <c r="I304" s="112">
        <v>0</v>
      </c>
    </row>
    <row r="305" spans="1:9" ht="94.5" hidden="1" customHeight="1" x14ac:dyDescent="0.3">
      <c r="A305" s="106"/>
      <c r="B305" s="107"/>
      <c r="C305" s="107"/>
      <c r="D305" s="107"/>
      <c r="E305" s="108" t="s">
        <v>952</v>
      </c>
      <c r="F305" s="107" t="s">
        <v>491</v>
      </c>
      <c r="G305" s="112">
        <f t="shared" si="5"/>
        <v>0</v>
      </c>
      <c r="H305" s="113">
        <v>0</v>
      </c>
      <c r="I305" s="112">
        <v>0</v>
      </c>
    </row>
    <row r="306" spans="1:9" ht="54" hidden="1" customHeight="1" x14ac:dyDescent="0.3">
      <c r="A306" s="106"/>
      <c r="B306" s="107"/>
      <c r="C306" s="107"/>
      <c r="D306" s="107"/>
      <c r="E306" s="108" t="s">
        <v>888</v>
      </c>
      <c r="F306" s="107" t="s">
        <v>505</v>
      </c>
      <c r="G306" s="112">
        <f t="shared" si="5"/>
        <v>0</v>
      </c>
      <c r="H306" s="113">
        <v>0</v>
      </c>
      <c r="I306" s="112">
        <v>0</v>
      </c>
    </row>
    <row r="307" spans="1:9" ht="66" hidden="1" customHeight="1" x14ac:dyDescent="0.3">
      <c r="A307" s="106"/>
      <c r="B307" s="107"/>
      <c r="C307" s="107"/>
      <c r="D307" s="107"/>
      <c r="E307" s="108" t="s">
        <v>889</v>
      </c>
      <c r="F307" s="107" t="s">
        <v>568</v>
      </c>
      <c r="G307" s="112">
        <f t="shared" si="5"/>
        <v>0</v>
      </c>
      <c r="H307" s="113">
        <v>0</v>
      </c>
      <c r="I307" s="112">
        <v>0</v>
      </c>
    </row>
    <row r="308" spans="1:9" ht="2.25" hidden="1" customHeight="1" x14ac:dyDescent="0.3">
      <c r="A308" s="106"/>
      <c r="B308" s="107"/>
      <c r="C308" s="107"/>
      <c r="D308" s="107"/>
      <c r="E308" s="108" t="s">
        <v>763</v>
      </c>
      <c r="F308" s="107" t="s">
        <v>573</v>
      </c>
      <c r="G308" s="112">
        <f t="shared" si="5"/>
        <v>0</v>
      </c>
      <c r="H308" s="113">
        <v>0</v>
      </c>
      <c r="I308" s="112">
        <v>0</v>
      </c>
    </row>
    <row r="309" spans="1:9" ht="27" hidden="1" customHeight="1" x14ac:dyDescent="0.3">
      <c r="A309" s="106"/>
      <c r="B309" s="107"/>
      <c r="C309" s="107"/>
      <c r="D309" s="107"/>
      <c r="E309" s="108" t="s">
        <v>772</v>
      </c>
      <c r="F309" s="107" t="s">
        <v>575</v>
      </c>
      <c r="G309" s="112">
        <f t="shared" si="5"/>
        <v>0</v>
      </c>
      <c r="H309" s="113">
        <v>0</v>
      </c>
      <c r="I309" s="112">
        <v>0</v>
      </c>
    </row>
    <row r="310" spans="1:9" ht="27" hidden="1" customHeight="1" x14ac:dyDescent="0.3">
      <c r="A310" s="106" t="s">
        <v>1037</v>
      </c>
      <c r="B310" s="107" t="s">
        <v>195</v>
      </c>
      <c r="C310" s="107" t="s">
        <v>173</v>
      </c>
      <c r="D310" s="107" t="s">
        <v>184</v>
      </c>
      <c r="E310" s="108" t="s">
        <v>306</v>
      </c>
      <c r="F310" s="107"/>
      <c r="G310" s="112">
        <f t="shared" si="5"/>
        <v>0</v>
      </c>
      <c r="H310" s="113">
        <v>0</v>
      </c>
      <c r="I310" s="112">
        <v>0</v>
      </c>
    </row>
    <row r="311" spans="1:9" ht="27" hidden="1" customHeight="1" x14ac:dyDescent="0.3">
      <c r="A311" s="106"/>
      <c r="B311" s="107"/>
      <c r="C311" s="107"/>
      <c r="D311" s="107"/>
      <c r="E311" s="108" t="s">
        <v>1038</v>
      </c>
      <c r="F311" s="107" t="s">
        <v>421</v>
      </c>
      <c r="G311" s="112">
        <f t="shared" si="5"/>
        <v>0</v>
      </c>
      <c r="H311" s="113">
        <v>0</v>
      </c>
      <c r="I311" s="112">
        <v>0</v>
      </c>
    </row>
    <row r="312" spans="1:9" ht="27" hidden="1" customHeight="1" x14ac:dyDescent="0.3">
      <c r="A312" s="106"/>
      <c r="B312" s="107"/>
      <c r="C312" s="107"/>
      <c r="D312" s="107"/>
      <c r="E312" s="108" t="s">
        <v>801</v>
      </c>
      <c r="F312" s="107" t="s">
        <v>423</v>
      </c>
      <c r="G312" s="112">
        <f t="shared" si="5"/>
        <v>0</v>
      </c>
      <c r="H312" s="113">
        <v>0</v>
      </c>
      <c r="I312" s="112">
        <v>0</v>
      </c>
    </row>
    <row r="313" spans="1:9" ht="27" hidden="1" customHeight="1" x14ac:dyDescent="0.3">
      <c r="A313" s="106"/>
      <c r="B313" s="107"/>
      <c r="C313" s="107"/>
      <c r="D313" s="107"/>
      <c r="E313" s="108" t="s">
        <v>782</v>
      </c>
      <c r="F313" s="107" t="s">
        <v>434</v>
      </c>
      <c r="G313" s="112">
        <f t="shared" si="5"/>
        <v>0</v>
      </c>
      <c r="H313" s="113">
        <v>0</v>
      </c>
      <c r="I313" s="112">
        <v>0</v>
      </c>
    </row>
    <row r="314" spans="1:9" ht="40.5" hidden="1" customHeight="1" x14ac:dyDescent="0.3">
      <c r="A314" s="106"/>
      <c r="B314" s="107"/>
      <c r="C314" s="107"/>
      <c r="D314" s="107"/>
      <c r="E314" s="108" t="s">
        <v>803</v>
      </c>
      <c r="F314" s="107" t="s">
        <v>448</v>
      </c>
      <c r="G314" s="112">
        <f t="shared" si="5"/>
        <v>0</v>
      </c>
      <c r="H314" s="113">
        <v>0</v>
      </c>
      <c r="I314" s="112">
        <v>0</v>
      </c>
    </row>
    <row r="315" spans="1:9" ht="11.25" hidden="1" customHeight="1" x14ac:dyDescent="0.3">
      <c r="A315" s="106"/>
      <c r="B315" s="107"/>
      <c r="C315" s="107"/>
      <c r="D315" s="107"/>
      <c r="E315" s="108" t="s">
        <v>952</v>
      </c>
      <c r="F315" s="107" t="s">
        <v>491</v>
      </c>
      <c r="G315" s="112">
        <f t="shared" si="5"/>
        <v>0</v>
      </c>
      <c r="H315" s="113">
        <v>0</v>
      </c>
      <c r="I315" s="112">
        <v>0</v>
      </c>
    </row>
    <row r="316" spans="1:9" ht="54" hidden="1" customHeight="1" x14ac:dyDescent="0.3">
      <c r="A316" s="106"/>
      <c r="B316" s="107"/>
      <c r="C316" s="107"/>
      <c r="D316" s="107"/>
      <c r="E316" s="108" t="s">
        <v>1030</v>
      </c>
      <c r="F316" s="107" t="s">
        <v>518</v>
      </c>
      <c r="G316" s="112">
        <f t="shared" si="5"/>
        <v>0</v>
      </c>
      <c r="H316" s="113">
        <v>0</v>
      </c>
      <c r="I316" s="112">
        <v>0</v>
      </c>
    </row>
    <row r="317" spans="1:9" ht="27" hidden="1" customHeight="1" x14ac:dyDescent="0.3">
      <c r="A317" s="106"/>
      <c r="B317" s="107"/>
      <c r="C317" s="107"/>
      <c r="D317" s="107"/>
      <c r="E317" s="108" t="s">
        <v>772</v>
      </c>
      <c r="F317" s="107" t="s">
        <v>575</v>
      </c>
      <c r="G317" s="112">
        <f t="shared" si="5"/>
        <v>0</v>
      </c>
      <c r="H317" s="113">
        <v>0</v>
      </c>
      <c r="I317" s="112">
        <v>0</v>
      </c>
    </row>
    <row r="318" spans="1:9" ht="17.25" hidden="1" customHeight="1" x14ac:dyDescent="0.3">
      <c r="A318" s="106" t="s">
        <v>1039</v>
      </c>
      <c r="B318" s="107" t="s">
        <v>195</v>
      </c>
      <c r="C318" s="107" t="s">
        <v>173</v>
      </c>
      <c r="D318" s="107" t="s">
        <v>187</v>
      </c>
      <c r="E318" s="108" t="s">
        <v>307</v>
      </c>
      <c r="F318" s="107"/>
      <c r="G318" s="112">
        <f t="shared" si="5"/>
        <v>0</v>
      </c>
      <c r="H318" s="113">
        <v>0</v>
      </c>
      <c r="I318" s="112">
        <v>0</v>
      </c>
    </row>
    <row r="319" spans="1:9" ht="17.25" hidden="1" customHeight="1" x14ac:dyDescent="0.3">
      <c r="A319" s="106" t="s">
        <v>1040</v>
      </c>
      <c r="B319" s="107" t="s">
        <v>195</v>
      </c>
      <c r="C319" s="107" t="s">
        <v>173</v>
      </c>
      <c r="D319" s="107" t="s">
        <v>190</v>
      </c>
      <c r="E319" s="108" t="s">
        <v>308</v>
      </c>
      <c r="F319" s="107"/>
      <c r="G319" s="112">
        <f t="shared" si="5"/>
        <v>0</v>
      </c>
      <c r="H319" s="113">
        <v>0</v>
      </c>
      <c r="I319" s="112">
        <v>0</v>
      </c>
    </row>
    <row r="320" spans="1:9" ht="27" hidden="1" customHeight="1" x14ac:dyDescent="0.3">
      <c r="A320" s="106"/>
      <c r="B320" s="107"/>
      <c r="C320" s="107"/>
      <c r="D320" s="107"/>
      <c r="E320" s="108" t="s">
        <v>762</v>
      </c>
      <c r="F320" s="107" t="s">
        <v>426</v>
      </c>
      <c r="G320" s="112">
        <f t="shared" si="5"/>
        <v>0</v>
      </c>
      <c r="H320" s="113">
        <v>0</v>
      </c>
      <c r="I320" s="112">
        <v>0</v>
      </c>
    </row>
    <row r="321" spans="1:9" ht="67.5" hidden="1" customHeight="1" x14ac:dyDescent="0.3">
      <c r="A321" s="106" t="s">
        <v>1041</v>
      </c>
      <c r="B321" s="107" t="s">
        <v>195</v>
      </c>
      <c r="C321" s="107" t="s">
        <v>173</v>
      </c>
      <c r="D321" s="107" t="s">
        <v>193</v>
      </c>
      <c r="E321" s="108" t="s">
        <v>1042</v>
      </c>
      <c r="F321" s="107"/>
      <c r="G321" s="112">
        <f t="shared" si="5"/>
        <v>0</v>
      </c>
      <c r="H321" s="113">
        <v>0</v>
      </c>
      <c r="I321" s="112">
        <v>0</v>
      </c>
    </row>
    <row r="322" spans="1:9" ht="81" hidden="1" customHeight="1" x14ac:dyDescent="0.3">
      <c r="A322" s="106" t="s">
        <v>1043</v>
      </c>
      <c r="B322" s="107" t="s">
        <v>195</v>
      </c>
      <c r="C322" s="107" t="s">
        <v>175</v>
      </c>
      <c r="D322" s="107" t="s">
        <v>167</v>
      </c>
      <c r="E322" s="108" t="s">
        <v>1044</v>
      </c>
      <c r="F322" s="107"/>
      <c r="G322" s="112">
        <f t="shared" si="5"/>
        <v>0</v>
      </c>
      <c r="H322" s="113">
        <v>0</v>
      </c>
      <c r="I322" s="112">
        <v>0</v>
      </c>
    </row>
    <row r="323" spans="1:9" ht="27" hidden="1" customHeight="1" x14ac:dyDescent="0.3">
      <c r="A323" s="106" t="s">
        <v>1045</v>
      </c>
      <c r="B323" s="107" t="s">
        <v>195</v>
      </c>
      <c r="C323" s="107" t="s">
        <v>175</v>
      </c>
      <c r="D323" s="107" t="s">
        <v>166</v>
      </c>
      <c r="E323" s="108" t="s">
        <v>311</v>
      </c>
      <c r="F323" s="107"/>
      <c r="G323" s="112">
        <f t="shared" si="5"/>
        <v>0</v>
      </c>
      <c r="H323" s="113">
        <v>0</v>
      </c>
      <c r="I323" s="112">
        <v>0</v>
      </c>
    </row>
    <row r="324" spans="1:9" ht="27" hidden="1" customHeight="1" x14ac:dyDescent="0.3">
      <c r="A324" s="106" t="s">
        <v>1046</v>
      </c>
      <c r="B324" s="107" t="s">
        <v>195</v>
      </c>
      <c r="C324" s="107" t="s">
        <v>175</v>
      </c>
      <c r="D324" s="107" t="s">
        <v>173</v>
      </c>
      <c r="E324" s="108" t="s">
        <v>312</v>
      </c>
      <c r="F324" s="107"/>
      <c r="G324" s="112">
        <f t="shared" si="5"/>
        <v>0</v>
      </c>
      <c r="H324" s="113">
        <v>0</v>
      </c>
      <c r="I324" s="112">
        <v>0</v>
      </c>
    </row>
    <row r="325" spans="1:9" ht="27" hidden="1" customHeight="1" x14ac:dyDescent="0.3">
      <c r="A325" s="106" t="s">
        <v>1047</v>
      </c>
      <c r="B325" s="107" t="s">
        <v>195</v>
      </c>
      <c r="C325" s="107" t="s">
        <v>175</v>
      </c>
      <c r="D325" s="107" t="s">
        <v>175</v>
      </c>
      <c r="E325" s="108" t="s">
        <v>313</v>
      </c>
      <c r="F325" s="107"/>
      <c r="G325" s="112">
        <f t="shared" si="5"/>
        <v>0</v>
      </c>
      <c r="H325" s="113">
        <v>0</v>
      </c>
      <c r="I325" s="112">
        <v>0</v>
      </c>
    </row>
    <row r="326" spans="1:9" ht="54" hidden="1" customHeight="1" x14ac:dyDescent="0.3">
      <c r="A326" s="106" t="s">
        <v>1048</v>
      </c>
      <c r="B326" s="107" t="s">
        <v>195</v>
      </c>
      <c r="C326" s="107" t="s">
        <v>184</v>
      </c>
      <c r="D326" s="107" t="s">
        <v>167</v>
      </c>
      <c r="E326" s="108" t="s">
        <v>1049</v>
      </c>
      <c r="F326" s="107"/>
      <c r="G326" s="112">
        <f t="shared" si="5"/>
        <v>0</v>
      </c>
      <c r="H326" s="113">
        <v>0</v>
      </c>
      <c r="I326" s="112">
        <v>0</v>
      </c>
    </row>
    <row r="327" spans="1:9" ht="27" hidden="1" customHeight="1" x14ac:dyDescent="0.3">
      <c r="A327" s="106" t="s">
        <v>1050</v>
      </c>
      <c r="B327" s="107" t="s">
        <v>195</v>
      </c>
      <c r="C327" s="107" t="s">
        <v>184</v>
      </c>
      <c r="D327" s="107" t="s">
        <v>166</v>
      </c>
      <c r="E327" s="108" t="s">
        <v>315</v>
      </c>
      <c r="F327" s="107"/>
      <c r="G327" s="112">
        <f t="shared" si="5"/>
        <v>0</v>
      </c>
      <c r="H327" s="113">
        <v>0</v>
      </c>
      <c r="I327" s="112">
        <v>0</v>
      </c>
    </row>
    <row r="328" spans="1:9" ht="67.5" hidden="1" customHeight="1" x14ac:dyDescent="0.3">
      <c r="A328" s="106" t="s">
        <v>1051</v>
      </c>
      <c r="B328" s="107" t="s">
        <v>195</v>
      </c>
      <c r="C328" s="107" t="s">
        <v>184</v>
      </c>
      <c r="D328" s="107" t="s">
        <v>173</v>
      </c>
      <c r="E328" s="108" t="s">
        <v>316</v>
      </c>
      <c r="F328" s="107"/>
      <c r="G328" s="112">
        <f t="shared" si="5"/>
        <v>0</v>
      </c>
      <c r="H328" s="113">
        <v>0</v>
      </c>
      <c r="I328" s="112">
        <v>0</v>
      </c>
    </row>
    <row r="329" spans="1:9" ht="40.5" hidden="1" customHeight="1" x14ac:dyDescent="0.3">
      <c r="A329" s="106" t="s">
        <v>1052</v>
      </c>
      <c r="B329" s="107" t="s">
        <v>195</v>
      </c>
      <c r="C329" s="107" t="s">
        <v>184</v>
      </c>
      <c r="D329" s="107" t="s">
        <v>175</v>
      </c>
      <c r="E329" s="108" t="s">
        <v>314</v>
      </c>
      <c r="F329" s="107"/>
      <c r="G329" s="112">
        <f t="shared" si="5"/>
        <v>0</v>
      </c>
      <c r="H329" s="113">
        <v>0</v>
      </c>
      <c r="I329" s="112">
        <v>0</v>
      </c>
    </row>
    <row r="330" spans="1:9" ht="67.5" hidden="1" customHeight="1" x14ac:dyDescent="0.3">
      <c r="A330" s="106" t="s">
        <v>1053</v>
      </c>
      <c r="B330" s="107" t="s">
        <v>195</v>
      </c>
      <c r="C330" s="107" t="s">
        <v>187</v>
      </c>
      <c r="D330" s="107" t="s">
        <v>167</v>
      </c>
      <c r="E330" s="108" t="s">
        <v>1054</v>
      </c>
      <c r="F330" s="107"/>
      <c r="G330" s="112">
        <f t="shared" si="5"/>
        <v>0</v>
      </c>
      <c r="H330" s="113">
        <v>0</v>
      </c>
      <c r="I330" s="112">
        <v>0</v>
      </c>
    </row>
    <row r="331" spans="1:9" ht="67.5" hidden="1" customHeight="1" x14ac:dyDescent="0.3">
      <c r="A331" s="106" t="s">
        <v>1055</v>
      </c>
      <c r="B331" s="107" t="s">
        <v>195</v>
      </c>
      <c r="C331" s="107" t="s">
        <v>187</v>
      </c>
      <c r="D331" s="107" t="s">
        <v>166</v>
      </c>
      <c r="E331" s="108" t="s">
        <v>317</v>
      </c>
      <c r="F331" s="107"/>
      <c r="G331" s="112">
        <f t="shared" si="5"/>
        <v>0</v>
      </c>
      <c r="H331" s="113">
        <v>0</v>
      </c>
      <c r="I331" s="112">
        <v>0</v>
      </c>
    </row>
    <row r="332" spans="1:9" ht="66" x14ac:dyDescent="0.3">
      <c r="A332" s="106" t="s">
        <v>1056</v>
      </c>
      <c r="B332" s="107" t="s">
        <v>195</v>
      </c>
      <c r="C332" s="107" t="s">
        <v>190</v>
      </c>
      <c r="D332" s="107" t="s">
        <v>167</v>
      </c>
      <c r="E332" s="108" t="s">
        <v>1057</v>
      </c>
      <c r="F332" s="107"/>
      <c r="G332" s="112">
        <f t="shared" si="5"/>
        <v>15300000</v>
      </c>
      <c r="H332" s="113">
        <f>H333</f>
        <v>15300000</v>
      </c>
      <c r="I332" s="116">
        <v>0</v>
      </c>
    </row>
    <row r="333" spans="1:9" ht="76.5" customHeight="1" x14ac:dyDescent="0.3">
      <c r="A333" s="106" t="s">
        <v>1058</v>
      </c>
      <c r="B333" s="107" t="s">
        <v>195</v>
      </c>
      <c r="C333" s="107" t="s">
        <v>190</v>
      </c>
      <c r="D333" s="107" t="s">
        <v>166</v>
      </c>
      <c r="E333" s="108" t="s">
        <v>318</v>
      </c>
      <c r="F333" s="107"/>
      <c r="G333" s="112">
        <f t="shared" si="5"/>
        <v>15300000</v>
      </c>
      <c r="H333" s="113">
        <f>H337+H334+H335+H336+H338+H339+H341</f>
        <v>15300000</v>
      </c>
      <c r="I333" s="127">
        <f>I337+I334+I335+I336+I338+I339+I341+I340</f>
        <v>0</v>
      </c>
    </row>
    <row r="334" spans="1:9" ht="80.25" customHeight="1" x14ac:dyDescent="0.3">
      <c r="A334" s="106"/>
      <c r="B334" s="107"/>
      <c r="C334" s="107"/>
      <c r="D334" s="107"/>
      <c r="E334" s="108" t="s">
        <v>1030</v>
      </c>
      <c r="F334" s="107" t="s">
        <v>518</v>
      </c>
      <c r="G334" s="112">
        <f t="shared" si="5"/>
        <v>500000</v>
      </c>
      <c r="H334" s="113">
        <v>500000</v>
      </c>
      <c r="I334" s="114">
        <v>0</v>
      </c>
    </row>
    <row r="335" spans="1:9" ht="80.25" customHeight="1" x14ac:dyDescent="0.3">
      <c r="A335" s="106"/>
      <c r="B335" s="107"/>
      <c r="C335" s="107"/>
      <c r="D335" s="107"/>
      <c r="E335" s="119" t="s">
        <v>800</v>
      </c>
      <c r="F335" s="133">
        <v>4236</v>
      </c>
      <c r="G335" s="134">
        <f>H335</f>
        <v>1000000</v>
      </c>
      <c r="H335" s="135">
        <v>1000000</v>
      </c>
      <c r="I335" s="136">
        <v>0</v>
      </c>
    </row>
    <row r="336" spans="1:9" ht="80.25" customHeight="1" x14ac:dyDescent="0.3">
      <c r="A336" s="106"/>
      <c r="B336" s="107"/>
      <c r="C336" s="107"/>
      <c r="D336" s="107"/>
      <c r="E336" s="119" t="s">
        <v>1059</v>
      </c>
      <c r="F336" s="133">
        <v>4237</v>
      </c>
      <c r="G336" s="134">
        <f>H336</f>
        <v>500000</v>
      </c>
      <c r="H336" s="135">
        <v>500000</v>
      </c>
      <c r="I336" s="136">
        <v>0</v>
      </c>
    </row>
    <row r="337" spans="1:9" ht="60.75" customHeight="1" x14ac:dyDescent="0.3">
      <c r="A337" s="106"/>
      <c r="B337" s="107"/>
      <c r="C337" s="107"/>
      <c r="D337" s="107"/>
      <c r="E337" s="108" t="s">
        <v>801</v>
      </c>
      <c r="F337" s="107" t="s">
        <v>423</v>
      </c>
      <c r="G337" s="112">
        <f>H337+I337</f>
        <v>6000000</v>
      </c>
      <c r="H337" s="113">
        <v>6000000</v>
      </c>
      <c r="I337" s="112">
        <v>0</v>
      </c>
    </row>
    <row r="338" spans="1:9" ht="60.75" customHeight="1" x14ac:dyDescent="0.3">
      <c r="A338" s="106"/>
      <c r="B338" s="107"/>
      <c r="C338" s="107"/>
      <c r="D338" s="107"/>
      <c r="E338" s="119" t="s">
        <v>759</v>
      </c>
      <c r="F338" s="107">
        <v>4267</v>
      </c>
      <c r="G338" s="112">
        <f>H338+I338</f>
        <v>300000</v>
      </c>
      <c r="H338" s="113">
        <v>300000</v>
      </c>
      <c r="I338" s="112">
        <v>0</v>
      </c>
    </row>
    <row r="339" spans="1:9" ht="60" customHeight="1" x14ac:dyDescent="0.3">
      <c r="A339" s="106"/>
      <c r="B339" s="107"/>
      <c r="C339" s="107"/>
      <c r="D339" s="107"/>
      <c r="E339" s="119" t="s">
        <v>1060</v>
      </c>
      <c r="F339" s="107">
        <v>4269</v>
      </c>
      <c r="G339" s="112">
        <f>H339+I339</f>
        <v>7000000</v>
      </c>
      <c r="H339" s="113">
        <v>7000000</v>
      </c>
      <c r="I339" s="112">
        <v>0</v>
      </c>
    </row>
    <row r="340" spans="1:9" ht="60.75" customHeight="1" x14ac:dyDescent="0.3">
      <c r="A340" s="106"/>
      <c r="B340" s="107"/>
      <c r="C340" s="107"/>
      <c r="D340" s="107"/>
      <c r="E340" s="119" t="s">
        <v>1061</v>
      </c>
      <c r="F340" s="107">
        <v>5122</v>
      </c>
      <c r="G340" s="112">
        <f t="shared" si="5"/>
        <v>0</v>
      </c>
      <c r="H340" s="113">
        <v>0</v>
      </c>
      <c r="I340" s="112">
        <v>0</v>
      </c>
    </row>
    <row r="341" spans="1:9" ht="51.75" hidden="1" customHeight="1" x14ac:dyDescent="0.3">
      <c r="A341" s="106"/>
      <c r="B341" s="107"/>
      <c r="C341" s="107"/>
      <c r="D341" s="107"/>
      <c r="E341" s="119" t="s">
        <v>1062</v>
      </c>
      <c r="F341" s="107">
        <v>5129</v>
      </c>
      <c r="G341" s="112">
        <f t="shared" si="5"/>
        <v>0</v>
      </c>
      <c r="H341" s="113">
        <v>0</v>
      </c>
      <c r="I341" s="112">
        <v>0</v>
      </c>
    </row>
    <row r="342" spans="1:9" ht="96.75" customHeight="1" x14ac:dyDescent="0.3">
      <c r="A342" s="106" t="s">
        <v>1063</v>
      </c>
      <c r="B342" s="107" t="s">
        <v>265</v>
      </c>
      <c r="C342" s="107" t="s">
        <v>167</v>
      </c>
      <c r="D342" s="107" t="s">
        <v>167</v>
      </c>
      <c r="E342" s="108" t="s">
        <v>1064</v>
      </c>
      <c r="F342" s="107"/>
      <c r="G342" s="112">
        <f t="shared" si="5"/>
        <v>478322000</v>
      </c>
      <c r="H342" s="113">
        <f>H343+H370+H355+H392</f>
        <v>398022000</v>
      </c>
      <c r="I342" s="122">
        <f>I343+I355+I370+I392</f>
        <v>80300000</v>
      </c>
    </row>
    <row r="343" spans="1:9" ht="73.5" customHeight="1" x14ac:dyDescent="0.3">
      <c r="A343" s="106" t="s">
        <v>1065</v>
      </c>
      <c r="B343" s="107" t="s">
        <v>265</v>
      </c>
      <c r="C343" s="107" t="s">
        <v>166</v>
      </c>
      <c r="D343" s="107" t="s">
        <v>167</v>
      </c>
      <c r="E343" s="108" t="s">
        <v>1066</v>
      </c>
      <c r="F343" s="107"/>
      <c r="G343" s="112">
        <f t="shared" ref="G343:G411" si="6">H343+I343</f>
        <v>374522000</v>
      </c>
      <c r="H343" s="113">
        <f>H344</f>
        <v>294222000</v>
      </c>
      <c r="I343" s="122">
        <f>I344</f>
        <v>80300000</v>
      </c>
    </row>
    <row r="344" spans="1:9" ht="49.5" customHeight="1" x14ac:dyDescent="0.3">
      <c r="A344" s="106" t="s">
        <v>1067</v>
      </c>
      <c r="B344" s="107" t="s">
        <v>265</v>
      </c>
      <c r="C344" s="107" t="s">
        <v>166</v>
      </c>
      <c r="D344" s="107" t="s">
        <v>166</v>
      </c>
      <c r="E344" s="108" t="s">
        <v>1068</v>
      </c>
      <c r="F344" s="107"/>
      <c r="G344" s="112">
        <f t="shared" si="6"/>
        <v>374522000</v>
      </c>
      <c r="H344" s="113">
        <f>H345+H346+H347+H353</f>
        <v>294222000</v>
      </c>
      <c r="I344" s="122">
        <f>I354</f>
        <v>80300000</v>
      </c>
    </row>
    <row r="345" spans="1:9" ht="54" hidden="1" customHeight="1" x14ac:dyDescent="0.3">
      <c r="A345" s="106"/>
      <c r="B345" s="107"/>
      <c r="C345" s="107"/>
      <c r="D345" s="107"/>
      <c r="E345" s="108" t="s">
        <v>802</v>
      </c>
      <c r="F345" s="107" t="s">
        <v>429</v>
      </c>
      <c r="G345" s="112">
        <f t="shared" si="6"/>
        <v>0</v>
      </c>
      <c r="H345" s="113">
        <v>0</v>
      </c>
      <c r="I345" s="122">
        <v>0</v>
      </c>
    </row>
    <row r="346" spans="1:9" ht="60.75" customHeight="1" x14ac:dyDescent="0.3">
      <c r="A346" s="106"/>
      <c r="B346" s="107"/>
      <c r="C346" s="107"/>
      <c r="D346" s="107"/>
      <c r="E346" s="108" t="s">
        <v>803</v>
      </c>
      <c r="F346" s="107" t="s">
        <v>448</v>
      </c>
      <c r="G346" s="112">
        <f t="shared" si="6"/>
        <v>1000000</v>
      </c>
      <c r="H346" s="113">
        <v>1000000</v>
      </c>
      <c r="I346" s="112">
        <v>0</v>
      </c>
    </row>
    <row r="347" spans="1:9" ht="92.25" customHeight="1" x14ac:dyDescent="0.3">
      <c r="A347" s="106"/>
      <c r="B347" s="107"/>
      <c r="C347" s="107"/>
      <c r="D347" s="107"/>
      <c r="E347" s="108" t="s">
        <v>912</v>
      </c>
      <c r="F347" s="107" t="s">
        <v>470</v>
      </c>
      <c r="G347" s="112">
        <f t="shared" si="6"/>
        <v>291800000</v>
      </c>
      <c r="H347" s="113">
        <v>291800000</v>
      </c>
      <c r="I347" s="112">
        <v>0</v>
      </c>
    </row>
    <row r="348" spans="1:9" ht="66" hidden="1" customHeight="1" x14ac:dyDescent="0.3">
      <c r="A348" s="106"/>
      <c r="B348" s="107"/>
      <c r="C348" s="107"/>
      <c r="D348" s="107"/>
      <c r="E348" s="108" t="s">
        <v>952</v>
      </c>
      <c r="F348" s="107" t="s">
        <v>491</v>
      </c>
      <c r="G348" s="112">
        <f t="shared" si="6"/>
        <v>0</v>
      </c>
      <c r="H348" s="113"/>
      <c r="I348" s="112">
        <v>0</v>
      </c>
    </row>
    <row r="349" spans="1:9" ht="33" hidden="1" customHeight="1" x14ac:dyDescent="0.3">
      <c r="A349" s="106"/>
      <c r="B349" s="107"/>
      <c r="C349" s="107"/>
      <c r="D349" s="107"/>
      <c r="E349" s="108" t="s">
        <v>1069</v>
      </c>
      <c r="F349" s="107" t="s">
        <v>566</v>
      </c>
      <c r="G349" s="112">
        <f t="shared" si="6"/>
        <v>0</v>
      </c>
      <c r="H349" s="113">
        <v>0</v>
      </c>
      <c r="I349" s="112">
        <v>0</v>
      </c>
    </row>
    <row r="350" spans="1:9" ht="11.25" hidden="1" customHeight="1" x14ac:dyDescent="0.3">
      <c r="A350" s="106"/>
      <c r="B350" s="107"/>
      <c r="C350" s="107"/>
      <c r="D350" s="107"/>
      <c r="E350" s="108" t="s">
        <v>889</v>
      </c>
      <c r="F350" s="107" t="s">
        <v>568</v>
      </c>
      <c r="G350" s="112">
        <f t="shared" si="6"/>
        <v>0</v>
      </c>
      <c r="H350" s="113">
        <v>0</v>
      </c>
      <c r="I350" s="112">
        <v>0</v>
      </c>
    </row>
    <row r="351" spans="1:9" ht="18.75" hidden="1" customHeight="1" x14ac:dyDescent="0.3">
      <c r="A351" s="106"/>
      <c r="B351" s="107"/>
      <c r="C351" s="107"/>
      <c r="D351" s="107"/>
      <c r="E351" s="108" t="s">
        <v>772</v>
      </c>
      <c r="F351" s="107" t="s">
        <v>575</v>
      </c>
      <c r="G351" s="112">
        <f t="shared" si="6"/>
        <v>0</v>
      </c>
      <c r="H351" s="113">
        <v>0</v>
      </c>
      <c r="I351" s="112">
        <v>0</v>
      </c>
    </row>
    <row r="352" spans="1:9" ht="27" hidden="1" customHeight="1" x14ac:dyDescent="0.3">
      <c r="A352" s="106" t="s">
        <v>1070</v>
      </c>
      <c r="B352" s="107" t="s">
        <v>265</v>
      </c>
      <c r="C352" s="107" t="s">
        <v>166</v>
      </c>
      <c r="D352" s="107" t="s">
        <v>173</v>
      </c>
      <c r="E352" s="108" t="s">
        <v>1071</v>
      </c>
      <c r="F352" s="107"/>
      <c r="G352" s="112">
        <f t="shared" si="6"/>
        <v>0</v>
      </c>
      <c r="H352" s="113">
        <v>0</v>
      </c>
      <c r="I352" s="112">
        <v>0</v>
      </c>
    </row>
    <row r="353" spans="1:9" ht="120.75" customHeight="1" x14ac:dyDescent="0.3">
      <c r="A353" s="106"/>
      <c r="B353" s="107"/>
      <c r="C353" s="107"/>
      <c r="D353" s="107"/>
      <c r="E353" s="137" t="s">
        <v>490</v>
      </c>
      <c r="F353" s="107">
        <v>4637</v>
      </c>
      <c r="G353" s="112">
        <f t="shared" si="6"/>
        <v>1422000</v>
      </c>
      <c r="H353" s="113">
        <v>1422000</v>
      </c>
      <c r="I353" s="112">
        <v>0</v>
      </c>
    </row>
    <row r="354" spans="1:9" ht="48" customHeight="1" x14ac:dyDescent="0.3">
      <c r="A354" s="106"/>
      <c r="B354" s="107"/>
      <c r="C354" s="107"/>
      <c r="D354" s="107"/>
      <c r="E354" s="108" t="s">
        <v>889</v>
      </c>
      <c r="F354" s="107" t="s">
        <v>568</v>
      </c>
      <c r="G354" s="112">
        <f t="shared" si="6"/>
        <v>80300000</v>
      </c>
      <c r="H354" s="113">
        <v>0</v>
      </c>
      <c r="I354" s="122">
        <v>80300000</v>
      </c>
    </row>
    <row r="355" spans="1:9" ht="64.5" customHeight="1" x14ac:dyDescent="0.3">
      <c r="A355" s="106" t="s">
        <v>1072</v>
      </c>
      <c r="B355" s="107" t="s">
        <v>265</v>
      </c>
      <c r="C355" s="107" t="s">
        <v>173</v>
      </c>
      <c r="D355" s="107" t="s">
        <v>167</v>
      </c>
      <c r="E355" s="108" t="s">
        <v>1073</v>
      </c>
      <c r="F355" s="107"/>
      <c r="G355" s="112">
        <f t="shared" si="6"/>
        <v>1000000</v>
      </c>
      <c r="H355" s="113">
        <f>H356</f>
        <v>1000000</v>
      </c>
      <c r="I355" s="112">
        <v>0</v>
      </c>
    </row>
    <row r="356" spans="1:9" ht="51.75" customHeight="1" x14ac:dyDescent="0.3">
      <c r="A356" s="106" t="s">
        <v>1074</v>
      </c>
      <c r="B356" s="107" t="s">
        <v>265</v>
      </c>
      <c r="C356" s="107" t="s">
        <v>173</v>
      </c>
      <c r="D356" s="107" t="s">
        <v>166</v>
      </c>
      <c r="E356" s="108" t="s">
        <v>324</v>
      </c>
      <c r="F356" s="107"/>
      <c r="G356" s="112">
        <f t="shared" si="6"/>
        <v>1000000</v>
      </c>
      <c r="H356" s="113">
        <f>H357+H358+H369</f>
        <v>1000000</v>
      </c>
      <c r="I356" s="112">
        <v>0</v>
      </c>
    </row>
    <row r="357" spans="1:9" ht="51.75" customHeight="1" x14ac:dyDescent="0.3">
      <c r="A357" s="106"/>
      <c r="B357" s="107"/>
      <c r="C357" s="107"/>
      <c r="D357" s="107"/>
      <c r="E357" s="137" t="s">
        <v>422</v>
      </c>
      <c r="F357" s="107">
        <v>4239</v>
      </c>
      <c r="G357" s="112">
        <f t="shared" si="6"/>
        <v>500000</v>
      </c>
      <c r="H357" s="113">
        <v>500000</v>
      </c>
      <c r="I357" s="112">
        <v>0</v>
      </c>
    </row>
    <row r="358" spans="1:9" ht="75.75" customHeight="1" x14ac:dyDescent="0.3">
      <c r="A358" s="106"/>
      <c r="B358" s="107"/>
      <c r="C358" s="107"/>
      <c r="D358" s="107"/>
      <c r="E358" s="108" t="s">
        <v>1030</v>
      </c>
      <c r="F358" s="107" t="s">
        <v>518</v>
      </c>
      <c r="G358" s="112">
        <f t="shared" si="6"/>
        <v>350000</v>
      </c>
      <c r="H358" s="113">
        <v>350000</v>
      </c>
      <c r="I358" s="112">
        <v>0</v>
      </c>
    </row>
    <row r="359" spans="1:9" ht="0.75" hidden="1" customHeight="1" x14ac:dyDescent="0.3">
      <c r="A359" s="106"/>
      <c r="B359" s="107"/>
      <c r="C359" s="107"/>
      <c r="D359" s="107"/>
      <c r="E359" s="108" t="s">
        <v>1075</v>
      </c>
      <c r="F359" s="107" t="s">
        <v>522</v>
      </c>
      <c r="G359" s="112">
        <f t="shared" si="6"/>
        <v>0</v>
      </c>
      <c r="H359" s="113">
        <v>0</v>
      </c>
      <c r="I359" s="112">
        <v>0</v>
      </c>
    </row>
    <row r="360" spans="1:9" ht="54" hidden="1" customHeight="1" x14ac:dyDescent="0.3">
      <c r="A360" s="106"/>
      <c r="B360" s="107"/>
      <c r="C360" s="107"/>
      <c r="D360" s="107"/>
      <c r="E360" s="108" t="s">
        <v>889</v>
      </c>
      <c r="F360" s="107" t="s">
        <v>568</v>
      </c>
      <c r="G360" s="112">
        <f t="shared" si="6"/>
        <v>0</v>
      </c>
      <c r="H360" s="113">
        <v>0</v>
      </c>
      <c r="I360" s="112">
        <v>0</v>
      </c>
    </row>
    <row r="361" spans="1:9" ht="27" hidden="1" customHeight="1" x14ac:dyDescent="0.3">
      <c r="A361" s="106"/>
      <c r="B361" s="107"/>
      <c r="C361" s="107"/>
      <c r="D361" s="107"/>
      <c r="E361" s="108" t="s">
        <v>763</v>
      </c>
      <c r="F361" s="107" t="s">
        <v>573</v>
      </c>
      <c r="G361" s="112">
        <f t="shared" si="6"/>
        <v>0</v>
      </c>
      <c r="H361" s="113">
        <v>0</v>
      </c>
      <c r="I361" s="112">
        <v>0</v>
      </c>
    </row>
    <row r="362" spans="1:9" ht="27" hidden="1" customHeight="1" x14ac:dyDescent="0.3">
      <c r="A362" s="106" t="s">
        <v>1076</v>
      </c>
      <c r="B362" s="107" t="s">
        <v>265</v>
      </c>
      <c r="C362" s="107" t="s">
        <v>173</v>
      </c>
      <c r="D362" s="107" t="s">
        <v>173</v>
      </c>
      <c r="E362" s="108" t="s">
        <v>325</v>
      </c>
      <c r="F362" s="107"/>
      <c r="G362" s="112">
        <f t="shared" si="6"/>
        <v>0</v>
      </c>
      <c r="H362" s="113">
        <v>0</v>
      </c>
      <c r="I362" s="112">
        <v>0</v>
      </c>
    </row>
    <row r="363" spans="1:9" ht="81" hidden="1" customHeight="1" x14ac:dyDescent="0.3">
      <c r="A363" s="106" t="s">
        <v>1077</v>
      </c>
      <c r="B363" s="107" t="s">
        <v>265</v>
      </c>
      <c r="C363" s="107" t="s">
        <v>175</v>
      </c>
      <c r="D363" s="107" t="s">
        <v>167</v>
      </c>
      <c r="E363" s="108" t="s">
        <v>1078</v>
      </c>
      <c r="F363" s="107"/>
      <c r="G363" s="112">
        <f t="shared" si="6"/>
        <v>0</v>
      </c>
      <c r="H363" s="113">
        <v>0</v>
      </c>
      <c r="I363" s="112">
        <v>0</v>
      </c>
    </row>
    <row r="364" spans="1:9" ht="66" hidden="1" customHeight="1" x14ac:dyDescent="0.3">
      <c r="A364" s="106" t="s">
        <v>1079</v>
      </c>
      <c r="B364" s="107" t="s">
        <v>265</v>
      </c>
      <c r="C364" s="107" t="s">
        <v>175</v>
      </c>
      <c r="D364" s="107" t="s">
        <v>166</v>
      </c>
      <c r="E364" s="108" t="s">
        <v>327</v>
      </c>
      <c r="F364" s="107"/>
      <c r="G364" s="112">
        <f t="shared" si="6"/>
        <v>0</v>
      </c>
      <c r="H364" s="113">
        <v>0</v>
      </c>
      <c r="I364" s="112">
        <v>0</v>
      </c>
    </row>
    <row r="365" spans="1:9" ht="63.75" hidden="1" customHeight="1" x14ac:dyDescent="0.3">
      <c r="A365" s="106" t="s">
        <v>1080</v>
      </c>
      <c r="B365" s="107" t="s">
        <v>265</v>
      </c>
      <c r="C365" s="107" t="s">
        <v>175</v>
      </c>
      <c r="D365" s="107" t="s">
        <v>173</v>
      </c>
      <c r="E365" s="108" t="s">
        <v>328</v>
      </c>
      <c r="F365" s="107"/>
      <c r="G365" s="112">
        <f t="shared" si="6"/>
        <v>0</v>
      </c>
      <c r="H365" s="113">
        <v>0</v>
      </c>
      <c r="I365" s="112">
        <v>0</v>
      </c>
    </row>
    <row r="366" spans="1:9" ht="51" hidden="1" customHeight="1" x14ac:dyDescent="0.3">
      <c r="A366" s="106" t="s">
        <v>1081</v>
      </c>
      <c r="B366" s="107" t="s">
        <v>265</v>
      </c>
      <c r="C366" s="107" t="s">
        <v>184</v>
      </c>
      <c r="D366" s="107" t="s">
        <v>167</v>
      </c>
      <c r="E366" s="108" t="s">
        <v>1082</v>
      </c>
      <c r="F366" s="107"/>
      <c r="G366" s="112">
        <f t="shared" si="6"/>
        <v>0</v>
      </c>
      <c r="H366" s="113">
        <v>0</v>
      </c>
      <c r="I366" s="112">
        <v>0</v>
      </c>
    </row>
    <row r="367" spans="1:9" ht="49.5" hidden="1" customHeight="1" x14ac:dyDescent="0.3">
      <c r="A367" s="106" t="s">
        <v>1083</v>
      </c>
      <c r="B367" s="107" t="s">
        <v>265</v>
      </c>
      <c r="C367" s="107" t="s">
        <v>184</v>
      </c>
      <c r="D367" s="107" t="s">
        <v>166</v>
      </c>
      <c r="E367" s="108" t="s">
        <v>330</v>
      </c>
      <c r="F367" s="107"/>
      <c r="G367" s="112">
        <f t="shared" si="6"/>
        <v>0</v>
      </c>
      <c r="H367" s="113">
        <v>0</v>
      </c>
      <c r="I367" s="112">
        <v>0</v>
      </c>
    </row>
    <row r="368" spans="1:9" ht="49.5" hidden="1" customHeight="1" x14ac:dyDescent="0.3">
      <c r="A368" s="106" t="s">
        <v>1084</v>
      </c>
      <c r="B368" s="107" t="s">
        <v>265</v>
      </c>
      <c r="C368" s="107" t="s">
        <v>184</v>
      </c>
      <c r="D368" s="107" t="s">
        <v>173</v>
      </c>
      <c r="E368" s="108" t="s">
        <v>331</v>
      </c>
      <c r="F368" s="107"/>
      <c r="G368" s="112">
        <f t="shared" si="6"/>
        <v>0</v>
      </c>
      <c r="H368" s="113">
        <v>0</v>
      </c>
      <c r="I368" s="112">
        <v>0</v>
      </c>
    </row>
    <row r="369" spans="1:9" ht="101.25" customHeight="1" x14ac:dyDescent="0.3">
      <c r="A369" s="106"/>
      <c r="B369" s="107"/>
      <c r="C369" s="107"/>
      <c r="D369" s="107"/>
      <c r="E369" s="137" t="s">
        <v>490</v>
      </c>
      <c r="F369" s="107">
        <v>4637</v>
      </c>
      <c r="G369" s="112">
        <f t="shared" si="6"/>
        <v>150000</v>
      </c>
      <c r="H369" s="113">
        <v>150000</v>
      </c>
      <c r="I369" s="112">
        <v>0</v>
      </c>
    </row>
    <row r="370" spans="1:9" ht="49.5" customHeight="1" x14ac:dyDescent="0.3">
      <c r="A370" s="106" t="s">
        <v>1085</v>
      </c>
      <c r="B370" s="107" t="s">
        <v>265</v>
      </c>
      <c r="C370" s="107" t="s">
        <v>187</v>
      </c>
      <c r="D370" s="107" t="s">
        <v>167</v>
      </c>
      <c r="E370" s="108" t="s">
        <v>1086</v>
      </c>
      <c r="F370" s="107"/>
      <c r="G370" s="112">
        <f t="shared" si="6"/>
        <v>102600000</v>
      </c>
      <c r="H370" s="113">
        <f>H371</f>
        <v>102600000</v>
      </c>
      <c r="I370" s="112">
        <v>0</v>
      </c>
    </row>
    <row r="371" spans="1:9" ht="45" customHeight="1" x14ac:dyDescent="0.3">
      <c r="A371" s="106" t="s">
        <v>1087</v>
      </c>
      <c r="B371" s="107" t="s">
        <v>265</v>
      </c>
      <c r="C371" s="107" t="s">
        <v>187</v>
      </c>
      <c r="D371" s="107" t="s">
        <v>166</v>
      </c>
      <c r="E371" s="108" t="s">
        <v>333</v>
      </c>
      <c r="F371" s="107"/>
      <c r="G371" s="112">
        <f t="shared" si="6"/>
        <v>102600000</v>
      </c>
      <c r="H371" s="113">
        <f>H381+H383</f>
        <v>102600000</v>
      </c>
      <c r="I371" s="112">
        <v>0</v>
      </c>
    </row>
    <row r="372" spans="1:9" ht="21" customHeight="1" x14ac:dyDescent="0.3">
      <c r="A372" s="106"/>
      <c r="B372" s="107"/>
      <c r="C372" s="107"/>
      <c r="D372" s="107"/>
      <c r="E372" s="108" t="s">
        <v>737</v>
      </c>
      <c r="F372" s="107" t="s">
        <v>373</v>
      </c>
      <c r="G372" s="112">
        <f t="shared" si="6"/>
        <v>0</v>
      </c>
      <c r="H372" s="113">
        <v>0</v>
      </c>
      <c r="I372" s="112">
        <v>0</v>
      </c>
    </row>
    <row r="373" spans="1:9" ht="54" hidden="1" customHeight="1" x14ac:dyDescent="0.3">
      <c r="A373" s="106"/>
      <c r="B373" s="107"/>
      <c r="C373" s="107"/>
      <c r="D373" s="107"/>
      <c r="E373" s="108" t="s">
        <v>777</v>
      </c>
      <c r="F373" s="107" t="s">
        <v>375</v>
      </c>
      <c r="G373" s="112">
        <f t="shared" si="6"/>
        <v>0</v>
      </c>
      <c r="H373" s="113">
        <v>0</v>
      </c>
      <c r="I373" s="112">
        <v>0</v>
      </c>
    </row>
    <row r="374" spans="1:9" ht="40.5" hidden="1" customHeight="1" x14ac:dyDescent="0.3">
      <c r="A374" s="106"/>
      <c r="B374" s="107"/>
      <c r="C374" s="107"/>
      <c r="D374" s="107"/>
      <c r="E374" s="108" t="s">
        <v>740</v>
      </c>
      <c r="F374" s="107" t="s">
        <v>383</v>
      </c>
      <c r="G374" s="112">
        <f t="shared" si="6"/>
        <v>0</v>
      </c>
      <c r="H374" s="113">
        <v>0</v>
      </c>
      <c r="I374" s="112">
        <v>0</v>
      </c>
    </row>
    <row r="375" spans="1:9" ht="27" hidden="1" customHeight="1" x14ac:dyDescent="0.3">
      <c r="A375" s="106"/>
      <c r="B375" s="107"/>
      <c r="C375" s="107"/>
      <c r="D375" s="107"/>
      <c r="E375" s="108" t="s">
        <v>778</v>
      </c>
      <c r="F375" s="107" t="s">
        <v>389</v>
      </c>
      <c r="G375" s="112">
        <f t="shared" si="6"/>
        <v>0</v>
      </c>
      <c r="H375" s="113">
        <v>0</v>
      </c>
      <c r="I375" s="112">
        <v>0</v>
      </c>
    </row>
    <row r="376" spans="1:9" ht="27" hidden="1" customHeight="1" x14ac:dyDescent="0.3">
      <c r="A376" s="106"/>
      <c r="B376" s="107"/>
      <c r="C376" s="107"/>
      <c r="D376" s="107"/>
      <c r="E376" s="108" t="s">
        <v>780</v>
      </c>
      <c r="F376" s="107" t="s">
        <v>402</v>
      </c>
      <c r="G376" s="112">
        <f t="shared" si="6"/>
        <v>0</v>
      </c>
      <c r="H376" s="113">
        <v>0</v>
      </c>
      <c r="I376" s="112">
        <v>0</v>
      </c>
    </row>
    <row r="377" spans="1:9" ht="27" hidden="1" customHeight="1" x14ac:dyDescent="0.3">
      <c r="A377" s="106"/>
      <c r="B377" s="107"/>
      <c r="C377" s="107"/>
      <c r="D377" s="107"/>
      <c r="E377" s="108" t="s">
        <v>748</v>
      </c>
      <c r="F377" s="107" t="s">
        <v>409</v>
      </c>
      <c r="G377" s="112">
        <f t="shared" si="6"/>
        <v>0</v>
      </c>
      <c r="H377" s="113">
        <v>0</v>
      </c>
      <c r="I377" s="112">
        <v>0</v>
      </c>
    </row>
    <row r="378" spans="1:9" ht="27" hidden="1" customHeight="1" x14ac:dyDescent="0.3">
      <c r="A378" s="106"/>
      <c r="B378" s="107"/>
      <c r="C378" s="107"/>
      <c r="D378" s="107"/>
      <c r="E378" s="108" t="s">
        <v>782</v>
      </c>
      <c r="F378" s="107" t="s">
        <v>434</v>
      </c>
      <c r="G378" s="112">
        <f t="shared" si="6"/>
        <v>0</v>
      </c>
      <c r="H378" s="113">
        <v>0</v>
      </c>
      <c r="I378" s="112">
        <v>0</v>
      </c>
    </row>
    <row r="379" spans="1:9" ht="40.5" hidden="1" customHeight="1" x14ac:dyDescent="0.3">
      <c r="A379" s="106"/>
      <c r="B379" s="107"/>
      <c r="C379" s="107"/>
      <c r="D379" s="107"/>
      <c r="E379" s="108" t="s">
        <v>783</v>
      </c>
      <c r="F379" s="107" t="s">
        <v>446</v>
      </c>
      <c r="G379" s="112">
        <f t="shared" si="6"/>
        <v>0</v>
      </c>
      <c r="H379" s="113">
        <v>0</v>
      </c>
      <c r="I379" s="112">
        <v>0</v>
      </c>
    </row>
    <row r="380" spans="1:9" ht="40.5" hidden="1" customHeight="1" x14ac:dyDescent="0.3">
      <c r="A380" s="106"/>
      <c r="B380" s="107"/>
      <c r="C380" s="107"/>
      <c r="D380" s="107"/>
      <c r="E380" s="108" t="s">
        <v>803</v>
      </c>
      <c r="F380" s="107" t="s">
        <v>448</v>
      </c>
      <c r="G380" s="112">
        <f t="shared" si="6"/>
        <v>0</v>
      </c>
      <c r="H380" s="113">
        <v>0</v>
      </c>
      <c r="I380" s="112">
        <v>0</v>
      </c>
    </row>
    <row r="381" spans="1:9" ht="52.5" hidden="1" customHeight="1" x14ac:dyDescent="0.3">
      <c r="A381" s="106"/>
      <c r="B381" s="107"/>
      <c r="C381" s="107"/>
      <c r="D381" s="107"/>
      <c r="E381" s="108" t="s">
        <v>912</v>
      </c>
      <c r="F381" s="107" t="s">
        <v>470</v>
      </c>
      <c r="G381" s="112">
        <f t="shared" si="6"/>
        <v>102400000</v>
      </c>
      <c r="H381" s="113">
        <v>102400000</v>
      </c>
      <c r="I381" s="112">
        <v>0</v>
      </c>
    </row>
    <row r="382" spans="1:9" ht="0.75" hidden="1" customHeight="1" x14ac:dyDescent="0.3">
      <c r="A382" s="106"/>
      <c r="B382" s="107"/>
      <c r="C382" s="107"/>
      <c r="D382" s="107"/>
      <c r="E382" s="108" t="s">
        <v>952</v>
      </c>
      <c r="F382" s="107" t="s">
        <v>491</v>
      </c>
      <c r="G382" s="112">
        <f t="shared" si="6"/>
        <v>0</v>
      </c>
      <c r="H382" s="113">
        <v>0</v>
      </c>
      <c r="I382" s="112">
        <v>0</v>
      </c>
    </row>
    <row r="383" spans="1:9" ht="66.75" customHeight="1" x14ac:dyDescent="0.3">
      <c r="A383" s="106"/>
      <c r="B383" s="107"/>
      <c r="C383" s="107"/>
      <c r="D383" s="107"/>
      <c r="E383" s="108" t="s">
        <v>1030</v>
      </c>
      <c r="F383" s="107" t="s">
        <v>518</v>
      </c>
      <c r="G383" s="112">
        <f t="shared" si="6"/>
        <v>200000</v>
      </c>
      <c r="H383" s="113">
        <v>200000</v>
      </c>
      <c r="I383" s="112">
        <v>0</v>
      </c>
    </row>
    <row r="384" spans="1:9" ht="6.75" hidden="1" customHeight="1" x14ac:dyDescent="0.3">
      <c r="A384" s="106"/>
      <c r="B384" s="107"/>
      <c r="C384" s="107"/>
      <c r="D384" s="107"/>
      <c r="E384" s="108" t="s">
        <v>889</v>
      </c>
      <c r="F384" s="107" t="s">
        <v>568</v>
      </c>
      <c r="G384" s="112">
        <f t="shared" si="6"/>
        <v>0</v>
      </c>
      <c r="H384" s="113">
        <v>0</v>
      </c>
      <c r="I384" s="112">
        <v>0</v>
      </c>
    </row>
    <row r="385" spans="1:9" ht="27" hidden="1" customHeight="1" x14ac:dyDescent="0.3">
      <c r="A385" s="106"/>
      <c r="B385" s="107"/>
      <c r="C385" s="107"/>
      <c r="D385" s="107"/>
      <c r="E385" s="108" t="s">
        <v>763</v>
      </c>
      <c r="F385" s="107" t="s">
        <v>573</v>
      </c>
      <c r="G385" s="112">
        <f t="shared" si="6"/>
        <v>0</v>
      </c>
      <c r="H385" s="113">
        <v>0</v>
      </c>
      <c r="I385" s="112">
        <v>0</v>
      </c>
    </row>
    <row r="386" spans="1:9" ht="40.5" hidden="1" customHeight="1" x14ac:dyDescent="0.3">
      <c r="A386" s="106"/>
      <c r="B386" s="107"/>
      <c r="C386" s="107"/>
      <c r="D386" s="107"/>
      <c r="E386" s="108" t="s">
        <v>808</v>
      </c>
      <c r="F386" s="107" t="s">
        <v>584</v>
      </c>
      <c r="G386" s="112">
        <f t="shared" si="6"/>
        <v>0</v>
      </c>
      <c r="H386" s="113">
        <v>0</v>
      </c>
      <c r="I386" s="112">
        <v>0</v>
      </c>
    </row>
    <row r="387" spans="1:9" ht="17.25" hidden="1" customHeight="1" x14ac:dyDescent="0.3">
      <c r="A387" s="106" t="s">
        <v>1088</v>
      </c>
      <c r="B387" s="107" t="s">
        <v>265</v>
      </c>
      <c r="C387" s="107" t="s">
        <v>187</v>
      </c>
      <c r="D387" s="107" t="s">
        <v>173</v>
      </c>
      <c r="E387" s="108" t="s">
        <v>334</v>
      </c>
      <c r="F387" s="107"/>
      <c r="G387" s="112">
        <f t="shared" si="6"/>
        <v>0</v>
      </c>
      <c r="H387" s="113">
        <v>0</v>
      </c>
      <c r="I387" s="112">
        <v>0</v>
      </c>
    </row>
    <row r="388" spans="1:9" ht="67.5" hidden="1" customHeight="1" x14ac:dyDescent="0.3">
      <c r="A388" s="106" t="s">
        <v>1089</v>
      </c>
      <c r="B388" s="107" t="s">
        <v>265</v>
      </c>
      <c r="C388" s="107" t="s">
        <v>190</v>
      </c>
      <c r="D388" s="107" t="s">
        <v>167</v>
      </c>
      <c r="E388" s="108" t="s">
        <v>1090</v>
      </c>
      <c r="F388" s="107"/>
      <c r="G388" s="112">
        <f t="shared" si="6"/>
        <v>0</v>
      </c>
      <c r="H388" s="113">
        <v>0</v>
      </c>
      <c r="I388" s="112">
        <v>0</v>
      </c>
    </row>
    <row r="389" spans="1:9" ht="54" hidden="1" customHeight="1" x14ac:dyDescent="0.3">
      <c r="A389" s="106" t="s">
        <v>1091</v>
      </c>
      <c r="B389" s="107" t="s">
        <v>265</v>
      </c>
      <c r="C389" s="107" t="s">
        <v>190</v>
      </c>
      <c r="D389" s="107" t="s">
        <v>166</v>
      </c>
      <c r="E389" s="108" t="s">
        <v>1092</v>
      </c>
      <c r="F389" s="107"/>
      <c r="G389" s="112">
        <f t="shared" si="6"/>
        <v>0</v>
      </c>
      <c r="H389" s="113">
        <v>0</v>
      </c>
      <c r="I389" s="112">
        <v>0</v>
      </c>
    </row>
    <row r="390" spans="1:9" ht="54" hidden="1" customHeight="1" x14ac:dyDescent="0.3">
      <c r="A390" s="106" t="s">
        <v>1093</v>
      </c>
      <c r="B390" s="107" t="s">
        <v>265</v>
      </c>
      <c r="C390" s="107" t="s">
        <v>193</v>
      </c>
      <c r="D390" s="107" t="s">
        <v>167</v>
      </c>
      <c r="E390" s="108" t="s">
        <v>1094</v>
      </c>
      <c r="F390" s="107"/>
      <c r="G390" s="112">
        <f t="shared" si="6"/>
        <v>0</v>
      </c>
      <c r="H390" s="113">
        <v>0</v>
      </c>
      <c r="I390" s="112">
        <v>0</v>
      </c>
    </row>
    <row r="391" spans="1:9" ht="0.75" hidden="1" customHeight="1" x14ac:dyDescent="0.3">
      <c r="A391" s="106" t="s">
        <v>1095</v>
      </c>
      <c r="B391" s="107" t="s">
        <v>265</v>
      </c>
      <c r="C391" s="107" t="s">
        <v>193</v>
      </c>
      <c r="D391" s="107" t="s">
        <v>166</v>
      </c>
      <c r="E391" s="108" t="s">
        <v>336</v>
      </c>
      <c r="F391" s="107"/>
      <c r="G391" s="112">
        <f t="shared" si="6"/>
        <v>0</v>
      </c>
      <c r="H391" s="113">
        <v>0</v>
      </c>
      <c r="I391" s="112">
        <v>0</v>
      </c>
    </row>
    <row r="392" spans="1:9" ht="55.5" customHeight="1" x14ac:dyDescent="0.3">
      <c r="A392" s="106" t="s">
        <v>1096</v>
      </c>
      <c r="B392" s="107" t="s">
        <v>265</v>
      </c>
      <c r="C392" s="107" t="s">
        <v>195</v>
      </c>
      <c r="D392" s="107" t="s">
        <v>167</v>
      </c>
      <c r="E392" s="108" t="s">
        <v>1097</v>
      </c>
      <c r="F392" s="107"/>
      <c r="G392" s="112">
        <f t="shared" si="6"/>
        <v>200000</v>
      </c>
      <c r="H392" s="113">
        <f>H393</f>
        <v>200000</v>
      </c>
      <c r="I392" s="112">
        <v>0</v>
      </c>
    </row>
    <row r="393" spans="1:9" ht="38.25" customHeight="1" x14ac:dyDescent="0.3">
      <c r="A393" s="106" t="s">
        <v>1098</v>
      </c>
      <c r="B393" s="107" t="s">
        <v>265</v>
      </c>
      <c r="C393" s="107" t="s">
        <v>195</v>
      </c>
      <c r="D393" s="107" t="s">
        <v>166</v>
      </c>
      <c r="E393" s="108" t="s">
        <v>337</v>
      </c>
      <c r="F393" s="107"/>
      <c r="G393" s="112">
        <f t="shared" si="6"/>
        <v>200000</v>
      </c>
      <c r="H393" s="113">
        <f>H394</f>
        <v>200000</v>
      </c>
      <c r="I393" s="112">
        <v>0</v>
      </c>
    </row>
    <row r="394" spans="1:9" ht="38.25" customHeight="1" x14ac:dyDescent="0.3">
      <c r="A394" s="106"/>
      <c r="B394" s="107"/>
      <c r="C394" s="107"/>
      <c r="D394" s="107"/>
      <c r="E394" s="108" t="s">
        <v>803</v>
      </c>
      <c r="F394" s="107">
        <v>4269</v>
      </c>
      <c r="G394" s="112">
        <f t="shared" si="6"/>
        <v>200000</v>
      </c>
      <c r="H394" s="113">
        <v>200000</v>
      </c>
      <c r="I394" s="112">
        <v>0</v>
      </c>
    </row>
    <row r="395" spans="1:9" ht="147.75" customHeight="1" x14ac:dyDescent="0.3">
      <c r="A395" s="106" t="s">
        <v>1099</v>
      </c>
      <c r="B395" s="107" t="s">
        <v>339</v>
      </c>
      <c r="C395" s="107" t="s">
        <v>167</v>
      </c>
      <c r="D395" s="107" t="s">
        <v>167</v>
      </c>
      <c r="E395" s="108" t="s">
        <v>1100</v>
      </c>
      <c r="F395" s="107"/>
      <c r="G395" s="112">
        <f t="shared" si="6"/>
        <v>4000000</v>
      </c>
      <c r="H395" s="113">
        <f>H410</f>
        <v>4000000</v>
      </c>
      <c r="I395" s="112">
        <v>0</v>
      </c>
    </row>
    <row r="396" spans="1:9" ht="40.5" hidden="1" customHeight="1" x14ac:dyDescent="0.3">
      <c r="A396" s="106" t="s">
        <v>1101</v>
      </c>
      <c r="B396" s="107" t="s">
        <v>339</v>
      </c>
      <c r="C396" s="107" t="s">
        <v>166</v>
      </c>
      <c r="D396" s="107" t="s">
        <v>167</v>
      </c>
      <c r="E396" s="108" t="s">
        <v>1102</v>
      </c>
      <c r="F396" s="107"/>
      <c r="G396" s="112">
        <f t="shared" si="6"/>
        <v>0</v>
      </c>
      <c r="H396" s="113">
        <v>0</v>
      </c>
      <c r="I396" s="112">
        <v>0</v>
      </c>
    </row>
    <row r="397" spans="1:9" ht="17.25" hidden="1" customHeight="1" x14ac:dyDescent="0.3">
      <c r="A397" s="106" t="s">
        <v>1103</v>
      </c>
      <c r="B397" s="107" t="s">
        <v>339</v>
      </c>
      <c r="C397" s="107" t="s">
        <v>166</v>
      </c>
      <c r="D397" s="107" t="s">
        <v>166</v>
      </c>
      <c r="E397" s="108" t="s">
        <v>341</v>
      </c>
      <c r="F397" s="107"/>
      <c r="G397" s="112">
        <f t="shared" si="6"/>
        <v>0</v>
      </c>
      <c r="H397" s="113">
        <v>0</v>
      </c>
      <c r="I397" s="112">
        <v>0</v>
      </c>
    </row>
    <row r="398" spans="1:9" ht="27" hidden="1" customHeight="1" x14ac:dyDescent="0.3">
      <c r="A398" s="106" t="s">
        <v>1104</v>
      </c>
      <c r="B398" s="107" t="s">
        <v>339</v>
      </c>
      <c r="C398" s="107" t="s">
        <v>166</v>
      </c>
      <c r="D398" s="107" t="s">
        <v>173</v>
      </c>
      <c r="E398" s="108" t="s">
        <v>342</v>
      </c>
      <c r="F398" s="107"/>
      <c r="G398" s="112">
        <f t="shared" si="6"/>
        <v>0</v>
      </c>
      <c r="H398" s="113">
        <v>0</v>
      </c>
      <c r="I398" s="112">
        <v>0</v>
      </c>
    </row>
    <row r="399" spans="1:9" ht="17.25" hidden="1" customHeight="1" x14ac:dyDescent="0.3">
      <c r="A399" s="106" t="s">
        <v>1105</v>
      </c>
      <c r="B399" s="107" t="s">
        <v>339</v>
      </c>
      <c r="C399" s="107" t="s">
        <v>173</v>
      </c>
      <c r="D399" s="107" t="s">
        <v>167</v>
      </c>
      <c r="E399" s="108" t="s">
        <v>1106</v>
      </c>
      <c r="F399" s="107"/>
      <c r="G399" s="112">
        <f t="shared" si="6"/>
        <v>0</v>
      </c>
      <c r="H399" s="113">
        <v>0</v>
      </c>
      <c r="I399" s="112">
        <v>0</v>
      </c>
    </row>
    <row r="400" spans="1:9" ht="17.25" hidden="1" customHeight="1" x14ac:dyDescent="0.3">
      <c r="A400" s="106" t="s">
        <v>1107</v>
      </c>
      <c r="B400" s="107" t="s">
        <v>339</v>
      </c>
      <c r="C400" s="107" t="s">
        <v>173</v>
      </c>
      <c r="D400" s="107" t="s">
        <v>166</v>
      </c>
      <c r="E400" s="108" t="s">
        <v>343</v>
      </c>
      <c r="F400" s="107"/>
      <c r="G400" s="112">
        <f t="shared" si="6"/>
        <v>0</v>
      </c>
      <c r="H400" s="113">
        <v>0</v>
      </c>
      <c r="I400" s="112">
        <v>0</v>
      </c>
    </row>
    <row r="401" spans="1:9" ht="40.5" hidden="1" customHeight="1" x14ac:dyDescent="0.3">
      <c r="A401" s="106" t="s">
        <v>1108</v>
      </c>
      <c r="B401" s="107" t="s">
        <v>339</v>
      </c>
      <c r="C401" s="107" t="s">
        <v>175</v>
      </c>
      <c r="D401" s="107" t="s">
        <v>167</v>
      </c>
      <c r="E401" s="108" t="s">
        <v>1109</v>
      </c>
      <c r="F401" s="107"/>
      <c r="G401" s="112">
        <f t="shared" si="6"/>
        <v>0</v>
      </c>
      <c r="H401" s="113">
        <v>0</v>
      </c>
      <c r="I401" s="112">
        <v>0</v>
      </c>
    </row>
    <row r="402" spans="1:9" ht="27" hidden="1" customHeight="1" x14ac:dyDescent="0.3">
      <c r="A402" s="106" t="s">
        <v>1110</v>
      </c>
      <c r="B402" s="107" t="s">
        <v>339</v>
      </c>
      <c r="C402" s="107" t="s">
        <v>175</v>
      </c>
      <c r="D402" s="107" t="s">
        <v>166</v>
      </c>
      <c r="E402" s="108" t="s">
        <v>1111</v>
      </c>
      <c r="F402" s="107"/>
      <c r="G402" s="112">
        <f t="shared" si="6"/>
        <v>0</v>
      </c>
      <c r="H402" s="113">
        <v>0</v>
      </c>
      <c r="I402" s="112">
        <v>0</v>
      </c>
    </row>
    <row r="403" spans="1:9" ht="27" hidden="1" customHeight="1" x14ac:dyDescent="0.3">
      <c r="A403" s="106" t="s">
        <v>1112</v>
      </c>
      <c r="B403" s="107" t="s">
        <v>339</v>
      </c>
      <c r="C403" s="107" t="s">
        <v>184</v>
      </c>
      <c r="D403" s="107" t="s">
        <v>167</v>
      </c>
      <c r="E403" s="108" t="s">
        <v>1113</v>
      </c>
      <c r="F403" s="107"/>
      <c r="G403" s="112">
        <f t="shared" si="6"/>
        <v>0</v>
      </c>
      <c r="H403" s="113">
        <v>0</v>
      </c>
      <c r="I403" s="112">
        <v>0</v>
      </c>
    </row>
    <row r="404" spans="1:9" ht="27" hidden="1" customHeight="1" x14ac:dyDescent="0.3">
      <c r="A404" s="106" t="s">
        <v>1114</v>
      </c>
      <c r="B404" s="107" t="s">
        <v>339</v>
      </c>
      <c r="C404" s="107" t="s">
        <v>184</v>
      </c>
      <c r="D404" s="107" t="s">
        <v>166</v>
      </c>
      <c r="E404" s="108" t="s">
        <v>345</v>
      </c>
      <c r="F404" s="107"/>
      <c r="G404" s="112">
        <f t="shared" si="6"/>
        <v>0</v>
      </c>
      <c r="H404" s="113">
        <v>0</v>
      </c>
      <c r="I404" s="112">
        <v>0</v>
      </c>
    </row>
    <row r="405" spans="1:9" ht="27" hidden="1" customHeight="1" x14ac:dyDescent="0.3">
      <c r="A405" s="106" t="s">
        <v>1115</v>
      </c>
      <c r="B405" s="107" t="s">
        <v>339</v>
      </c>
      <c r="C405" s="107" t="s">
        <v>187</v>
      </c>
      <c r="D405" s="107" t="s">
        <v>167</v>
      </c>
      <c r="E405" s="108" t="s">
        <v>1116</v>
      </c>
      <c r="F405" s="107"/>
      <c r="G405" s="112">
        <f t="shared" si="6"/>
        <v>0</v>
      </c>
      <c r="H405" s="113">
        <v>0</v>
      </c>
      <c r="I405" s="112">
        <v>0</v>
      </c>
    </row>
    <row r="406" spans="1:9" ht="17.25" hidden="1" customHeight="1" x14ac:dyDescent="0.3">
      <c r="A406" s="106" t="s">
        <v>1117</v>
      </c>
      <c r="B406" s="107" t="s">
        <v>339</v>
      </c>
      <c r="C406" s="107" t="s">
        <v>187</v>
      </c>
      <c r="D406" s="107" t="s">
        <v>166</v>
      </c>
      <c r="E406" s="108" t="s">
        <v>346</v>
      </c>
      <c r="F406" s="107"/>
      <c r="G406" s="112">
        <f t="shared" si="6"/>
        <v>0</v>
      </c>
      <c r="H406" s="113">
        <v>0</v>
      </c>
      <c r="I406" s="112">
        <v>0</v>
      </c>
    </row>
    <row r="407" spans="1:9" ht="27" hidden="1" customHeight="1" x14ac:dyDescent="0.3">
      <c r="A407" s="106" t="s">
        <v>1118</v>
      </c>
      <c r="B407" s="107" t="s">
        <v>339</v>
      </c>
      <c r="C407" s="107" t="s">
        <v>190</v>
      </c>
      <c r="D407" s="107" t="s">
        <v>167</v>
      </c>
      <c r="E407" s="108" t="s">
        <v>1119</v>
      </c>
      <c r="F407" s="107"/>
      <c r="G407" s="112">
        <f t="shared" si="6"/>
        <v>0</v>
      </c>
      <c r="H407" s="113">
        <v>0</v>
      </c>
      <c r="I407" s="112">
        <v>0</v>
      </c>
    </row>
    <row r="408" spans="1:9" ht="27" hidden="1" customHeight="1" x14ac:dyDescent="0.3">
      <c r="A408" s="106" t="s">
        <v>1120</v>
      </c>
      <c r="B408" s="107" t="s">
        <v>339</v>
      </c>
      <c r="C408" s="107" t="s">
        <v>190</v>
      </c>
      <c r="D408" s="107" t="s">
        <v>166</v>
      </c>
      <c r="E408" s="108" t="s">
        <v>1121</v>
      </c>
      <c r="F408" s="107"/>
      <c r="G408" s="112">
        <f t="shared" si="6"/>
        <v>0</v>
      </c>
      <c r="H408" s="113">
        <v>0</v>
      </c>
      <c r="I408" s="112">
        <v>0</v>
      </c>
    </row>
    <row r="409" spans="1:9" ht="0.75" hidden="1" customHeight="1" x14ac:dyDescent="0.3">
      <c r="A409" s="106"/>
      <c r="B409" s="107"/>
      <c r="C409" s="107"/>
      <c r="D409" s="107"/>
      <c r="E409" s="108" t="s">
        <v>745</v>
      </c>
      <c r="F409" s="107" t="s">
        <v>397</v>
      </c>
      <c r="G409" s="112">
        <f t="shared" si="6"/>
        <v>0</v>
      </c>
      <c r="H409" s="113">
        <v>0</v>
      </c>
      <c r="I409" s="112">
        <v>0</v>
      </c>
    </row>
    <row r="410" spans="1:9" ht="93.75" customHeight="1" x14ac:dyDescent="0.3">
      <c r="A410" s="106" t="s">
        <v>1122</v>
      </c>
      <c r="B410" s="107" t="s">
        <v>339</v>
      </c>
      <c r="C410" s="107" t="s">
        <v>193</v>
      </c>
      <c r="D410" s="107" t="s">
        <v>167</v>
      </c>
      <c r="E410" s="108" t="s">
        <v>1123</v>
      </c>
      <c r="F410" s="107"/>
      <c r="G410" s="112">
        <f t="shared" si="6"/>
        <v>4000000</v>
      </c>
      <c r="H410" s="113">
        <f>H411</f>
        <v>4000000</v>
      </c>
      <c r="I410" s="112">
        <v>0</v>
      </c>
    </row>
    <row r="411" spans="1:9" ht="78" customHeight="1" x14ac:dyDescent="0.3">
      <c r="A411" s="106" t="s">
        <v>1124</v>
      </c>
      <c r="B411" s="107" t="s">
        <v>339</v>
      </c>
      <c r="C411" s="107" t="s">
        <v>193</v>
      </c>
      <c r="D411" s="107" t="s">
        <v>166</v>
      </c>
      <c r="E411" s="108" t="s">
        <v>1125</v>
      </c>
      <c r="F411" s="107"/>
      <c r="G411" s="112">
        <f t="shared" si="6"/>
        <v>4000000</v>
      </c>
      <c r="H411" s="113">
        <f>H414</f>
        <v>4000000</v>
      </c>
      <c r="I411" s="112">
        <v>0</v>
      </c>
    </row>
    <row r="412" spans="1:9" ht="2.25" hidden="1" customHeight="1" x14ac:dyDescent="0.3">
      <c r="A412" s="106"/>
      <c r="B412" s="107"/>
      <c r="C412" s="107"/>
      <c r="D412" s="107"/>
      <c r="E412" s="108" t="s">
        <v>778</v>
      </c>
      <c r="F412" s="107" t="s">
        <v>389</v>
      </c>
      <c r="G412" s="112">
        <f t="shared" ref="G412:G424" si="7">H412+I412</f>
        <v>0</v>
      </c>
      <c r="H412" s="113">
        <v>0</v>
      </c>
      <c r="I412" s="112">
        <v>0</v>
      </c>
    </row>
    <row r="413" spans="1:9" ht="54" hidden="1" customHeight="1" x14ac:dyDescent="0.3">
      <c r="A413" s="106"/>
      <c r="B413" s="107"/>
      <c r="C413" s="107"/>
      <c r="D413" s="107"/>
      <c r="E413" s="108" t="s">
        <v>1030</v>
      </c>
      <c r="F413" s="107" t="s">
        <v>518</v>
      </c>
      <c r="G413" s="112">
        <f t="shared" si="7"/>
        <v>0</v>
      </c>
      <c r="H413" s="113">
        <v>0</v>
      </c>
      <c r="I413" s="112">
        <v>0</v>
      </c>
    </row>
    <row r="414" spans="1:9" ht="48" customHeight="1" x14ac:dyDescent="0.3">
      <c r="A414" s="106"/>
      <c r="B414" s="107"/>
      <c r="C414" s="107"/>
      <c r="D414" s="107"/>
      <c r="E414" s="108" t="s">
        <v>1075</v>
      </c>
      <c r="F414" s="107" t="s">
        <v>522</v>
      </c>
      <c r="G414" s="112">
        <f t="shared" si="7"/>
        <v>4000000</v>
      </c>
      <c r="H414" s="113">
        <v>4000000</v>
      </c>
      <c r="I414" s="112">
        <v>0</v>
      </c>
    </row>
    <row r="415" spans="1:9" ht="0.75" hidden="1" customHeight="1" x14ac:dyDescent="0.3">
      <c r="A415" s="106" t="s">
        <v>1126</v>
      </c>
      <c r="B415" s="107" t="s">
        <v>339</v>
      </c>
      <c r="C415" s="107" t="s">
        <v>195</v>
      </c>
      <c r="D415" s="107" t="s">
        <v>167</v>
      </c>
      <c r="E415" s="108" t="s">
        <v>1127</v>
      </c>
      <c r="F415" s="107"/>
      <c r="G415" s="112">
        <f t="shared" si="7"/>
        <v>0</v>
      </c>
      <c r="H415" s="113">
        <v>0</v>
      </c>
      <c r="I415" s="112">
        <v>0</v>
      </c>
    </row>
    <row r="416" spans="1:9" ht="81" hidden="1" customHeight="1" x14ac:dyDescent="0.3">
      <c r="A416" s="106" t="s">
        <v>1128</v>
      </c>
      <c r="B416" s="107" t="s">
        <v>339</v>
      </c>
      <c r="C416" s="107" t="s">
        <v>195</v>
      </c>
      <c r="D416" s="107" t="s">
        <v>166</v>
      </c>
      <c r="E416" s="108" t="s">
        <v>1129</v>
      </c>
      <c r="F416" s="107"/>
      <c r="G416" s="112">
        <f t="shared" si="7"/>
        <v>0</v>
      </c>
      <c r="H416" s="113">
        <v>0</v>
      </c>
      <c r="I416" s="112">
        <v>0</v>
      </c>
    </row>
    <row r="417" spans="1:9" ht="54" hidden="1" customHeight="1" x14ac:dyDescent="0.3">
      <c r="A417" s="106" t="s">
        <v>1130</v>
      </c>
      <c r="B417" s="107" t="s">
        <v>339</v>
      </c>
      <c r="C417" s="107" t="s">
        <v>265</v>
      </c>
      <c r="D417" s="107" t="s">
        <v>167</v>
      </c>
      <c r="E417" s="108" t="s">
        <v>1131</v>
      </c>
      <c r="F417" s="107"/>
      <c r="G417" s="112">
        <f t="shared" si="7"/>
        <v>0</v>
      </c>
      <c r="H417" s="113">
        <v>0</v>
      </c>
      <c r="I417" s="112">
        <v>0</v>
      </c>
    </row>
    <row r="418" spans="1:9" ht="40.5" hidden="1" customHeight="1" x14ac:dyDescent="0.3">
      <c r="A418" s="106" t="s">
        <v>1132</v>
      </c>
      <c r="B418" s="107" t="s">
        <v>339</v>
      </c>
      <c r="C418" s="107" t="s">
        <v>265</v>
      </c>
      <c r="D418" s="107" t="s">
        <v>166</v>
      </c>
      <c r="E418" s="108" t="s">
        <v>350</v>
      </c>
      <c r="F418" s="107"/>
      <c r="G418" s="112">
        <f t="shared" si="7"/>
        <v>0</v>
      </c>
      <c r="H418" s="113">
        <v>0</v>
      </c>
      <c r="I418" s="112">
        <v>0</v>
      </c>
    </row>
    <row r="419" spans="1:9" ht="81" hidden="1" customHeight="1" x14ac:dyDescent="0.3">
      <c r="A419" s="106" t="s">
        <v>1133</v>
      </c>
      <c r="B419" s="107" t="s">
        <v>339</v>
      </c>
      <c r="C419" s="107" t="s">
        <v>265</v>
      </c>
      <c r="D419" s="107" t="s">
        <v>173</v>
      </c>
      <c r="E419" s="108" t="s">
        <v>351</v>
      </c>
      <c r="F419" s="107"/>
      <c r="G419" s="112">
        <f t="shared" si="7"/>
        <v>0</v>
      </c>
      <c r="H419" s="113">
        <v>0</v>
      </c>
      <c r="I419" s="112">
        <v>0</v>
      </c>
    </row>
    <row r="420" spans="1:9" ht="113.25" customHeight="1" x14ac:dyDescent="0.3">
      <c r="A420" s="106" t="s">
        <v>1134</v>
      </c>
      <c r="B420" s="107" t="s">
        <v>353</v>
      </c>
      <c r="C420" s="107" t="s">
        <v>167</v>
      </c>
      <c r="D420" s="107" t="s">
        <v>167</v>
      </c>
      <c r="E420" s="108" t="s">
        <v>1135</v>
      </c>
      <c r="F420" s="107"/>
      <c r="G420" s="112">
        <f t="shared" si="7"/>
        <v>58500000</v>
      </c>
      <c r="H420" s="113">
        <f>H422</f>
        <v>58500000</v>
      </c>
      <c r="I420" s="112">
        <v>0</v>
      </c>
    </row>
    <row r="421" spans="1:9" ht="34.5" customHeight="1" x14ac:dyDescent="0.3">
      <c r="A421" s="106" t="s">
        <v>1136</v>
      </c>
      <c r="B421" s="107" t="s">
        <v>353</v>
      </c>
      <c r="C421" s="107" t="s">
        <v>166</v>
      </c>
      <c r="D421" s="107" t="s">
        <v>167</v>
      </c>
      <c r="E421" s="108" t="s">
        <v>1137</v>
      </c>
      <c r="F421" s="107"/>
      <c r="G421" s="112">
        <f t="shared" si="7"/>
        <v>0</v>
      </c>
      <c r="H421" s="113"/>
      <c r="I421" s="112">
        <v>0</v>
      </c>
    </row>
    <row r="422" spans="1:9" ht="51" customHeight="1" x14ac:dyDescent="0.3">
      <c r="A422" s="106" t="s">
        <v>1138</v>
      </c>
      <c r="B422" s="107" t="s">
        <v>353</v>
      </c>
      <c r="C422" s="107" t="s">
        <v>166</v>
      </c>
      <c r="D422" s="107" t="s">
        <v>173</v>
      </c>
      <c r="E422" s="108" t="s">
        <v>355</v>
      </c>
      <c r="F422" s="107"/>
      <c r="G422" s="112">
        <f t="shared" si="7"/>
        <v>58500000</v>
      </c>
      <c r="H422" s="113">
        <f>H423</f>
        <v>58500000</v>
      </c>
      <c r="I422" s="112">
        <v>0</v>
      </c>
    </row>
    <row r="423" spans="1:9" ht="54.75" customHeight="1" x14ac:dyDescent="0.3">
      <c r="A423" s="106"/>
      <c r="B423" s="107"/>
      <c r="C423" s="107"/>
      <c r="D423" s="107"/>
      <c r="E423" s="108" t="s">
        <v>1139</v>
      </c>
      <c r="F423" s="107" t="s">
        <v>558</v>
      </c>
      <c r="G423" s="138">
        <f t="shared" si="7"/>
        <v>58500000</v>
      </c>
      <c r="H423" s="139">
        <v>58500000</v>
      </c>
      <c r="I423" s="112">
        <v>0</v>
      </c>
    </row>
    <row r="424" spans="1:9" ht="33" hidden="1" customHeight="1" x14ac:dyDescent="0.3">
      <c r="A424" s="106"/>
      <c r="B424" s="107"/>
      <c r="C424" s="107"/>
      <c r="D424" s="107"/>
      <c r="E424" s="108" t="s">
        <v>1140</v>
      </c>
      <c r="F424" s="107" t="s">
        <v>558</v>
      </c>
      <c r="G424" s="138">
        <f t="shared" si="7"/>
        <v>0</v>
      </c>
      <c r="H424" s="139"/>
      <c r="I424" s="138">
        <v>0</v>
      </c>
    </row>
    <row r="425" spans="1:9" ht="33" customHeight="1" x14ac:dyDescent="0.3">
      <c r="A425" s="140"/>
      <c r="B425" s="141"/>
      <c r="C425" s="141"/>
      <c r="D425" s="141"/>
      <c r="E425" s="98"/>
      <c r="F425" s="141"/>
      <c r="G425" s="142"/>
      <c r="H425" s="143"/>
      <c r="I425" s="142"/>
    </row>
    <row r="426" spans="1:9" ht="16.5" customHeight="1" x14ac:dyDescent="0.3">
      <c r="H426" s="97"/>
    </row>
    <row r="427" spans="1:9" s="144" customFormat="1" ht="16.5" customHeight="1" x14ac:dyDescent="0.3">
      <c r="A427" s="27" t="s">
        <v>1141</v>
      </c>
      <c r="B427" s="27"/>
      <c r="C427" s="27"/>
      <c r="D427" s="27"/>
      <c r="F427" s="27"/>
      <c r="G427" s="38"/>
      <c r="H427" s="27" t="s">
        <v>153</v>
      </c>
      <c r="I427" s="145"/>
    </row>
  </sheetData>
  <mergeCells count="12">
    <mergeCell ref="G8:G9"/>
    <mergeCell ref="H8:I8"/>
    <mergeCell ref="G2:I2"/>
    <mergeCell ref="F3:I3"/>
    <mergeCell ref="F4:I4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8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2026 Բյուջե</vt:lpstr>
      <vt:lpstr>Հատված1</vt:lpstr>
      <vt:lpstr>Հատված 2</vt:lpstr>
      <vt:lpstr>Հատված 3</vt:lpstr>
      <vt:lpstr>Հատված 4</vt:lpstr>
      <vt:lpstr>Հատված 5</vt:lpstr>
      <vt:lpstr>Հատված 6</vt:lpstr>
      <vt:lpstr>'Հատված 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2025-12-25T11:36:37Z</cp:lastPrinted>
  <dcterms:created xsi:type="dcterms:W3CDTF">2015-06-05T18:17:20Z</dcterms:created>
  <dcterms:modified xsi:type="dcterms:W3CDTF">2025-12-25T11:38:46Z</dcterms:modified>
</cp:coreProperties>
</file>