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1.xml" ContentType="application/vnd.ms-excel.person+xml"/>
  <Override PartName="/xl/persons/person.xml" ContentType="application/vnd.ms-excel.person+xml"/>
  <Override PartName="/xl/persons/person4.xml" ContentType="application/vnd.ms-excel.person+xml"/>
  <Override PartName="/xl/persons/person2.xml" ContentType="application/vnd.ms-excel.person+xml"/>
  <Override PartName="/xl/persons/person0.xml" ContentType="application/vnd.ms-excel.person+xml"/>
  <Override PartName="/xl/persons/person3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0640" windowHeight="11040" activeTab="5"/>
  </bookViews>
  <sheets>
    <sheet name="Sheet1 (2)" sheetId="8" r:id="rId1"/>
    <sheet name="Հատված 1" sheetId="9" r:id="rId2"/>
    <sheet name="Հատված 2" sheetId="3" r:id="rId3"/>
    <sheet name="Հատված 3" sheetId="11" r:id="rId4"/>
    <sheet name="Հատված 4" sheetId="5" r:id="rId5"/>
    <sheet name="Հատված 5" sheetId="13" r:id="rId6"/>
    <sheet name="Հատված 6" sheetId="12" r:id="rId7"/>
  </sheets>
  <definedNames>
    <definedName name="_xlnm.Print_Titles" localSheetId="0">'Sheet1 (2)'!#REF!</definedName>
    <definedName name="_xlnm.Print_Titles" localSheetId="1">'Հատված 1'!$21:$24</definedName>
    <definedName name="_xlnm.Print_Titles" localSheetId="2">'Հատված 2'!$19:$21</definedName>
    <definedName name="_xlnm.Print_Titles" localSheetId="3">'Հատված 3'!$7:$9</definedName>
  </definedNames>
  <calcPr calcId="145621"/>
</workbook>
</file>

<file path=xl/calcChain.xml><?xml version="1.0" encoding="utf-8"?>
<calcChain xmlns="http://schemas.openxmlformats.org/spreadsheetml/2006/main">
  <c r="F18" i="5" l="1"/>
  <c r="E18" i="5"/>
  <c r="D18" i="5" s="1"/>
  <c r="D61" i="13"/>
  <c r="D60" i="13"/>
  <c r="F58" i="13"/>
  <c r="D58" i="13" s="1"/>
  <c r="D57" i="13"/>
  <c r="D56" i="13"/>
  <c r="D54" i="13"/>
  <c r="E52" i="13"/>
  <c r="E41" i="13" s="1"/>
  <c r="F43" i="13"/>
  <c r="D43" i="13" s="1"/>
  <c r="E9" i="13"/>
  <c r="F52" i="13" l="1"/>
  <c r="H522" i="12"/>
  <c r="H520" i="12" s="1"/>
  <c r="F525" i="12"/>
  <c r="F526" i="12"/>
  <c r="F527" i="12"/>
  <c r="F528" i="12"/>
  <c r="F529" i="12"/>
  <c r="F524" i="12"/>
  <c r="F41" i="13" l="1"/>
  <c r="D52" i="13"/>
  <c r="G546" i="12"/>
  <c r="D41" i="13" l="1"/>
  <c r="F11" i="13"/>
  <c r="F22" i="12"/>
  <c r="E55" i="11"/>
  <c r="E69" i="11"/>
  <c r="E60" i="11" s="1"/>
  <c r="E140" i="11"/>
  <c r="E16" i="11"/>
  <c r="E29" i="11"/>
  <c r="E38" i="11"/>
  <c r="E32" i="11"/>
  <c r="E20" i="11"/>
  <c r="E19" i="11"/>
  <c r="G522" i="12"/>
  <c r="E52" i="11"/>
  <c r="E68" i="11"/>
  <c r="G308" i="3"/>
  <c r="D137" i="11"/>
  <c r="E135" i="11"/>
  <c r="E137" i="11"/>
  <c r="E89" i="11"/>
  <c r="E67" i="11"/>
  <c r="E65" i="11"/>
  <c r="E63" i="11"/>
  <c r="G179" i="12"/>
  <c r="F183" i="12"/>
  <c r="E51" i="11"/>
  <c r="E43" i="11" s="1"/>
  <c r="G437" i="12"/>
  <c r="F439" i="12"/>
  <c r="F9" i="13" l="1"/>
  <c r="D9" i="13" s="1"/>
  <c r="D11" i="13"/>
  <c r="E36" i="11"/>
  <c r="E31" i="11"/>
  <c r="F181" i="11" l="1"/>
  <c r="F180" i="11"/>
  <c r="F192" i="11"/>
  <c r="H27" i="12" l="1"/>
  <c r="H25" i="12" s="1"/>
  <c r="E42" i="9" l="1"/>
  <c r="E39" i="9"/>
  <c r="E31" i="9"/>
  <c r="F51" i="12" l="1"/>
  <c r="E135" i="9" l="1"/>
  <c r="E107" i="11" l="1"/>
  <c r="H382" i="12" l="1"/>
  <c r="H228" i="3" s="1"/>
  <c r="G382" i="12"/>
  <c r="F385" i="12"/>
  <c r="H395" i="12"/>
  <c r="H234" i="3" s="1"/>
  <c r="H229" i="3" s="1"/>
  <c r="G395" i="12"/>
  <c r="F400" i="12"/>
  <c r="F382" i="12" l="1"/>
  <c r="H386" i="12"/>
  <c r="H224" i="3"/>
  <c r="G474" i="12"/>
  <c r="F449" i="12"/>
  <c r="F478" i="12"/>
  <c r="D154" i="9" l="1"/>
  <c r="D153" i="9"/>
  <c r="F150" i="9"/>
  <c r="D150" i="9" s="1"/>
  <c r="G258" i="3"/>
  <c r="F185" i="11"/>
  <c r="E149" i="11"/>
  <c r="E121" i="11"/>
  <c r="E62" i="11"/>
  <c r="E59" i="11"/>
  <c r="E58" i="11"/>
  <c r="E33" i="11"/>
  <c r="E18" i="11"/>
  <c r="G319" i="12"/>
  <c r="G188" i="3" s="1"/>
  <c r="H319" i="12"/>
  <c r="F324" i="12"/>
  <c r="H257" i="12"/>
  <c r="H159" i="3" s="1"/>
  <c r="H157" i="3" s="1"/>
  <c r="H277" i="12"/>
  <c r="H162" i="3" s="1"/>
  <c r="H77" i="12"/>
  <c r="H47" i="3" s="1"/>
  <c r="H27" i="3"/>
  <c r="F50" i="12"/>
  <c r="F52" i="12"/>
  <c r="F319" i="12" l="1"/>
  <c r="H188" i="3"/>
  <c r="G115" i="12"/>
  <c r="G65" i="3" s="1"/>
  <c r="F118" i="12"/>
  <c r="G257" i="12" l="1"/>
  <c r="G157" i="3" s="1"/>
  <c r="F260" i="12"/>
  <c r="H190" i="12"/>
  <c r="H113" i="3" s="1"/>
  <c r="G190" i="12"/>
  <c r="G177" i="12" s="1"/>
  <c r="F195" i="12"/>
  <c r="F194" i="12"/>
  <c r="F193" i="12"/>
  <c r="F192" i="12"/>
  <c r="G110" i="3"/>
  <c r="H179" i="12"/>
  <c r="F185" i="12"/>
  <c r="F181" i="12"/>
  <c r="F184" i="12"/>
  <c r="G113" i="12"/>
  <c r="F117" i="12"/>
  <c r="F119" i="12"/>
  <c r="G107" i="12" l="1"/>
  <c r="G63" i="3"/>
  <c r="G58" i="3" s="1"/>
  <c r="G113" i="3"/>
  <c r="G108" i="3"/>
  <c r="F179" i="12"/>
  <c r="H110" i="3"/>
  <c r="H177" i="12"/>
  <c r="E171" i="11" l="1"/>
  <c r="G32" i="12" l="1"/>
  <c r="H75" i="12" l="1"/>
  <c r="F94" i="12"/>
  <c r="H204" i="3"/>
  <c r="G204" i="3"/>
  <c r="F228" i="11"/>
  <c r="E154" i="11"/>
  <c r="E50" i="11"/>
  <c r="E49" i="11"/>
  <c r="E48" i="11"/>
  <c r="E45" i="11"/>
  <c r="E41" i="11"/>
  <c r="E40" i="11"/>
  <c r="E35" i="11"/>
  <c r="G321" i="3"/>
  <c r="F522" i="12"/>
  <c r="F477" i="12"/>
  <c r="F476" i="12"/>
  <c r="F452" i="12"/>
  <c r="F451" i="12"/>
  <c r="F450" i="12"/>
  <c r="F440" i="12"/>
  <c r="H437" i="12"/>
  <c r="F432" i="12"/>
  <c r="F431" i="12"/>
  <c r="F429" i="12" s="1"/>
  <c r="F427" i="12" s="1"/>
  <c r="H429" i="12"/>
  <c r="H427" i="12" s="1"/>
  <c r="G429" i="12"/>
  <c r="G427" i="12" s="1"/>
  <c r="F399" i="12"/>
  <c r="F398" i="12"/>
  <c r="F397" i="12"/>
  <c r="F394" i="12"/>
  <c r="G392" i="12"/>
  <c r="M386" i="12"/>
  <c r="F384" i="12"/>
  <c r="F380" i="12" s="1"/>
  <c r="H380" i="12"/>
  <c r="H378" i="12" s="1"/>
  <c r="G228" i="3"/>
  <c r="M347" i="12"/>
  <c r="F347" i="12"/>
  <c r="F345" i="12" s="1"/>
  <c r="F343" i="12" s="1"/>
  <c r="F333" i="12" s="1"/>
  <c r="H345" i="12"/>
  <c r="H343" i="12" s="1"/>
  <c r="H333" i="12" s="1"/>
  <c r="G345" i="12"/>
  <c r="G343" i="12" s="1"/>
  <c r="G333" i="12" s="1"/>
  <c r="F323" i="12"/>
  <c r="F322" i="12"/>
  <c r="F321" i="12"/>
  <c r="M316" i="12"/>
  <c r="N316" i="12" s="1"/>
  <c r="F316" i="12"/>
  <c r="F314" i="12" s="1"/>
  <c r="F312" i="12" s="1"/>
  <c r="H314" i="12"/>
  <c r="H185" i="3" s="1"/>
  <c r="G314" i="12"/>
  <c r="G312" i="12" s="1"/>
  <c r="F285" i="12"/>
  <c r="F284" i="12"/>
  <c r="F283" i="12"/>
  <c r="F282" i="12"/>
  <c r="F281" i="12"/>
  <c r="F280" i="12"/>
  <c r="F278" i="12"/>
  <c r="H275" i="12"/>
  <c r="F274" i="12"/>
  <c r="F273" i="12"/>
  <c r="F272" i="12"/>
  <c r="F271" i="12"/>
  <c r="F270" i="12"/>
  <c r="O269" i="12"/>
  <c r="M269" i="12"/>
  <c r="F269" i="12"/>
  <c r="F268" i="12"/>
  <c r="F267" i="12"/>
  <c r="F266" i="12"/>
  <c r="F265" i="12"/>
  <c r="F264" i="12"/>
  <c r="F263" i="12"/>
  <c r="F262" i="12"/>
  <c r="O261" i="12"/>
  <c r="F261" i="12"/>
  <c r="P259" i="12"/>
  <c r="O259" i="12"/>
  <c r="F259" i="12"/>
  <c r="H255" i="12"/>
  <c r="G159" i="3"/>
  <c r="F251" i="12"/>
  <c r="H249" i="12"/>
  <c r="F249" i="12" s="1"/>
  <c r="G215" i="12"/>
  <c r="G213" i="12" s="1"/>
  <c r="F196" i="12"/>
  <c r="F190" i="12"/>
  <c r="F182" i="12"/>
  <c r="P120" i="12"/>
  <c r="F120" i="12"/>
  <c r="H115" i="12"/>
  <c r="F115" i="12" s="1"/>
  <c r="F93" i="12"/>
  <c r="F92" i="12"/>
  <c r="P91" i="12"/>
  <c r="F91" i="12"/>
  <c r="F90" i="12"/>
  <c r="F89" i="12"/>
  <c r="F88" i="12"/>
  <c r="F87" i="12"/>
  <c r="F86" i="12"/>
  <c r="F85" i="12"/>
  <c r="F84" i="12"/>
  <c r="F83" i="12"/>
  <c r="F82" i="12"/>
  <c r="F81" i="12"/>
  <c r="F80" i="12"/>
  <c r="F79" i="12"/>
  <c r="F49" i="12"/>
  <c r="F48" i="12"/>
  <c r="J47" i="12"/>
  <c r="F47" i="12"/>
  <c r="F46" i="12"/>
  <c r="F45" i="12"/>
  <c r="F44" i="12"/>
  <c r="J43" i="12"/>
  <c r="F43" i="12"/>
  <c r="J42" i="12"/>
  <c r="F42" i="12"/>
  <c r="F41" i="12"/>
  <c r="G40" i="12"/>
  <c r="F40" i="12" s="1"/>
  <c r="F39" i="12"/>
  <c r="F38" i="12"/>
  <c r="F37" i="12"/>
  <c r="F36" i="12"/>
  <c r="F35" i="12"/>
  <c r="G34" i="12"/>
  <c r="F33" i="12"/>
  <c r="J32" i="12"/>
  <c r="F32" i="12"/>
  <c r="J31" i="12"/>
  <c r="F31" i="12"/>
  <c r="J30" i="12"/>
  <c r="F30" i="12"/>
  <c r="F29" i="12"/>
  <c r="J28" i="12"/>
  <c r="F28" i="12"/>
  <c r="H435" i="12" l="1"/>
  <c r="H433" i="12" s="1"/>
  <c r="F437" i="12"/>
  <c r="F392" i="12"/>
  <c r="G386" i="12"/>
  <c r="G27" i="12"/>
  <c r="F27" i="12" s="1"/>
  <c r="P52" i="12"/>
  <c r="H253" i="12"/>
  <c r="F34" i="12"/>
  <c r="G25" i="12"/>
  <c r="G27" i="3" s="1"/>
  <c r="G317" i="12"/>
  <c r="G302" i="12" s="1"/>
  <c r="G77" i="12"/>
  <c r="J378" i="12"/>
  <c r="F279" i="12"/>
  <c r="G169" i="12"/>
  <c r="H317" i="12"/>
  <c r="H312" i="12"/>
  <c r="G520" i="12"/>
  <c r="F520" i="12" s="1"/>
  <c r="H113" i="12"/>
  <c r="G380" i="12"/>
  <c r="H65" i="3"/>
  <c r="G277" i="12"/>
  <c r="E46" i="11"/>
  <c r="G233" i="3"/>
  <c r="H45" i="3"/>
  <c r="J33" i="12"/>
  <c r="H23" i="12"/>
  <c r="H21" i="12" s="1"/>
  <c r="F257" i="12"/>
  <c r="F255" i="12" s="1"/>
  <c r="G544" i="12"/>
  <c r="E47" i="11"/>
  <c r="F546" i="12"/>
  <c r="E34" i="11"/>
  <c r="H258" i="3"/>
  <c r="G185" i="3"/>
  <c r="G255" i="12"/>
  <c r="G234" i="3"/>
  <c r="G435" i="12"/>
  <c r="D109" i="9"/>
  <c r="F226" i="11"/>
  <c r="F223" i="11" s="1"/>
  <c r="D223" i="11" s="1"/>
  <c r="F113" i="12" l="1"/>
  <c r="H63" i="3"/>
  <c r="G75" i="12"/>
  <c r="F75" i="12" s="1"/>
  <c r="G47" i="3"/>
  <c r="G45" i="3" s="1"/>
  <c r="G23" i="3" s="1"/>
  <c r="H302" i="12"/>
  <c r="F302" i="12" s="1"/>
  <c r="F317" i="12"/>
  <c r="F77" i="12"/>
  <c r="G493" i="12"/>
  <c r="F493" i="12" s="1"/>
  <c r="F277" i="12"/>
  <c r="G162" i="3"/>
  <c r="G275" i="12"/>
  <c r="H107" i="12"/>
  <c r="F107" i="12" s="1"/>
  <c r="G542" i="12"/>
  <c r="F544" i="12"/>
  <c r="G472" i="12"/>
  <c r="F472" i="12" s="1"/>
  <c r="G274" i="3"/>
  <c r="F474" i="12"/>
  <c r="F25" i="12"/>
  <c r="G23" i="12"/>
  <c r="F435" i="12"/>
  <c r="F177" i="12"/>
  <c r="G229" i="3"/>
  <c r="F395" i="12"/>
  <c r="F65" i="3"/>
  <c r="D53" i="9"/>
  <c r="D59" i="9"/>
  <c r="G21" i="12" l="1"/>
  <c r="F275" i="12"/>
  <c r="G160" i="3"/>
  <c r="F542" i="12"/>
  <c r="G540" i="12"/>
  <c r="F540" i="12" s="1"/>
  <c r="G433" i="12"/>
  <c r="G253" i="12"/>
  <c r="F253" i="12" s="1"/>
  <c r="F23" i="12"/>
  <c r="F386" i="12"/>
  <c r="G378" i="12"/>
  <c r="F378" i="12" s="1"/>
  <c r="H58" i="3"/>
  <c r="F58" i="3" s="1"/>
  <c r="F63" i="3"/>
  <c r="F113" i="3"/>
  <c r="H108" i="3"/>
  <c r="D41" i="11"/>
  <c r="F433" i="12" l="1"/>
  <c r="G20" i="12"/>
  <c r="F21" i="12"/>
  <c r="F110" i="3"/>
  <c r="D181" i="11"/>
  <c r="D125" i="9"/>
  <c r="D126" i="9"/>
  <c r="D62" i="9"/>
  <c r="D36" i="11"/>
  <c r="D20" i="11"/>
  <c r="D35" i="9"/>
  <c r="D34" i="9"/>
  <c r="D89" i="11"/>
  <c r="D87" i="11" s="1"/>
  <c r="D85" i="11" s="1"/>
  <c r="E44" i="9"/>
  <c r="F187" i="11"/>
  <c r="D187" i="11" s="1"/>
  <c r="G127" i="3"/>
  <c r="G102" i="3" s="1"/>
  <c r="F253" i="3"/>
  <c r="G251" i="3"/>
  <c r="F251" i="3" s="1"/>
  <c r="D55" i="11"/>
  <c r="D59" i="11"/>
  <c r="D121" i="11"/>
  <c r="D117" i="11" s="1"/>
  <c r="E117" i="11"/>
  <c r="D69" i="11"/>
  <c r="D32" i="11"/>
  <c r="F117" i="11"/>
  <c r="F106" i="9"/>
  <c r="D18" i="11"/>
  <c r="F233" i="3"/>
  <c r="H202" i="3"/>
  <c r="H195" i="3" s="1"/>
  <c r="G202" i="3"/>
  <c r="G195" i="3" s="1"/>
  <c r="D138" i="9"/>
  <c r="D45" i="11"/>
  <c r="D33" i="11"/>
  <c r="D58" i="11"/>
  <c r="D31" i="11"/>
  <c r="D19" i="11"/>
  <c r="D34" i="11"/>
  <c r="D35" i="11"/>
  <c r="D40" i="11"/>
  <c r="D46" i="11"/>
  <c r="D47" i="11"/>
  <c r="D48" i="11"/>
  <c r="D49" i="11"/>
  <c r="D50" i="11"/>
  <c r="D51" i="11"/>
  <c r="D52" i="11"/>
  <c r="D65" i="11"/>
  <c r="D68" i="11"/>
  <c r="E146" i="11"/>
  <c r="D146" i="11" s="1"/>
  <c r="D154" i="11"/>
  <c r="H319" i="3"/>
  <c r="H317" i="3" s="1"/>
  <c r="H306" i="3"/>
  <c r="D63" i="11"/>
  <c r="D64" i="11"/>
  <c r="D66" i="11"/>
  <c r="D67" i="11"/>
  <c r="D50" i="9"/>
  <c r="D58" i="9"/>
  <c r="D46" i="9"/>
  <c r="E94" i="9"/>
  <c r="D94" i="9" s="1"/>
  <c r="D101" i="9"/>
  <c r="D100" i="9"/>
  <c r="D98" i="9"/>
  <c r="G186" i="3"/>
  <c r="H186" i="3"/>
  <c r="D61" i="9"/>
  <c r="E155" i="9"/>
  <c r="D155" i="9" s="1"/>
  <c r="D128" i="9"/>
  <c r="D102" i="9"/>
  <c r="E36" i="9"/>
  <c r="D36" i="9" s="1"/>
  <c r="E129" i="9"/>
  <c r="E140" i="9"/>
  <c r="D140" i="9" s="1"/>
  <c r="F113" i="9"/>
  <c r="D33" i="9"/>
  <c r="D38" i="9"/>
  <c r="D48" i="9"/>
  <c r="D49" i="9"/>
  <c r="D51" i="9"/>
  <c r="D52" i="9"/>
  <c r="D55" i="9"/>
  <c r="D56" i="9"/>
  <c r="D97" i="9"/>
  <c r="D133" i="9"/>
  <c r="D134" i="9"/>
  <c r="D143" i="9"/>
  <c r="D160" i="9"/>
  <c r="D139" i="9"/>
  <c r="E105" i="11"/>
  <c r="D185" i="11"/>
  <c r="J18" i="12" l="1"/>
  <c r="P21" i="12"/>
  <c r="K20" i="12"/>
  <c r="F108" i="3"/>
  <c r="F79" i="9"/>
  <c r="D39" i="9"/>
  <c r="D62" i="11"/>
  <c r="D60" i="11"/>
  <c r="D135" i="9"/>
  <c r="D31" i="9"/>
  <c r="D44" i="9"/>
  <c r="D42" i="9" s="1"/>
  <c r="H175" i="3"/>
  <c r="D129" i="9"/>
  <c r="E122" i="9"/>
  <c r="D122" i="9" s="1"/>
  <c r="F234" i="3"/>
  <c r="F228" i="3"/>
  <c r="H160" i="3"/>
  <c r="D107" i="11"/>
  <c r="E150" i="11"/>
  <c r="D150" i="11" s="1"/>
  <c r="D149" i="11"/>
  <c r="D140" i="11"/>
  <c r="F188" i="3"/>
  <c r="F182" i="11"/>
  <c r="D182" i="11" s="1"/>
  <c r="F195" i="3"/>
  <c r="E95" i="11"/>
  <c r="D95" i="11" s="1"/>
  <c r="D105" i="11"/>
  <c r="F186" i="3"/>
  <c r="G175" i="3"/>
  <c r="H25" i="3"/>
  <c r="H23" i="3" s="1"/>
  <c r="E169" i="11"/>
  <c r="D169" i="11" s="1"/>
  <c r="F204" i="3"/>
  <c r="F202" i="3" s="1"/>
  <c r="E56" i="11"/>
  <c r="D56" i="11" s="1"/>
  <c r="D228" i="11"/>
  <c r="D192" i="11"/>
  <c r="E79" i="9"/>
  <c r="D38" i="11"/>
  <c r="F208" i="11"/>
  <c r="D226" i="11"/>
  <c r="E53" i="11"/>
  <c r="D53" i="11" s="1"/>
  <c r="E14" i="11"/>
  <c r="D14" i="11" s="1"/>
  <c r="D135" i="11"/>
  <c r="D129" i="11" s="1"/>
  <c r="E129" i="11"/>
  <c r="G256" i="3"/>
  <c r="E87" i="11"/>
  <c r="E85" i="11" s="1"/>
  <c r="D43" i="11"/>
  <c r="D106" i="9"/>
  <c r="F185" i="3" l="1"/>
  <c r="H154" i="3"/>
  <c r="H152" i="3" s="1"/>
  <c r="F152" i="3" s="1"/>
  <c r="E28" i="9"/>
  <c r="D28" i="9" s="1"/>
  <c r="E113" i="9"/>
  <c r="F229" i="3"/>
  <c r="F160" i="3"/>
  <c r="F162" i="3"/>
  <c r="H155" i="3"/>
  <c r="F159" i="3"/>
  <c r="F157" i="3" s="1"/>
  <c r="D171" i="11"/>
  <c r="F175" i="3"/>
  <c r="G319" i="3"/>
  <c r="F321" i="3"/>
  <c r="G306" i="3"/>
  <c r="F308" i="3"/>
  <c r="E144" i="11"/>
  <c r="D144" i="11" s="1"/>
  <c r="D208" i="11"/>
  <c r="F47" i="3"/>
  <c r="F45" i="3"/>
  <c r="F27" i="3"/>
  <c r="G25" i="3"/>
  <c r="D16" i="11"/>
  <c r="D79" i="9"/>
  <c r="F26" i="9"/>
  <c r="E27" i="11"/>
  <c r="D29" i="11"/>
  <c r="E12" i="11" l="1"/>
  <c r="E10" i="11" s="1"/>
  <c r="F154" i="3"/>
  <c r="E26" i="9"/>
  <c r="D113" i="9"/>
  <c r="G224" i="3"/>
  <c r="F224" i="3" s="1"/>
  <c r="G155" i="3"/>
  <c r="F155" i="3"/>
  <c r="F306" i="3"/>
  <c r="G285" i="3"/>
  <c r="F319" i="3"/>
  <c r="G317" i="3"/>
  <c r="H256" i="3"/>
  <c r="F258" i="3"/>
  <c r="F25" i="3"/>
  <c r="F23" i="3" s="1"/>
  <c r="G272" i="3"/>
  <c r="F274" i="3"/>
  <c r="D27" i="11"/>
  <c r="D12" i="11" s="1"/>
  <c r="F317" i="3" l="1"/>
  <c r="F285" i="3"/>
  <c r="D26" i="9"/>
  <c r="H254" i="3"/>
  <c r="F256" i="3"/>
  <c r="F272" i="3"/>
  <c r="G254" i="3"/>
  <c r="G22" i="3" s="1"/>
  <c r="F254" i="3" l="1"/>
  <c r="P92" i="12" l="1"/>
  <c r="O217" i="12"/>
  <c r="F217" i="12"/>
  <c r="F213" i="12" s="1"/>
  <c r="F177" i="11"/>
  <c r="H215" i="12"/>
  <c r="H213" i="12" s="1"/>
  <c r="H129" i="3" l="1"/>
  <c r="F129" i="3" s="1"/>
  <c r="F127" i="3" s="1"/>
  <c r="D177" i="11"/>
  <c r="F175" i="11"/>
  <c r="O253" i="12"/>
  <c r="H169" i="12"/>
  <c r="F215" i="12"/>
  <c r="D180" i="11"/>
  <c r="H127" i="3" l="1"/>
  <c r="H102" i="3" s="1"/>
  <c r="H22" i="3" s="1"/>
  <c r="F22" i="3" s="1"/>
  <c r="F169" i="12"/>
  <c r="H20" i="12"/>
  <c r="F173" i="11"/>
  <c r="D175" i="11"/>
  <c r="F102" i="3" l="1"/>
  <c r="D173" i="11"/>
  <c r="F10" i="11"/>
  <c r="D10" i="11" s="1"/>
  <c r="O20" i="12"/>
  <c r="J21" i="12"/>
  <c r="F20" i="12"/>
  <c r="M20" i="12"/>
  <c r="J23" i="12" l="1"/>
  <c r="J20" i="12"/>
  <c r="L20" i="12"/>
</calcChain>
</file>

<file path=xl/sharedStrings.xml><?xml version="1.0" encoding="utf-8"?>
<sst xmlns="http://schemas.openxmlformats.org/spreadsheetml/2006/main" count="2760" uniqueCount="909">
  <si>
    <t>ԱՐՄԱՎԻՐԻ</t>
  </si>
  <si>
    <t xml:space="preserve">                                (մարզի անվանումը)</t>
  </si>
  <si>
    <t>Փ Ա Ր Ա Ք Ա Ր</t>
  </si>
  <si>
    <t>ՀԱՄԱՅՆՔԻ</t>
  </si>
  <si>
    <t>/քաղաքային, գյուղական համայնքի անվանումը/</t>
  </si>
  <si>
    <t>Հաստատված է</t>
  </si>
  <si>
    <t>Փարաքար</t>
  </si>
  <si>
    <t>համայնքի</t>
  </si>
  <si>
    <t>/ամիս ամսաթիվը/</t>
  </si>
  <si>
    <t>ՀՀ Ֆինանսների նախարարության գործառական վարչություն</t>
  </si>
  <si>
    <t>/համայնքի բյուջեն սպասարկող տեղական գանձապետական բաժանմունքի անվանումը/</t>
  </si>
  <si>
    <t xml:space="preserve">                         /Անուն, հայրանուն, ազգանուն/</t>
  </si>
  <si>
    <t>ՀԱՏՎԱԾ  1</t>
  </si>
  <si>
    <t>ՀԱՄԱՅՆՔԻ ԲՅՈՒՋԵԻ ԵԿԱՄՈՒՏՆԵՐԸ</t>
  </si>
  <si>
    <t>(հազար դրամով)</t>
  </si>
  <si>
    <t>Տողի NN</t>
  </si>
  <si>
    <t>Եկամտատեսակները</t>
  </si>
  <si>
    <t>Հոդվածի NN</t>
  </si>
  <si>
    <t>Ընդամենը (ս.5+ս.6)</t>
  </si>
  <si>
    <t>այդ թվում`</t>
  </si>
  <si>
    <t>վարչական մաս</t>
  </si>
  <si>
    <t>ֆոնդային մաս</t>
  </si>
  <si>
    <t>1</t>
  </si>
  <si>
    <r>
      <t xml:space="preserve">ԸՆԴԱՄԵՆԸ  ԵԿԱՄՈՒՏՆԵՐ                                     </t>
    </r>
    <r>
      <rPr>
        <b/>
        <sz val="9"/>
        <rFont val="GHEA Grapalat"/>
        <family val="3"/>
      </rPr>
      <t xml:space="preserve"> (տող 1100 + տող 1200+տող 1300)</t>
    </r>
  </si>
  <si>
    <t xml:space="preserve">այդ թվում՝ </t>
  </si>
  <si>
    <t>1. ՀԱՐԿԵՐ ԵՎ ՏՈՒՐՔԵՐ</t>
  </si>
  <si>
    <t>X</t>
  </si>
  <si>
    <t>(տող 1110 + տող 1120 + տող 1130 + տող 1150 + տող 1160)</t>
  </si>
  <si>
    <t xml:space="preserve">այդ թվում`  </t>
  </si>
  <si>
    <t>1.1 Գույքային հարկեր անշարժ գույքից</t>
  </si>
  <si>
    <t>1111</t>
  </si>
  <si>
    <t>Գույքահարկ համայնքների վարչական տարածքներում գտնվող շենքերի և շինությունների համար</t>
  </si>
  <si>
    <t>1112</t>
  </si>
  <si>
    <t>Հողի հարկ համայնքների վարչական տարածքներում գտնվող հողի համար</t>
  </si>
  <si>
    <t>1113</t>
  </si>
  <si>
    <t>Անշարժ գույքի հարկ</t>
  </si>
  <si>
    <t xml:space="preserve"> 1.2 Գույքային հարկեր այլ գույքից</t>
  </si>
  <si>
    <t>1121</t>
  </si>
  <si>
    <t>Գույքահարկ փոխադրամիջոցների համար</t>
  </si>
  <si>
    <t>1.3 Ապրանքների օգտագործման կամ գործունեության իրականացման թույլտվության վճարներ</t>
  </si>
  <si>
    <t>1131</t>
  </si>
  <si>
    <t>Տեղական տուրքեր</t>
  </si>
  <si>
    <t>(տող 1132 + տող 1135 + տող 1136 + տող 1137 + տող 1138 + տող 1139 + տող 1140 + տող 1141 + տող 1142 + տող 1143 + տող 1144+տող 1145)</t>
  </si>
  <si>
    <t>1132</t>
  </si>
  <si>
    <r>
      <t>ա) Համայնքի տարածքում նոր շենքերի, շինությունների (ներառյալ ոչ հիմնական)  շինարարություն (տեղադրման) թույլտվության համար</t>
    </r>
    <r>
      <rPr>
        <sz val="9"/>
        <rFont val="GHEA Grapalat"/>
        <family val="3"/>
      </rPr>
      <t xml:space="preserve"> (տող 1133 + տող 1334),  </t>
    </r>
  </si>
  <si>
    <t>որից`</t>
  </si>
  <si>
    <t>1133</t>
  </si>
  <si>
    <t>աա) Հիմնական շինությունների համար</t>
  </si>
  <si>
    <t>1134</t>
  </si>
  <si>
    <t>աբ) Ոչ հիմնական շինությունների համար</t>
  </si>
  <si>
    <t>1135</t>
  </si>
  <si>
    <t xml:space="preserve">բ) Համայնքի վարչական տարածքում շենքերի, շինությունների, քաղաքաշինական այլ օբյեկտների վերակառուցման, ուժեղացման, վերականգնման, արդիականացման աշխատանքներ (բացառությամբ ՀՀ օրենսդրւթյամբ սահմանված` շինարարության թույլտվություն չպահանջվող դեպքերի) կատարելու թույլտվության համար </t>
  </si>
  <si>
    <t>1136</t>
  </si>
  <si>
    <t>գ) Համայնքի վարչական տարածքում շենքերի, շինությունների, քաղաքաշինական այլ օբյեկտների  քանդման թույլտվության համար</t>
  </si>
  <si>
    <t>1137</t>
  </si>
  <si>
    <t>դ) Համայնքի տարածքում ոգելից խմիչքների և (կամ) ծխախոտի արտադրանքի վաճառքի, իսկ հանրային սննդի օբյեկտներում` ոգելից խմիչքների և (կամ) ծխախոտի արտադրանքի իրացման թույլտվության համար</t>
  </si>
  <si>
    <t>x</t>
  </si>
  <si>
    <t>1138</t>
  </si>
  <si>
    <t>ե) Համայնքի տարածքում բացօթյա վաճառք կազմակերպելու թույլտվության համար</t>
  </si>
  <si>
    <t>1139</t>
  </si>
  <si>
    <t xml:space="preserve">զ) Համայնքի տարածքում հեղուկ վառելիքի, տեխնիկական հեղուկների,  հեղուկացված գազերի մանրածախ առևտրի կետերում հեղուկ վառելիքի, տեխնիկական հեղուկների,  հեղուկացված գազերի վաճառքի թույլտվության համար </t>
  </si>
  <si>
    <t>1140</t>
  </si>
  <si>
    <t xml:space="preserve">է) Համայնքի տարածքում առևտրի, հանրային սննդի, զվարճանքի, շահումով խաղերի և վիճակախաղերի կազմակերպման օբյեկտները, բաղնիքները (սաունաները), խաղատները ժամը 24.00-ից հետո աշխատելու թույլտվության համար </t>
  </si>
  <si>
    <t>1141</t>
  </si>
  <si>
    <t>ը) Համաքաղաքային կանոններին համապատասխան Երևան քաղաքի և քաղաքային համայնքների տարածքում ընտանի կենդանիներ պահելու թույլտվության համար</t>
  </si>
  <si>
    <t>1142</t>
  </si>
  <si>
    <t>թ) Համայնքի տարածքում արտաքին գովազդ տեղադրելու թույլտվության համար</t>
  </si>
  <si>
    <t>1143</t>
  </si>
  <si>
    <t xml:space="preserve">ժ) Համայնքի արխիվից փաստաթղթերի պատճեներ և կրկնօրինակներ տրամադրելու համար </t>
  </si>
  <si>
    <t>1144</t>
  </si>
  <si>
    <t>ժա) Համայնքի տարածքում (բացառությամբ թաղային համայնքների) մարդատար տաքսու (բացառությամբ երթուղային տաքսիների) ծառայություն իրականացնելու թույլտվության համար</t>
  </si>
  <si>
    <t>1145</t>
  </si>
  <si>
    <t>ժբ) Թանկարժեք մետաղներից պատրաստված իրերի մանրածախ առուվաճառքի թույլտվության համար</t>
  </si>
  <si>
    <t>1146</t>
  </si>
  <si>
    <t>1147</t>
  </si>
  <si>
    <t>ժդ) Համայնքի տարածքում գտնվող խանութներում, կրպակներում տեխնիկական հեղուկների վաճառքի թույլտվության համար</t>
  </si>
  <si>
    <t>1148</t>
  </si>
  <si>
    <t>ժե) Համայնքի տարածքում հանրային սննդի կազմակերպման և իրացման թույլտվության համար</t>
  </si>
  <si>
    <t>1149</t>
  </si>
  <si>
    <t>ժզ) Հայաստանի Հանրապետության համայնքների անվանումները ֆիրմային անվանումներում օգտագործելու թույլտվության համար</t>
  </si>
  <si>
    <t>1.4 Ապրանքների մատակարարումից և ծառայությունների մատուցումից այլ պարտադիր վճարներ</t>
  </si>
  <si>
    <t>1151</t>
  </si>
  <si>
    <t>Համայնքի բյուջե վճարվող պետական տուրքեր</t>
  </si>
  <si>
    <t>(տող 1152 + տող 1153 )</t>
  </si>
  <si>
    <t>1152</t>
  </si>
  <si>
    <t xml:space="preserve">ա) Քաղաքացիական կացության ակտեր գրանցելու, դրանց մասին քաղաքացիներին կրկնակի վկայականներ, քաղաքացիական կացության ակտերում կատարված գրառումներում փոփոխություններ, լրացումներ, ուղղումներ կատարելու և վերականգնման կապակցությամբ վկայականներ տալու համար </t>
  </si>
  <si>
    <t>1153</t>
  </si>
  <si>
    <t xml:space="preserve">բ) Նոտարական գրասենյակների կողմից նոտարական ծառայություններ կատարելու, նոտարական կարգով վավերացված փաստաթղթերի կրկնօրինակներ տալու, նշված մարմինների կողմից գործարքների նախագծեր և դիմումներ կազմելու, փաստաթղթերի պատճեներ հանելու և դրանցից քաղվածքներ տալու համար </t>
  </si>
  <si>
    <t xml:space="preserve"> 1.5 Այլ հարկային եկամուտներ</t>
  </si>
  <si>
    <t>(տող 1161 + տող 1165 )</t>
  </si>
  <si>
    <t>1161</t>
  </si>
  <si>
    <t>Օրենքով պետական բյուջե ամրագրվող հարկերից և այլ պարտադիր վճարներից  մասհանումներ համայնքների բյուջեներ</t>
  </si>
  <si>
    <t>(տող 1162 + տող 1163 + տող 1164)</t>
  </si>
  <si>
    <t>1162</t>
  </si>
  <si>
    <t>ա) Եկամտահարկ</t>
  </si>
  <si>
    <t>1163</t>
  </si>
  <si>
    <t>բ) Շահութահարկ</t>
  </si>
  <si>
    <t>1164</t>
  </si>
  <si>
    <t>գ) Օրենքով պետական բյուջեին ամրագրվող այլ հարկերից և պարտադիր վճարներից կատարվող մասհանումները` յուրաքանչյուր տարվա պետական բյուջեի մասին օրենքով սահմանվող չափերով</t>
  </si>
  <si>
    <t>1165</t>
  </si>
  <si>
    <t>Հողի հարկի և գույքահարկի գծով համայնքի բյուջե վճարումների բնագավառում բացահայտված հարկային օրենսդրության խախտումների համար հարկատուներից գանձվող տույժեր և տուգանքներ, որոնք չեն հաշվարկվում այդ հարկերի գումարների նկատմամբ</t>
  </si>
  <si>
    <t>2. ՊԱՇՏՈՆԱԿԱՆ ԴՐԱՄԱՇՆՈՐՀՆԵՐ</t>
  </si>
  <si>
    <t>(տող 1210 + տող 1220 + տող 1230 + տող 1240 + տող 1250 + տող 1260)</t>
  </si>
  <si>
    <t>2.1  Ընթացիկ արտաքին պաշտոնական դրամաշնորհներ` ստացված այլ պետություններից</t>
  </si>
  <si>
    <t>1211</t>
  </si>
  <si>
    <t xml:space="preserve">Համայնքի բյուջե մուտքագրվող արտաքին պաշտոնական դրամաշնորհներ` ստացված այլ պետությունների տեղական ինքնակառավարման մարմիններից ընթացիկ ծախսերի ֆինանսավորման նպատակով </t>
  </si>
  <si>
    <t>1220</t>
  </si>
  <si>
    <t>2.2 Կապիտալ արտաքին պաշտոնական դրամաշնորհներ` ստացված այլ պետություններից</t>
  </si>
  <si>
    <t>1221</t>
  </si>
  <si>
    <t xml:space="preserve">Համայնքի բյուջե մուտքագրվող արտաքին պաշտոնական դրամաշնորհներ` ստացված այլ պետությունների  տեղական ինքնակառավարման մարմիններից կապիտալ ծախսերի ֆինանսավորման նպատակով </t>
  </si>
  <si>
    <t>1230</t>
  </si>
  <si>
    <t>2.3 Ընթացիկ արտաքին պաշտոնական դրամաշնորհներ`  ստացված միջազգային կազմակերպություններից</t>
  </si>
  <si>
    <t>1231</t>
  </si>
  <si>
    <t xml:space="preserve">Համայնքի բյուջե մուտքագրվող արտաքին պաշտոնական դրամաշնորհներ` ստացված միջազգային կազմակերպություններից ընթացիկ ծախսերի ֆինանսավորման նպատակով </t>
  </si>
  <si>
    <t>1240</t>
  </si>
  <si>
    <t>2.4 Կապիտալ արտաքին պաշտոնական դրամաշնորհներ`  ստացված միջազգային կազմակերպություններից</t>
  </si>
  <si>
    <t>1241</t>
  </si>
  <si>
    <t xml:space="preserve">Համայնքի բյուջե մուտքագրվող արտաքին պաշտոնական դրամաշնորհներ` ստացված միջազգային կազմակերպություններից կապիտալ ծախսերի ֆինանսավորման նպատակով </t>
  </si>
  <si>
    <t>2.5 Ընթացիկ ներքին պաշտոնական դրամաշնորհներ` ստացված կառավարման այլ մակարդակներից</t>
  </si>
  <si>
    <t>(տող 1251 + տող 1254 + տող 1257 + տող 1258)</t>
  </si>
  <si>
    <t>1251</t>
  </si>
  <si>
    <t>ա) Պետական բյուջեից ֆինանսական համահարթեցման սկզբունքով տրամադրվող դոտացիաներ</t>
  </si>
  <si>
    <t>1254</t>
  </si>
  <si>
    <t>բ) Պետական բյուջեից համայնքի վարչական բյուջեին տրամադրվող այլ դոտացիաներ</t>
  </si>
  <si>
    <t>1255</t>
  </si>
  <si>
    <t>բա) Համայնքի բյուջեի եկամուտները նվազեցնող` ՀՀ օրենքների կիրարկման արդյունքում համայնքի բյուջեի եկամուտների կորուստների պետության կողմից փոխհատուցվող գումարներ</t>
  </si>
  <si>
    <t>1256</t>
  </si>
  <si>
    <t>բբ) Պետական բյուջեից համայնքի վարչական բյուջեին տրամադրվող այլ դոտացիաներ</t>
  </si>
  <si>
    <t>1257</t>
  </si>
  <si>
    <t>գ) Պետական բյուջեից համայնքի վարչական բյուջեին տրամադրվող նպատակային հատկացումներ (սուբվենցիաներ)</t>
  </si>
  <si>
    <t>1258</t>
  </si>
  <si>
    <t>դ) Այլ համայնքների բյուջեներից ընթացիկ ծախսերի ֆինանսավորման նպատակով ստացվող պաշտոնական դրամաշնորհներ</t>
  </si>
  <si>
    <t>1259</t>
  </si>
  <si>
    <t xml:space="preserve">Երևան քաղաքի համաքաղաքային նշանակության ծախսերի ֆինանսավորման նպատակով ձևավորված միջոցներից </t>
  </si>
  <si>
    <t xml:space="preserve"> 2.6 Կապիտալ ներքին պաշտոնական դրամաշնորհներ` ստացված կառավարման այլ մակարդակներից</t>
  </si>
  <si>
    <t>(տող 1261 + տող 1262)</t>
  </si>
  <si>
    <t>1261</t>
  </si>
  <si>
    <t>ա) Պետական բյուջեից կապիտալ ծախսերի ֆինանսավորման նպատակային հատկացումներ (սուբվենցիաներ)</t>
  </si>
  <si>
    <t>1262</t>
  </si>
  <si>
    <t>բ) Այլ համայնքներից կապիտալ ծախսերի ֆինանսավորման նպատակով ստացվող պաշտոնական դրամաշնորհներ</t>
  </si>
  <si>
    <t>1263</t>
  </si>
  <si>
    <t>3. ԱՅԼ ԵԿԱՄՈՒՏՆԵՐ</t>
  </si>
  <si>
    <t>(տող 1310 + տող 1320 + տող 1330 + տող 1340 + տող 1350 + տող 1360 + տող 1370 + տող 1380+ տող 1390)</t>
  </si>
  <si>
    <t>3.1 Տոկոսներ</t>
  </si>
  <si>
    <t>1311</t>
  </si>
  <si>
    <t>Բանկերում համայնքի բյուջեի ժամանակավոր ազատ միջոցների տեղաբաշխումից և դեպոզիտներից ստացված տոկոսավճարներ</t>
  </si>
  <si>
    <t>3.2 Շահաբաժիններ</t>
  </si>
  <si>
    <t>1321</t>
  </si>
  <si>
    <t>Բաժնետիրական ընկերություններում համայնքի մասնակցության դիմաց համայնքի բյուջե մուտքագրվող շահաբաժիններ</t>
  </si>
  <si>
    <t>3.3 Գույքի վարձակալությունից եկամուտներ</t>
  </si>
  <si>
    <t>(տող 1331 + տող 1332 + տող 1333 + 1334)</t>
  </si>
  <si>
    <t>1331</t>
  </si>
  <si>
    <t xml:space="preserve">Համայնքի սեփականություն համարվող հողերի վարձավճարներ </t>
  </si>
  <si>
    <t>1332</t>
  </si>
  <si>
    <t xml:space="preserve">Համայնքի վարչական տարածքում գտնվող պետական սեփականություն համարվող հողերի վարձավճարներ </t>
  </si>
  <si>
    <t>1333</t>
  </si>
  <si>
    <t xml:space="preserve">Համայնքի վարչական տարածքում գտնվող պետության և համայնքի սեփականությանը պատկանող հողամասերի կառուցապատման իրավունքի դիմաց գանձվող վարձավճարներ </t>
  </si>
  <si>
    <t>1334</t>
  </si>
  <si>
    <t>Այլ գույքի վարձակալությունից մուտքեր</t>
  </si>
  <si>
    <t>3.4 Համայնքի բյուջեի եկամուտներ ապրանքների մատակարարումից և ծառայությունների մատուցումից</t>
  </si>
  <si>
    <t>(տող 1341 + տող 1342+ տող 1343)</t>
  </si>
  <si>
    <t>1341</t>
  </si>
  <si>
    <t>Համայնքի սեփականություն հանդիսացող, այդ թվում` տիրազուրկ, համայնքին որպես սեփականություն անցած ապրանքների (բացառությամբ հիմնական միջոց, ոչ նյութական կամ բարձրարժեք ակտիվ հանդիսացող, ինչպես նաև համայնքի պահուստներում պահվող ապրանքանյութական արժեքների) վաճառքից մուտքեր</t>
  </si>
  <si>
    <t>1342</t>
  </si>
  <si>
    <t xml:space="preserve"> Պետության կողմից տեղական ինքնակառավարման մարմիններին պատվիրակված լիազորությունների իրականացման ծախսերի ֆինանսավորման համար պետական բյուջեից ստացվող միջոցներ</t>
  </si>
  <si>
    <t>1343</t>
  </si>
  <si>
    <t>Օրենքով սահմանված դեպքերում համայնքային հիմնարկների կողմից առանց տեղական տուրքի գանձման մատուցվող ծառայությունների կամ կատարվող գործողությունների դիմաց ստացվող (գանձվող) այլ վճարներ</t>
  </si>
  <si>
    <t>3.5 Վարչական գանձումներ</t>
  </si>
  <si>
    <t>(տող 1351 + տող 1352)</t>
  </si>
  <si>
    <t>1351</t>
  </si>
  <si>
    <t>Տեղական վճարներ</t>
  </si>
  <si>
    <t>1352</t>
  </si>
  <si>
    <t xml:space="preserve">Համայնքի վարչական տարածքում ինքնակամ կառուցված շենքերի, շինությունների օրինականացման համար վճարներ </t>
  </si>
  <si>
    <t xml:space="preserve"> </t>
  </si>
  <si>
    <t xml:space="preserve">3.6 Մուտքեր տույժերից, տուգանքներից </t>
  </si>
  <si>
    <t>(տող 1361 + տող 1362)</t>
  </si>
  <si>
    <t>1361</t>
  </si>
  <si>
    <t>Վարչական իրավախախտումների համար տեղական ինքնակառավարման մարմինների կողմից պատասխանատվության միջոցների կիրառումից եկամուտներ</t>
  </si>
  <si>
    <t>1362</t>
  </si>
  <si>
    <t>Մուտքեր համայնքի բյուջեի նկատմամբ ստանձնած պայմանագրային պարտավորությունների չկատարման դիմաց գանձվող գծով տույժերից</t>
  </si>
  <si>
    <t>3.7 Ընթացիկ ոչ պաշտոնական դրամաշնորհներ</t>
  </si>
  <si>
    <t>(տող 1371 + տող 1372)</t>
  </si>
  <si>
    <t>1371</t>
  </si>
  <si>
    <t>Ֆիզիկական անձանց և կազմակերպությունների նվիրաբերությունից համայնքին, վերջինիս ենթակա բյուջետային հիմնարկների տնօրինմանն անցած գույքի (հիմնական միջոց կամ ոչ նյութական ակտիվ չհանդիսացող) իրացումից և դրամական միջոցներից ընթացիկ ծախսերի ֆինանսավորման համար համայնքի բյուջե ստացված մուտքեր` տրամադրված արտաքին աղբյուրներից</t>
  </si>
  <si>
    <t>1372</t>
  </si>
  <si>
    <t>Ֆիզիկական անձանց և կազմակերպությունների նվիրաբերությունից համայնքին, վերջինիս ենթակա բյուջետային հիմնարկների տնօրինմանն անցած գույքի (հիմնական միջոց կամ ոչ նյութական ակտիվ չհանդիսացող) իրացումից և դրամական միջոցներից ընթացիկ ծախսերի ֆինանսավորման համար համայնքի բյուջե ստացված մուտքեր` տրամադրված ներքին աղբյուրներից</t>
  </si>
  <si>
    <t>3.8 Կապիտալ ոչ պաշտոնական դրամաշնորհներ</t>
  </si>
  <si>
    <t>(տող 1381 + տող 1382)</t>
  </si>
  <si>
    <t>1381</t>
  </si>
  <si>
    <t>Նվիրատվության, ժառանգության իրավունքով  ֆիզիկական անձանցից և կազմակերպություններից համայնքին, վերջինիս ենթակա բյուջետային հիմնարկների տնօրինմանն անցած գույքի (հիմնական միջոց կամ ոչ նյութական ակտիվ չհանդիսացող) իրացումից և դրամական միջոցներից կապիտալ ծախսերի ֆինանսավորման համար համայնքի բյուջե ստացված մուտքեր` տրամադրված արտաքին աղբյուրներից</t>
  </si>
  <si>
    <t>1382</t>
  </si>
  <si>
    <t xml:space="preserve">Նվիրատվության, ժառանգության իրավունքով  ֆիզիկական անձանցից և կազմակերպություններից համայնքին, վերջինիս ենթակա բյուջետային հիմնարկների տնօրինմանն անցած գույքի (հիմնական միջոց կամ ոչ նյութական ակտիվ չհանդիսացող) իրացումից և դրամական միջոցներից կապիտալ ծախսերի իրականացման համար համայնքի բյուջե ստացված մուտքեր` տրամադրված ներքին աղբյուրներից  </t>
  </si>
  <si>
    <t>1390</t>
  </si>
  <si>
    <t>3.9 Այլ եկամուտներ</t>
  </si>
  <si>
    <t>(տող 1391 + տող 1392 + տող 1393)</t>
  </si>
  <si>
    <t>1391</t>
  </si>
  <si>
    <t xml:space="preserve">Համայնքի գույքին պատճառած վնասների փոխհատուցումից մուտքեր </t>
  </si>
  <si>
    <t>1392</t>
  </si>
  <si>
    <t>Վարչական բյուջեի պահուստային ֆոնդից ֆոնդային բյուջե կատարվող հատկացումներից մուտքեր</t>
  </si>
  <si>
    <t>1393</t>
  </si>
  <si>
    <t>Օրենքով և իրավական այլ ակտերով սահմանված` համայնքի բյուջե մուտքագրման ենթակա այլ եկամուտներ</t>
  </si>
  <si>
    <t>ՀԱՄԱՅՆՔԻ  ԲՅՈՒՋԵԻ ԾԱԽՍԵՐԸ` ԸՍՏ ԲՅՈՒՋԵՏԱՅԻՆ ԾԱԽՍԵՐԻ  ԳՈՐԾԱՌԱԿԱՆ ԴԱՍԱԿԱՐԳՄԱՆ</t>
  </si>
  <si>
    <t>(հազար դրամներով)</t>
  </si>
  <si>
    <t xml:space="preserve">  Տողի NN</t>
  </si>
  <si>
    <t>Բա-ժին</t>
  </si>
  <si>
    <t>Խումբ</t>
  </si>
  <si>
    <t>Դաս</t>
  </si>
  <si>
    <t>Բյուջետային ծախսերի գործառական դասակարգման բաժինների, խմբերի և դասերի անվանումները</t>
  </si>
  <si>
    <t xml:space="preserve">  Ընդամենը (ս.7+ս.8)</t>
  </si>
  <si>
    <t xml:space="preserve">     այդ թվում`</t>
  </si>
  <si>
    <t xml:space="preserve"> X</t>
  </si>
  <si>
    <r>
      <t xml:space="preserve">ԸՆԴԱՄԵՆԸ ԾԱԽՍԵՐ </t>
    </r>
    <r>
      <rPr>
        <b/>
        <sz val="9"/>
        <rFont val="GHEA Grapalat"/>
        <family val="3"/>
      </rPr>
      <t>(տող2100+տող2200+տող2300+տող2400+տող2500+տող2600+տող2700+տող2800+տող2900+տող3000+տող3100)</t>
    </r>
  </si>
  <si>
    <t>01</t>
  </si>
  <si>
    <t>0</t>
  </si>
  <si>
    <r>
      <t xml:space="preserve">ԸՆԴՀԱՆՈՒՐ ԲՆՈՒՅԹԻ ՀԱՆՐԱՅԻՆ ԾԱՌԱՅՈՒԹՅՈՒՆՆԵՐ </t>
    </r>
    <r>
      <rPr>
        <b/>
        <sz val="9"/>
        <rFont val="GHEA Grapalat"/>
        <family val="3"/>
      </rPr>
      <t xml:space="preserve">(տող2110+տող2120+տող2130+տող2140+տող2150+տող2160+տող2170+տող2180)                                                                                        </t>
    </r>
  </si>
  <si>
    <t>Օրենսդիր և գործադիր մարմիններ, պետական կառավարում, ‎ֆինանսական և հարկաբյուջետային հարաբերություններ, արտաքին հարաբերություններ</t>
  </si>
  <si>
    <t xml:space="preserve">Օրենսդիր և գործադիր մարմիններ,պետական կառավարում </t>
  </si>
  <si>
    <t>2</t>
  </si>
  <si>
    <t xml:space="preserve">Ֆինանսական և հարկաբյուջետային հարաբերություններ </t>
  </si>
  <si>
    <t>3</t>
  </si>
  <si>
    <t xml:space="preserve">Արտաքին հարաբերություններ </t>
  </si>
  <si>
    <t>Արտաքին տնտեսական օգնություն</t>
  </si>
  <si>
    <t>Արտաքին տնտեսական աջակցություն</t>
  </si>
  <si>
    <t xml:space="preserve">Միջազգային կազմակերպությունների միջոցով տրամադրվող տնտեսական օգնություն </t>
  </si>
  <si>
    <t>Ընդհանուր բնույթի ծառայություններ</t>
  </si>
  <si>
    <t xml:space="preserve">Աշխատակազմի /կադրերի/ գծով ընդհանուր բնույթի ծառայություններ </t>
  </si>
  <si>
    <t xml:space="preserve">Ծրագրման և վիճակագրական ընդհանուր ծառայություններ </t>
  </si>
  <si>
    <t xml:space="preserve">Ընդհանուր բնույթի այլ ծառայություններ </t>
  </si>
  <si>
    <t>4</t>
  </si>
  <si>
    <t>Ընդհանուր բնույթի հետազոտական աշխատանք</t>
  </si>
  <si>
    <t xml:space="preserve">Ընդհանուր բնույթի հետազոտական աշխատանք </t>
  </si>
  <si>
    <t>5</t>
  </si>
  <si>
    <t xml:space="preserve">Ընդհանուր բնույթի հանրային ծառայությունների գծով հետազոտական և նախագծային աշխատանքներ </t>
  </si>
  <si>
    <t xml:space="preserve">Ընդհանուր բնույթի հանրային ծառայություններ գծով հետազոտական և նախագծային աշխատանքներ  </t>
  </si>
  <si>
    <t>6</t>
  </si>
  <si>
    <t>Ընդհանուր բնույթի հանրային ծառայություններ (այլ դասերին չպատկանող)</t>
  </si>
  <si>
    <t xml:space="preserve">Ընդհանուր բնույթի հանրային ծառայություններ (այլ դասերին չպատկանող) </t>
  </si>
  <si>
    <t>7</t>
  </si>
  <si>
    <t xml:space="preserve">Պետական պարտքի գծով գործառնություններ </t>
  </si>
  <si>
    <t>8</t>
  </si>
  <si>
    <t>Կառավարության տարբեր մակարդակների միջև իրականացվող ընդհանուր բնույթի տրանսֆերտներ</t>
  </si>
  <si>
    <t xml:space="preserve"> - դրամաշնորհներ ՀՀ պետական բյուջեին  </t>
  </si>
  <si>
    <t xml:space="preserve"> - դրամաշնորհներ ՀՀ այլ համայնքերի բյուջեներին  </t>
  </si>
  <si>
    <t>այդ թվում` Երևանի համաքաղաքային ծախսերի ֆինանսավորման համար</t>
  </si>
  <si>
    <t>02</t>
  </si>
  <si>
    <r>
      <t xml:space="preserve">ՊԱՇՏՊԱՆՈՒԹՅՈՒՆ </t>
    </r>
    <r>
      <rPr>
        <b/>
        <sz val="9"/>
        <rFont val="GHEA Grapalat"/>
        <family val="3"/>
      </rPr>
      <t>(տող2210+2220+տող2230+տող2240+տող2250)</t>
    </r>
  </si>
  <si>
    <t>Ռազմական պաշտպանություն</t>
  </si>
  <si>
    <t xml:space="preserve">Ռազմական պաշտպանություն </t>
  </si>
  <si>
    <t>Քաղաքացիական պաշտպանություն</t>
  </si>
  <si>
    <t xml:space="preserve">Քաղաքացիական պաշտպանություն </t>
  </si>
  <si>
    <t>Արտաքին ռազմական օգնություն</t>
  </si>
  <si>
    <t xml:space="preserve">Արտաքին ռազմական օգնություն </t>
  </si>
  <si>
    <t>Հետազոտական և նախագծային աշխատանքներ պաշտպանության ոլորտում</t>
  </si>
  <si>
    <t>Պաշտպանություն (այլ դասերին չպատկանող)</t>
  </si>
  <si>
    <t>03</t>
  </si>
  <si>
    <r>
      <t xml:space="preserve">ՀԱՍԱՐԱԿԱԿԱՆ ԿԱՐԳ, ԱՆՎՏԱՆԳՈՒԹՅՈՒՆ և ԴԱՏԱԿԱՆ ԳՈՐԾՈՒՆԵՈՒԹՅՈՒՆ </t>
    </r>
    <r>
      <rPr>
        <b/>
        <sz val="8"/>
        <rFont val="GHEA Grapalat"/>
        <family val="3"/>
      </rPr>
      <t>(տող2310+տող2320+տող2330+տող2340+տող2350+տող2360+տող2370)</t>
    </r>
  </si>
  <si>
    <t>Հասարակական կարգ և անվտանգություն</t>
  </si>
  <si>
    <t>Ոստիկանություն</t>
  </si>
  <si>
    <t>Ազգային անվտանգություն</t>
  </si>
  <si>
    <t>Պետական պահպանություն</t>
  </si>
  <si>
    <t>Փրկարար ծառայություն</t>
  </si>
  <si>
    <t xml:space="preserve">Փրկարար ծառայություն </t>
  </si>
  <si>
    <t>Դատական գործունեություն և իրավական պաշտպանություն</t>
  </si>
  <si>
    <t xml:space="preserve">Դատարաններ </t>
  </si>
  <si>
    <t>Իրավական պաշտպանություն</t>
  </si>
  <si>
    <t>Դատախազություն</t>
  </si>
  <si>
    <t>Կալանավայրեր</t>
  </si>
  <si>
    <t xml:space="preserve">Կալանավայրեր </t>
  </si>
  <si>
    <t xml:space="preserve">Հետազոտական ու նախագծային աշխատանքներ հասարակական կարգի և անվտանգության ոլորտում </t>
  </si>
  <si>
    <t>Հասարակական կարգ և անվտանգություն  (այլ դասերին չպատկանող)</t>
  </si>
  <si>
    <t>Հասարակական կարգ և անվտանգություն (այլ դասերին չպատկանող)</t>
  </si>
  <si>
    <t>04</t>
  </si>
  <si>
    <r>
      <t xml:space="preserve">ՏՆՏԵՍԱԿԱՆ ՀԱՐԱԲԵՐՈՒԹՅՈՒՆՆԵՐ </t>
    </r>
    <r>
      <rPr>
        <b/>
        <sz val="8"/>
        <rFont val="GHEA Grapalat"/>
        <family val="3"/>
      </rPr>
      <t>(տող2410+տող2420+տող2430+տող2440+տող2450+տող2460+տող2470+տող2480+տող2490)</t>
    </r>
  </si>
  <si>
    <t>Ընդհանուր բնույթի տնտեսական, առևտրային և աշխատանքի գծով հարաբերություններ</t>
  </si>
  <si>
    <t xml:space="preserve">Ընդհանուր բնույթի տնտեսական և առևտրային հարաբերություններ </t>
  </si>
  <si>
    <t xml:space="preserve">Աշխատանքի հետ կապված ընդհանուր բնույթի հարաբերություններ </t>
  </si>
  <si>
    <t>Գյուղատնտեսություն, անտառային տնտեսություն, ձկնորսություն և որսորդություն</t>
  </si>
  <si>
    <t xml:space="preserve">Գյուղատնտեսություն </t>
  </si>
  <si>
    <t xml:space="preserve">Անտառային տնտեսություն </t>
  </si>
  <si>
    <t>Ձկնորսություն և որսորդություն</t>
  </si>
  <si>
    <t>Ոռոգում</t>
  </si>
  <si>
    <t>Վառելիք և էներգետիկա</t>
  </si>
  <si>
    <t>Քարածուխ  և այլ կարծր բնական վառելիք</t>
  </si>
  <si>
    <t xml:space="preserve">Նավթամթերք և բնական գազ </t>
  </si>
  <si>
    <t>Միջուկային վառելիք</t>
  </si>
  <si>
    <t>Վառելիքի այլ տեսակներ</t>
  </si>
  <si>
    <t xml:space="preserve">Էլեկտրաէներգիա </t>
  </si>
  <si>
    <t>Ոչ էլեկտրական էներգիա</t>
  </si>
  <si>
    <t>Լեռնաարդյունահանում, արդյունաբերություն և շինարարություն</t>
  </si>
  <si>
    <t>Հանքային ռեսուրսների արդյունահանում, բացառությամբ բնական վառելիքի</t>
  </si>
  <si>
    <t xml:space="preserve">Արդյունաբերություն </t>
  </si>
  <si>
    <t xml:space="preserve">Շինարարություն </t>
  </si>
  <si>
    <t>Տրանսպորտ</t>
  </si>
  <si>
    <t xml:space="preserve">ճանապարհային տրանսպորտ </t>
  </si>
  <si>
    <t xml:space="preserve">Ջրային տրանսպորտ </t>
  </si>
  <si>
    <t xml:space="preserve">Երկաթուղային տրանսպորտ </t>
  </si>
  <si>
    <t xml:space="preserve">Օդային տրանսպորտ </t>
  </si>
  <si>
    <t xml:space="preserve">Խողովակաշարային և այլ տրանսպորտ </t>
  </si>
  <si>
    <t>Կապ</t>
  </si>
  <si>
    <t xml:space="preserve">Կապ </t>
  </si>
  <si>
    <t>Այլ բնագավառներ</t>
  </si>
  <si>
    <t xml:space="preserve">Մեծածախ և մանրածախ առևտուր, ապրանքների պահպանում և պահեստավորում  </t>
  </si>
  <si>
    <t>Հյուրանոցներ և հասարակական սննդի օբյեկտներ</t>
  </si>
  <si>
    <t xml:space="preserve">Զբոսաշրջություն </t>
  </si>
  <si>
    <t xml:space="preserve">Զարգացման բազմանպատակ ծրագրեր </t>
  </si>
  <si>
    <t>Տնտեսական հարաբերությունների գծով հետազոտական և նախագծային աշխատանքներ</t>
  </si>
  <si>
    <t>Ընդհանուր բնույթի տնտեսական, առևտրային և աշխատանքի հարցերի գծով հետազոտական և նախագծային աշխատանքներ</t>
  </si>
  <si>
    <t>Գյուղատնտեսության, անտառային տնտեսության, ձկնորսության և որսորդության գծով հետազոտական և նախագծային աշխատանքներ</t>
  </si>
  <si>
    <t>Վառելիքի և էներգետիկայի գծով հետազոտական և նախագծային աշխատանքներ</t>
  </si>
  <si>
    <t xml:space="preserve">Լեռնաարդյունահանման, արդյունաբերության և շինարարության գծով հետազոտական և նախագծային աշխատանքներ </t>
  </si>
  <si>
    <t>Տրանսպորտի գծով հետազոտական և նախագծային աշխատանքներ</t>
  </si>
  <si>
    <t>Կապի գծով հետազոտական և նախագծային աշխատանքներ</t>
  </si>
  <si>
    <t>Այլ բնագավառների գծով հետազոտական և նախագծային աշխատանքներ</t>
  </si>
  <si>
    <t>9</t>
  </si>
  <si>
    <t>Տնտեսական հարաբերություններ (այլ դասերին չպատկանող)</t>
  </si>
  <si>
    <t>05</t>
  </si>
  <si>
    <r>
      <t xml:space="preserve">ՇՐՋԱԿԱ ՄԻՋԱՎԱՅՐԻ ՊԱՇՏՊԱՆՈՒԹՅՈՒՆ </t>
    </r>
    <r>
      <rPr>
        <b/>
        <sz val="8"/>
        <rFont val="GHEA Grapalat"/>
        <family val="3"/>
      </rPr>
      <t>(տող2510+տող2520+տող2530+տող2540+տող2550+տող2560)</t>
    </r>
  </si>
  <si>
    <t>Աղբահանում</t>
  </si>
  <si>
    <t>Կեղտաջրերի հեռացում</t>
  </si>
  <si>
    <t xml:space="preserve">Կեղտաջրերի հեռացում </t>
  </si>
  <si>
    <t>Շրջակա միջավայրի աղտոտման դեմ պայքար</t>
  </si>
  <si>
    <t>Կենսաբազմազանության և բնության  պաշտպանություն</t>
  </si>
  <si>
    <t>Շրջակա միջավայրի պաշտպանության գծով հետազոտական և նախագծային աշխատանքներ</t>
  </si>
  <si>
    <t>Շրջակա միջավայրի պաշտպանություն (այլ դասերին չպատկանող)</t>
  </si>
  <si>
    <t>06</t>
  </si>
  <si>
    <t>ԲՆԱԿԱՐԱՆԱՅԻՆ ՇԻՆԱՐԱՐՈՒԹՅՈՒՆ ԵՎ ԿՈՄՈՒՆԱԼ ԾԱՌԱՅՈՒԹՅՈՒՆ (տող3610+տող3620+տող3630+տող3640+տող3650+տող3660)</t>
  </si>
  <si>
    <t>Բնակարանային շինարարություն</t>
  </si>
  <si>
    <t xml:space="preserve">Բնակարանային շինարարություն </t>
  </si>
  <si>
    <t>Համայնքային զարգացում</t>
  </si>
  <si>
    <t>Ջրամատակարարում</t>
  </si>
  <si>
    <t xml:space="preserve">Ջրամատակարարում </t>
  </si>
  <si>
    <t>Փողոցների լուսավորում</t>
  </si>
  <si>
    <t xml:space="preserve">Փողոցների լուսավորում </t>
  </si>
  <si>
    <t xml:space="preserve">Բնակարանային շինարարության և կոմունալ ծառայությունների գծով հետազոտական և նախագծային աշխատանքներ </t>
  </si>
  <si>
    <t>Բնակարանային շինարարության և կոմունալ ծառայություններ (այլ դասերին չպատկանող)</t>
  </si>
  <si>
    <t>07</t>
  </si>
  <si>
    <t>ԱՌՈՂՋԱՊԱՀՈՒԹՅՈՒՆ (տող2710+տող2720+տող2730+տող2740+տող2750+տող2760)</t>
  </si>
  <si>
    <t>Բժշկական ապրանքներ, սարքեր և սարքավորումներ</t>
  </si>
  <si>
    <t>Դեղագործական ապրանքներ</t>
  </si>
  <si>
    <t>Այլ բժշկական ապրանքներ</t>
  </si>
  <si>
    <t>Բժշկական սարքեր և սարքավորումներ</t>
  </si>
  <si>
    <t>Արտահիվանդանոցային ծառայություններ</t>
  </si>
  <si>
    <t>Ընդհանուր բնույթի բժշկական ծառայություններ</t>
  </si>
  <si>
    <t>Մասնագիտացված բժշկական ծառայություններ</t>
  </si>
  <si>
    <t xml:space="preserve">Ստոմատոլոգիական ծառայություններ </t>
  </si>
  <si>
    <t>Պարաբժշկական ծառայություններ</t>
  </si>
  <si>
    <t>Հիվանդանոցային ծառայություններ</t>
  </si>
  <si>
    <t xml:space="preserve">Ընդհանուր բնույթի հիվանդանոցային ծառայություններ </t>
  </si>
  <si>
    <t>Մասնագիտացված հիվանդանոցային ծառայություններ</t>
  </si>
  <si>
    <t>Բժշկական, մոր և մանկան կենտրոնների  ծառայություններ</t>
  </si>
  <si>
    <t>Հիվանդի խնամքի և առողջության վերականգնման տնային ծառայություններ</t>
  </si>
  <si>
    <t>Հանրային առողջապահական ծառայություններ</t>
  </si>
  <si>
    <t xml:space="preserve">Առողջապահության գծով հետազոտական և նախագծային աշխատանքներ </t>
  </si>
  <si>
    <t>Առողջապահություն (այլ դասերին չպատկանող)</t>
  </si>
  <si>
    <t>Առողջապահական հարակից ծառայություններ և ծրագրեր</t>
  </si>
  <si>
    <t>08</t>
  </si>
  <si>
    <r>
      <t xml:space="preserve">ՀԱՆԳԻՍՏ, ՄՇԱԿՈՒՅԹ ԵՎ ԿՐՈՆ </t>
    </r>
    <r>
      <rPr>
        <b/>
        <sz val="8"/>
        <rFont val="GHEA Grapalat"/>
        <family val="3"/>
      </rPr>
      <t>(տող2810+տող2820+տող2830+տող2840+տող2850+տող2860)</t>
    </r>
  </si>
  <si>
    <t>Հանգստի և սպորտի ծառայություններ</t>
  </si>
  <si>
    <t>Մշակութային ծառայություններ</t>
  </si>
  <si>
    <t>Գրադարաններ</t>
  </si>
  <si>
    <t>Թանգարաններ և ցուցասրահներ</t>
  </si>
  <si>
    <t>Մշակույթի տներ, ակումբներ, կենտրոններ</t>
  </si>
  <si>
    <t>Այլ մշակութային կազմակերպություններ</t>
  </si>
  <si>
    <t>Արվեստ</t>
  </si>
  <si>
    <t>Կինեմատոգրաֆիա</t>
  </si>
  <si>
    <t>Հուշարձանների և մշակույթային արժեքների վերականգնում և պահպանում</t>
  </si>
  <si>
    <t>Ռադիո և հեռուստահաղորդումների հեռարձակման և հրատարակչական ծառայություններ</t>
  </si>
  <si>
    <t>Հեռուստառադիոհաղորդումներ</t>
  </si>
  <si>
    <t>Հրատարակչություններ, խմբագրություններ</t>
  </si>
  <si>
    <t>Տեղեկատվության ձեռքբերում</t>
  </si>
  <si>
    <t>Կրոնական և հասարակական այլ ծառայություններ</t>
  </si>
  <si>
    <t>Երիտասարդական ծրագրեր</t>
  </si>
  <si>
    <t>Քաղաքական կուսակցություններ, հասարակական կազմակերպություններ, արհմիություններ</t>
  </si>
  <si>
    <t>Հանգստի, մշակույթի և կրոնի գծով հետազոտական և նախագծային աշխատանքներ</t>
  </si>
  <si>
    <t>Հանգիստ, մշակույթ և կրոն (այլ դասերին չպատկանող)</t>
  </si>
  <si>
    <t>09</t>
  </si>
  <si>
    <r>
      <t xml:space="preserve">ԿՐԹՈՒԹՅՈՒՆ </t>
    </r>
    <r>
      <rPr>
        <b/>
        <sz val="8"/>
        <rFont val="GHEA Grapalat"/>
        <family val="3"/>
      </rPr>
      <t>(տող2910+տող2920+տող2930+տող2940+տող2950+տող2960+տող2970+տող2980)</t>
    </r>
  </si>
  <si>
    <t>Նախադպրոցական և տարրական ընդհանուր կրթություն</t>
  </si>
  <si>
    <t xml:space="preserve">Նախադպրոցական կրթություն </t>
  </si>
  <si>
    <t xml:space="preserve">Տարրական ընդհանուր կրթություն </t>
  </si>
  <si>
    <t>Միջնակարգ ընդհանուր կրթություն</t>
  </si>
  <si>
    <t>Հիմնական ընդհանուր կրթություն</t>
  </si>
  <si>
    <t>Միջնակարգ(լրիվ) ընդհանուր կրթություն</t>
  </si>
  <si>
    <t>Նախնական մասնագիտական (արհեստագործական) և միջին մասնագիտական կրթություն</t>
  </si>
  <si>
    <t>Նախնական մասնագիտական (արհեստագործական) կրթություն</t>
  </si>
  <si>
    <t>Միջին մասնագիտական կրթություն</t>
  </si>
  <si>
    <t>Բարձրագույն կրթություն</t>
  </si>
  <si>
    <t>Բարձրագույն մասնագիտական կրթություն</t>
  </si>
  <si>
    <t>Հետբուհական մասնագիտական կրթություն</t>
  </si>
  <si>
    <t xml:space="preserve">Ըստ մակարդակների չդասակարգվող կրթություն </t>
  </si>
  <si>
    <t>Արտադպրոցական դաստիարակություն</t>
  </si>
  <si>
    <t>Լրացուցիչ կրթություն</t>
  </si>
  <si>
    <t xml:space="preserve">Կրթությանը տրամադրվող օժանդակ ծառայություններ </t>
  </si>
  <si>
    <t>Կրթության ոլորտում հետազոտական և նախագծային աշխատանքներ</t>
  </si>
  <si>
    <t>Կրթություն (այլ դասերին չպատկանող)</t>
  </si>
  <si>
    <t>10</t>
  </si>
  <si>
    <r>
      <t xml:space="preserve">ՍՈՑԻԱԼԱԿԱՆ ՊԱՇՏՊԱՆՈՒԹՅՈՒՆ </t>
    </r>
    <r>
      <rPr>
        <b/>
        <sz val="8"/>
        <rFont val="GHEA Grapalat"/>
        <family val="3"/>
      </rPr>
      <t xml:space="preserve">(տող3010+տող3020+տող3030+տող3040+տող3050+տող3060+տող3070+տող3080+տող3090) </t>
    </r>
  </si>
  <si>
    <t>Վատառողջություն և անաշխատունակություն</t>
  </si>
  <si>
    <t>Վատառողջություն</t>
  </si>
  <si>
    <t>Անաշխատունակություն</t>
  </si>
  <si>
    <t>Ծերություն</t>
  </si>
  <si>
    <t xml:space="preserve">Հարազատին կորցրած անձինք </t>
  </si>
  <si>
    <t>Ընտանիքի անդամներ և զավակներ</t>
  </si>
  <si>
    <t>Գործազրկություն</t>
  </si>
  <si>
    <t xml:space="preserve">Բնակարանային ապահովում </t>
  </si>
  <si>
    <t xml:space="preserve">Սոցիալական հատուկ արտոնություններ (այլ դասերին չպատկանող) </t>
  </si>
  <si>
    <t xml:space="preserve">Սոցիալական պաշտպանության ոլորտում հետազոտական և նախագծային աշխատանքներ </t>
  </si>
  <si>
    <t>Սոցիալական պաշտպանություն (այլ դասերին չպատկանող)</t>
  </si>
  <si>
    <t>Սոցիալական պաշտպանությանը տրամադրվող օժադակ ծառայություններ (այլ դասերին չպատկանող)</t>
  </si>
  <si>
    <t>11</t>
  </si>
  <si>
    <t>ՀԻՄՆԱԿԱՆ ԲԱԺԻՆՆԵՐԻՆ ՉԴԱՍՎՈՂ ՊԱՀՈՒՍՏԱՅԻՆ ՖՈՆԴԵՐ (տող3110)</t>
  </si>
  <si>
    <t xml:space="preserve">ՀՀ կառավարության և համայնքների պահուստային ֆոնդ </t>
  </si>
  <si>
    <t>ÐÐ Ñ³Ù³ÛÝùÝ»ñÇ å³Ñáõëï³ÛÇÝ ýáÝ¹</t>
  </si>
  <si>
    <t>ՀԱՏՎԱԾ 3</t>
  </si>
  <si>
    <t>ՀԱՄԱՅՆՔԻ  ԲՅՈՒՋԵԻ  ԾԱԽՍԵՐԸ`  ԸՍՏ  ԲՅՈՒՋԵՏԱՅԻՆ ԾԱԽՍԵՐԻ ՏՆՏԵՍԱԳԻՏԱԿԱՆ ԴԱՍԱԿԱՐԳՄԱՆ</t>
  </si>
  <si>
    <t xml:space="preserve">Բյուջետային ծախսերի տնտեսագիտական դասակարգման հոդվածների </t>
  </si>
  <si>
    <t>անվանումները</t>
  </si>
  <si>
    <t xml:space="preserve"> NN </t>
  </si>
  <si>
    <r>
      <t xml:space="preserve">             ԸՆԴԱՄԵՆԸ    ԾԱԽՍԵՐ          </t>
    </r>
    <r>
      <rPr>
        <sz val="11"/>
        <rFont val="GHEA Grapalat"/>
        <family val="3"/>
      </rPr>
      <t xml:space="preserve">     </t>
    </r>
    <r>
      <rPr>
        <sz val="10"/>
        <rFont val="GHEA Grapalat"/>
        <family val="3"/>
      </rPr>
      <t>(տող4050+տող5000+տող 6000)</t>
    </r>
  </si>
  <si>
    <t xml:space="preserve">այդ թվում` </t>
  </si>
  <si>
    <r>
      <t xml:space="preserve">Ա.   ԸՆԹԱՑԻԿ  ԾԱԽՍԵՐ՝                </t>
    </r>
    <r>
      <rPr>
        <sz val="10"/>
        <rFont val="GHEA Grapalat"/>
        <family val="3"/>
      </rPr>
      <t xml:space="preserve">(տող4100+տող4200+տող4300+տող4400+տող4500+ տող4600+տող4700)  </t>
    </r>
    <r>
      <rPr>
        <sz val="12"/>
        <rFont val="GHEA Grapalat"/>
        <family val="3"/>
      </rPr>
      <t xml:space="preserve"> </t>
    </r>
    <r>
      <rPr>
        <b/>
        <sz val="12"/>
        <rFont val="GHEA Grapalat"/>
        <family val="3"/>
      </rPr>
      <t xml:space="preserve">                                                                                                                    </t>
    </r>
  </si>
  <si>
    <r>
      <t xml:space="preserve">1.1. ԱՇԽԱՏԱՆՔԻ ՎԱՐՁԱՏՐՈՒԹՅՈՒՆ </t>
    </r>
    <r>
      <rPr>
        <sz val="8"/>
        <rFont val="GHEA Grapalat"/>
        <family val="3"/>
      </rPr>
      <t xml:space="preserve">(տող4110+տող4120+տող4130)  </t>
    </r>
    <r>
      <rPr>
        <sz val="10"/>
        <rFont val="GHEA Grapalat"/>
        <family val="3"/>
      </rPr>
      <t xml:space="preserve">  </t>
    </r>
    <r>
      <rPr>
        <b/>
        <sz val="10"/>
        <rFont val="GHEA Grapalat"/>
        <family val="3"/>
      </rPr>
      <t xml:space="preserve">                                                                 </t>
    </r>
  </si>
  <si>
    <r>
      <t xml:space="preserve">ԴՐԱՄՈՎ ՎՃԱՐՎՈՂ ԱՇԽԱՏԱՎԱՐՁԵՐ ԵՎ ՀԱՎԵԼԱՎՃԱՐՆԵՐ </t>
    </r>
    <r>
      <rPr>
        <i/>
        <sz val="8"/>
        <rFont val="GHEA Grapalat"/>
        <family val="3"/>
      </rPr>
      <t>(տող4111+տող4112+ տող4114)</t>
    </r>
  </si>
  <si>
    <t xml:space="preserve"> -Աշխատողների աշխատավարձեր և հավելավճարներ</t>
  </si>
  <si>
    <t>4111</t>
  </si>
  <si>
    <t xml:space="preserve"> - Պարգևատրումներ, դրամական խրախուսումներ և հատուկ վճարներ</t>
  </si>
  <si>
    <t>4112</t>
  </si>
  <si>
    <t xml:space="preserve"> -Այլ վարձատրություններ </t>
  </si>
  <si>
    <t>4115</t>
  </si>
  <si>
    <r>
      <t xml:space="preserve">ԲՆԵՂԵՆ ԱՇԽԱՏԱՎԱՐՁԵՐ ԵՎ ՀԱՎԵԼԱՎՃԱՐՆԵՐ </t>
    </r>
    <r>
      <rPr>
        <i/>
        <sz val="9"/>
        <rFont val="GHEA Grapalat"/>
        <family val="3"/>
      </rPr>
      <t>(տող4121)</t>
    </r>
  </si>
  <si>
    <t xml:space="preserve"> -Բնեղեն աշխատավարձեր և հավելավճարներ</t>
  </si>
  <si>
    <t>4121</t>
  </si>
  <si>
    <r>
      <t xml:space="preserve">ՓԱՍՏԱՑԻ ՍՈՑԻԱԼԱԿԱՆ ԱՊԱՀՈՎՈՒԹՅԱՆ ՎՃԱՐՆԵՐ </t>
    </r>
    <r>
      <rPr>
        <i/>
        <sz val="8"/>
        <rFont val="GHEA Grapalat"/>
        <family val="3"/>
      </rPr>
      <t>(տող4131)</t>
    </r>
  </si>
  <si>
    <t xml:space="preserve"> -Սոցիալական ապահովության վճարներ</t>
  </si>
  <si>
    <t>4131</t>
  </si>
  <si>
    <r>
      <t xml:space="preserve">1.2. ԾԱՌԱՅՈՒԹՅՈՒՆՆԵՐԻ ԵՎ ԱՊՐԱՆՔՆԵՐԻ ՁԵՌՔ ԲԵՐՈՒՄ </t>
    </r>
    <r>
      <rPr>
        <sz val="8"/>
        <rFont val="GHEA Grapalat"/>
        <family val="3"/>
      </rPr>
      <t>(տող4210+տող4220+տող4230+տող4240+տող4250+տող4260)</t>
    </r>
  </si>
  <si>
    <r>
      <t xml:space="preserve">ՇԱՐՈՒՆԱԿԱԿԱՆ ԾԱԽՍԵՐ </t>
    </r>
    <r>
      <rPr>
        <i/>
        <sz val="8"/>
        <rFont val="GHEA Grapalat"/>
        <family val="3"/>
      </rPr>
      <t>(տող4211+տող4212+տող4213+տող4214+տող4215+տող4216+տող4217)</t>
    </r>
  </si>
  <si>
    <t xml:space="preserve"> -Գործառնական և բանկային ծառայությունների ծախսեր</t>
  </si>
  <si>
    <t>4211</t>
  </si>
  <si>
    <t xml:space="preserve"> -Էներգետիկ  ծառայություններ</t>
  </si>
  <si>
    <t>4212</t>
  </si>
  <si>
    <t xml:space="preserve"> -Կոմունալ ծառայություններ</t>
  </si>
  <si>
    <t>4213</t>
  </si>
  <si>
    <t xml:space="preserve"> -Կապի ծառայություններ</t>
  </si>
  <si>
    <t>4214</t>
  </si>
  <si>
    <t xml:space="preserve"> -Ապահովագրական ծախսեր</t>
  </si>
  <si>
    <t>4215</t>
  </si>
  <si>
    <t xml:space="preserve"> -Գույքի և սարքավորումների վարձակալություն</t>
  </si>
  <si>
    <t>4216</t>
  </si>
  <si>
    <t xml:space="preserve"> -Արտագերատեսչական ծախսեր</t>
  </si>
  <si>
    <t>4217</t>
  </si>
  <si>
    <r>
      <t xml:space="preserve"> ԳՈՐԾՈՒՂՈՒՄՆԵՐԻ ԵՎ ՇՐՋԱԳԱՅՈՒԹՅՈՒՆՆԵՐԻ ԾԱԽՍԵՐ </t>
    </r>
    <r>
      <rPr>
        <i/>
        <sz val="8"/>
        <rFont val="GHEA Grapalat"/>
        <family val="3"/>
      </rPr>
      <t>(տող4221+տող4222+տող4223)</t>
    </r>
  </si>
  <si>
    <t xml:space="preserve"> -Ներքին գործուղումներ</t>
  </si>
  <si>
    <t xml:space="preserve"> -Արտասահմանյան գործուղումների գծով ծախսեր</t>
  </si>
  <si>
    <t>4222</t>
  </si>
  <si>
    <t xml:space="preserve"> -Այլ տրանսպորտային ծախսեր</t>
  </si>
  <si>
    <t>4229</t>
  </si>
  <si>
    <r>
      <t xml:space="preserve">ՊԱՅՄԱՆԱԳՐԱՅԻՆ ԱՅԼ ԾԱՌԱՅՈՒԹՅՈՒՆՆԵՐԻ ՁԵՌՔ ԲԵՐՈՒՄ </t>
    </r>
    <r>
      <rPr>
        <i/>
        <sz val="8"/>
        <rFont val="GHEA Grapalat"/>
        <family val="3"/>
      </rPr>
      <t>(տող4231+տող4232+տող4233+տող4234+տող4235+տող4236+տող4237+տող4238)</t>
    </r>
  </si>
  <si>
    <t xml:space="preserve"> -Վարչական ծառայություններ</t>
  </si>
  <si>
    <t>4231</t>
  </si>
  <si>
    <t xml:space="preserve"> -Համակարգչային ծառայություններ</t>
  </si>
  <si>
    <t>4232</t>
  </si>
  <si>
    <t xml:space="preserve"> -Աշխատակազմի մասնագիտական զարգացման ծառայություններ</t>
  </si>
  <si>
    <t>4233</t>
  </si>
  <si>
    <t xml:space="preserve"> -Տեղակատվական ծառայություններ</t>
  </si>
  <si>
    <t>4234</t>
  </si>
  <si>
    <t xml:space="preserve"> -Կառավարչական ծառայություններ</t>
  </si>
  <si>
    <t xml:space="preserve"> - Կենցաղային և հանրային սննդի ծառայություններ</t>
  </si>
  <si>
    <t>4236</t>
  </si>
  <si>
    <t xml:space="preserve"> -Ներկայացուցչական ծախսեր</t>
  </si>
  <si>
    <t>4237</t>
  </si>
  <si>
    <t xml:space="preserve"> -Ընդհանուր բնույթի այլ ծառայություններ</t>
  </si>
  <si>
    <t>4239</t>
  </si>
  <si>
    <r>
      <t xml:space="preserve"> ԱՅԼ ՄԱՍՆԱԳԻՏԱԿԱՆ ԾԱՌԱՅՈՒԹՅՈՒՆՆԵՐԻ ՁԵՌՔ ԲԵՐՈՒՄ </t>
    </r>
    <r>
      <rPr>
        <i/>
        <sz val="8"/>
        <rFont val="GHEA Grapalat"/>
        <family val="3"/>
      </rPr>
      <t xml:space="preserve"> (տող 4241)</t>
    </r>
  </si>
  <si>
    <t xml:space="preserve"> -Մասնագիտական ծառայություններ</t>
  </si>
  <si>
    <t>4241</t>
  </si>
  <si>
    <r>
      <t>ԸՆԹԱՑԻԿ ՆՈՐՈԳՈՒՄ ԵՎ ՊԱՀՊԱՆՈՒՄ (ծառայություններ և նյութեր)</t>
    </r>
    <r>
      <rPr>
        <i/>
        <sz val="8"/>
        <rFont val="GHEA Grapalat"/>
        <family val="3"/>
      </rPr>
      <t xml:space="preserve"> (տող4251+տող4252)</t>
    </r>
  </si>
  <si>
    <t xml:space="preserve"> -Շենքերի և կառույցների ընթացիկ նորոգում և պահպանում</t>
  </si>
  <si>
    <t>4251</t>
  </si>
  <si>
    <t xml:space="preserve"> -Մեքենաների և սարքավորումների ընթացիկ նորոգում և պահպանում</t>
  </si>
  <si>
    <t>4252</t>
  </si>
  <si>
    <r>
      <t xml:space="preserve"> ՆՅՈՒԹԵՐ </t>
    </r>
    <r>
      <rPr>
        <i/>
        <sz val="8"/>
        <rFont val="GHEA Grapalat"/>
        <family val="3"/>
      </rPr>
      <t>4261+տող4262+տող4263+տող4264+տող4265+տող4266+տող4267+տող4268)</t>
    </r>
  </si>
  <si>
    <t xml:space="preserve"> -Գրասենյակային նյութեր և հագուստ</t>
  </si>
  <si>
    <t>4261</t>
  </si>
  <si>
    <t xml:space="preserve"> -Գյուղատնտեսական ապրանքներ</t>
  </si>
  <si>
    <t>4262</t>
  </si>
  <si>
    <t xml:space="preserve"> -Վերապատրաստման և ուսուցման նյութեր (աշխատողների վերապատրաստում)</t>
  </si>
  <si>
    <t>4263</t>
  </si>
  <si>
    <t xml:space="preserve"> -Տրանսպորտային նյութեր</t>
  </si>
  <si>
    <t>4264</t>
  </si>
  <si>
    <t xml:space="preserve"> -Շրջակա միջավայրի պաշտպանության և գիտական նյութեր</t>
  </si>
  <si>
    <t>4265</t>
  </si>
  <si>
    <t xml:space="preserve"> -Առողջապահական  և լաբորատոր նյութեր</t>
  </si>
  <si>
    <t>4266</t>
  </si>
  <si>
    <t xml:space="preserve"> -Կենցաղային և հանրային սննդի նյութեր</t>
  </si>
  <si>
    <t>4267</t>
  </si>
  <si>
    <t xml:space="preserve"> -Հատուկ նպատակային այլ նյութեր</t>
  </si>
  <si>
    <t>4269</t>
  </si>
  <si>
    <r>
      <t xml:space="preserve"> 1.3. ՏՈԿՈՍԱՎՃԱՐՆԵՐ </t>
    </r>
    <r>
      <rPr>
        <i/>
        <sz val="8"/>
        <color indexed="8"/>
        <rFont val="GHEA Grapalat"/>
        <family val="3"/>
      </rPr>
      <t>(տող4310+տող 4320+տող4330)</t>
    </r>
  </si>
  <si>
    <r>
      <t xml:space="preserve">ՆԵՐՔԻՆ ՏՈԿՈՍԱՎՃԱՐՆԵՐ </t>
    </r>
    <r>
      <rPr>
        <i/>
        <sz val="8"/>
        <color indexed="8"/>
        <rFont val="GHEA Grapalat"/>
        <family val="3"/>
      </rPr>
      <t>(տող4311+տող4312)</t>
    </r>
  </si>
  <si>
    <t xml:space="preserve"> -Ներքին արժեթղթերի տոկոսավճարներ</t>
  </si>
  <si>
    <t>4411</t>
  </si>
  <si>
    <t xml:space="preserve"> -Ներքին վարկերի տոկոսավճարներ</t>
  </si>
  <si>
    <t>4412</t>
  </si>
  <si>
    <r>
      <t xml:space="preserve">ԱՐՏԱՔԻՆ ՏՈԿՈՍԱՎՃԱՐՆԵՐ </t>
    </r>
    <r>
      <rPr>
        <i/>
        <sz val="8"/>
        <color indexed="8"/>
        <rFont val="GHEA Grapalat"/>
        <family val="3"/>
      </rPr>
      <t>(տող4321+տող4322)</t>
    </r>
  </si>
  <si>
    <t xml:space="preserve"> -Արտաքին արժեթղթերի գծով տոկոսավճարներ</t>
  </si>
  <si>
    <t>4421</t>
  </si>
  <si>
    <t xml:space="preserve"> -Արտաքին վարկերի գծով տոկոսավճարներ</t>
  </si>
  <si>
    <t>4422</t>
  </si>
  <si>
    <r>
      <t xml:space="preserve">ՓՈԽԱՌՈՒԹՅՈՒՆՆԵՐԻ ՀԵՏ ԿԱՊՎԱԾ ՎՃԱՐՆԵՐ </t>
    </r>
    <r>
      <rPr>
        <i/>
        <sz val="8"/>
        <color indexed="8"/>
        <rFont val="GHEA Grapalat"/>
        <family val="3"/>
      </rPr>
      <t xml:space="preserve">(տող4331+տող4332+տող4333) </t>
    </r>
  </si>
  <si>
    <t xml:space="preserve"> -Փոխանակման կուրսերի բացասական տարբերություն</t>
  </si>
  <si>
    <t>4431</t>
  </si>
  <si>
    <t xml:space="preserve"> -Տույժեր</t>
  </si>
  <si>
    <t>4432</t>
  </si>
  <si>
    <t xml:space="preserve"> -Փոխառությունների գծով տուրքեր</t>
  </si>
  <si>
    <t>4433</t>
  </si>
  <si>
    <r>
      <t xml:space="preserve">1.4. ՍՈՒԲՍԻԴԻԱՆԵՐ  </t>
    </r>
    <r>
      <rPr>
        <sz val="8"/>
        <color indexed="8"/>
        <rFont val="GHEA Grapalat"/>
        <family val="3"/>
      </rPr>
      <t>(տող4410+տող4420)</t>
    </r>
  </si>
  <si>
    <r>
      <t xml:space="preserve">ՍՈՒԲՍԻԴԻԱՆԵՐ ՊԵՏԱԿԱՆ (ՀԱՄԱՅՆՔԱՅԻՆ) ԿԱԶՄԱԿԵՐՊՈՒԹՅՈՒՆՆԵՐԻՆ </t>
    </r>
    <r>
      <rPr>
        <i/>
        <sz val="8"/>
        <color indexed="8"/>
        <rFont val="GHEA Grapalat"/>
        <family val="3"/>
      </rPr>
      <t>(տող4411+տող4412)</t>
    </r>
  </si>
  <si>
    <t xml:space="preserve"> -Սուբսիդիաներ ոչ-ֆինանսական պետական (hամայնքային) կազմակերպություններին </t>
  </si>
  <si>
    <t>4511</t>
  </si>
  <si>
    <t xml:space="preserve"> -Սուբսիդիաներ ֆինանսական պետական (hամայնքային) կազմակերպություններին </t>
  </si>
  <si>
    <t>4512</t>
  </si>
  <si>
    <r>
      <t xml:space="preserve">ՍՈՒԲՍԻԴԻԱՆԵՐ ՈՉ ՊԵՏԱԿԱՆ (ՈՉ ՀԱՄԱՅՆՔԱՅԻՆ) ԿԱԶՄԱԿԵՐՊՈՒԹՅՈՒՆՆԵՐԻՆ </t>
    </r>
    <r>
      <rPr>
        <i/>
        <sz val="8"/>
        <color indexed="8"/>
        <rFont val="GHEA Grapalat"/>
        <family val="3"/>
      </rPr>
      <t>(տող4421+տող4422)</t>
    </r>
  </si>
  <si>
    <t xml:space="preserve"> -Սուբսիդիաներ ոչ պետական (ոչ hամայնքային) ոչ ֆինանսական կազմակերպություններին </t>
  </si>
  <si>
    <t>4521</t>
  </si>
  <si>
    <t xml:space="preserve"> -Սուբսիդիաներ ոչ պետական (ոչ hամայնքային) ֆինանսական  կազմակերպություններին </t>
  </si>
  <si>
    <t>4522</t>
  </si>
  <si>
    <r>
      <t xml:space="preserve">1.5. ԴՐԱՄԱՇՆՈՐՀՆԵՐ </t>
    </r>
    <r>
      <rPr>
        <sz val="8"/>
        <color indexed="8"/>
        <rFont val="GHEA Grapalat"/>
        <family val="3"/>
      </rPr>
      <t>(տող4510+տող4520+տող4530+տող4540)</t>
    </r>
  </si>
  <si>
    <r>
      <t xml:space="preserve">ԴՐԱՄԱՇՆՈՐՀՆԵՐ ՕՏԱՐԵՐԿՐՅԱ ԿԱՌԱՎԱՐՈՒԹՅՈՒՆՆԵՐԻՆ </t>
    </r>
    <r>
      <rPr>
        <i/>
        <sz val="8"/>
        <color indexed="8"/>
        <rFont val="GHEA Grapalat"/>
        <family val="3"/>
      </rPr>
      <t>(տող4511+տող4512)</t>
    </r>
  </si>
  <si>
    <t xml:space="preserve"> -Ընթացիկ դրամաշնորհներ օտարերկրյա կառավարություններին</t>
  </si>
  <si>
    <t>4611</t>
  </si>
  <si>
    <t xml:space="preserve"> -Կապիտալ դրամաշնորհներ օտարերկրյա կառավարություններին</t>
  </si>
  <si>
    <t>4612</t>
  </si>
  <si>
    <r>
      <t xml:space="preserve">ԴՐԱՄԱՇՆՈՐՀՆԵՐ ՄԻՋԱԶԳԱՅԻՆ ԿԱԶՄԱԿԵՐՊՈՒԹՅՈՒՆՆԵՐԻՆ </t>
    </r>
    <r>
      <rPr>
        <i/>
        <sz val="8"/>
        <color indexed="8"/>
        <rFont val="GHEA Grapalat"/>
        <family val="3"/>
      </rPr>
      <t>(տող4521+տող4522)</t>
    </r>
  </si>
  <si>
    <t xml:space="preserve"> -Ընթացիկ դրամաշնորհներ  միջազգային կազմակերպություններին</t>
  </si>
  <si>
    <t>4621</t>
  </si>
  <si>
    <t xml:space="preserve"> -Կապիտալ դրամաշնորհներ միջազգային կազմակերպություններին</t>
  </si>
  <si>
    <t>4622</t>
  </si>
  <si>
    <r>
      <t xml:space="preserve">ԸՆԹԱՑԻԿ ԴՐԱՄԱՇՆՈՐՀՆԵՐ ՊԵՏԱԿԱՆ ՀԱՏՎԱԾԻ ԱՅԼ ՄԱԿԱՐԴԱԿՆԵՐԻՆ </t>
    </r>
    <r>
      <rPr>
        <i/>
        <sz val="8"/>
        <color indexed="8"/>
        <rFont val="GHEA Grapalat"/>
        <family val="3"/>
      </rPr>
      <t>(տող4531+տող4532+տող4533)</t>
    </r>
  </si>
  <si>
    <t xml:space="preserve"> - Ընթացիկ դրամաշնորհներ պետական և համայնքների ոչ առևտրային կազմակերպություններին</t>
  </si>
  <si>
    <t>4637</t>
  </si>
  <si>
    <t xml:space="preserve"> - Ընթացիկ դրամաշնորհներ պետական և համայնքների  առևտրային կազմակերպություններին</t>
  </si>
  <si>
    <t>4638</t>
  </si>
  <si>
    <r>
      <t xml:space="preserve"> - Այլ ընթացիկ դրամաշնորհներ                                    </t>
    </r>
    <r>
      <rPr>
        <sz val="8"/>
        <rFont val="GHEA Grapalat"/>
        <family val="3"/>
      </rPr>
      <t xml:space="preserve">  (տող 4534+տող 4537 +տող 4538)</t>
    </r>
  </si>
  <si>
    <t>4639</t>
  </si>
  <si>
    <r>
      <t xml:space="preserve"> - տեղական ինքնակառավրման մարմիններին                    </t>
    </r>
    <r>
      <rPr>
        <sz val="8"/>
        <rFont val="GHEA Grapalat"/>
        <family val="3"/>
      </rPr>
      <t>(տող  4535+տող 4536)</t>
    </r>
  </si>
  <si>
    <t xml:space="preserve">որից` </t>
  </si>
  <si>
    <t xml:space="preserve"> Երևանի համաքաղաքային ծախսերի ֆինանսավորման համար</t>
  </si>
  <si>
    <t xml:space="preserve">այլ համայնքներին </t>
  </si>
  <si>
    <t xml:space="preserve"> - ՀՀ պետական բյուջեին</t>
  </si>
  <si>
    <t xml:space="preserve"> - այլ</t>
  </si>
  <si>
    <r>
      <t>ԿԱՊԻՏԱԼ ԴՐԱՄԱՇՆՈՐՀՆԵՐ ՊԵՏԱԿԱՆ ՀԱՏՎԱԾԻ ԱՅԼ ՄԱԿԱՐԴԱԿՆԵՐԻՆ</t>
    </r>
    <r>
      <rPr>
        <i/>
        <sz val="8"/>
        <color indexed="8"/>
        <rFont val="GHEA Grapalat"/>
        <family val="3"/>
      </rPr>
      <t xml:space="preserve"> (տող4541+տող4542+տող4543)</t>
    </r>
  </si>
  <si>
    <t xml:space="preserve"> -Կապիտալ դրամաշնորհներ պետական և համայնքների ոչ առևտրային կազմակերպություններին</t>
  </si>
  <si>
    <t>4655</t>
  </si>
  <si>
    <t xml:space="preserve"> -Կապիտալ դրամաշնորհներ պետական և համայնքների  առևտրային կազմակերպություններին</t>
  </si>
  <si>
    <t>4656</t>
  </si>
  <si>
    <r>
      <t xml:space="preserve"> -Այլ կապիտալ դրամաշնորհներ                                         </t>
    </r>
    <r>
      <rPr>
        <sz val="8"/>
        <rFont val="GHEA Grapalat"/>
        <family val="3"/>
      </rPr>
      <t>(տող 4544+տող 4547 +տող 4548)</t>
    </r>
  </si>
  <si>
    <t>4657</t>
  </si>
  <si>
    <t xml:space="preserve"> - տեղական ինքնակառավրման մարմիններին                    (տող  4545+տող 4546)</t>
  </si>
  <si>
    <t xml:space="preserve">ՀՀ այլ համայնքներին </t>
  </si>
  <si>
    <r>
      <t xml:space="preserve">1.6. ՍՈՑԻԱԼԱԿԱՆ ՆՊԱՍՏՆԵՐ ԵՎ ԿԵՆՍԱԹՈՇԱԿՆԵՐ </t>
    </r>
    <r>
      <rPr>
        <i/>
        <sz val="8"/>
        <color indexed="8"/>
        <rFont val="GHEA Grapalat"/>
        <family val="3"/>
      </rPr>
      <t>(տող4610+տող4630+տող4640)</t>
    </r>
  </si>
  <si>
    <t>ՍՈՑԻԱԼԱԿԱՆ ԱՊԱՀՈՎՈՒԹՅԱՆ ՆՊԱՍՏՆԵՐ</t>
  </si>
  <si>
    <t xml:space="preserve"> - Տնային տնտեսություններին դրամով վճարվող սոցիալական ապահովության վճարներ</t>
  </si>
  <si>
    <t>4711</t>
  </si>
  <si>
    <t xml:space="preserve"> - Սոցիալական ապահովության բնեղեն նպաստներ ծառայություններ մատուցողներին</t>
  </si>
  <si>
    <t>4712</t>
  </si>
  <si>
    <r>
      <t xml:space="preserve"> ՍՈՑԻԱԼԱԿԱՆ ՕԳՆՈՒԹՅԱՆ ԴՐԱՄԱԿԱՆ ԱՐՏԱՀԱՅՏՈՒԹՅԱՄԲ ՆՊԱՍՏՆԵՐ (ԲՅՈՒՋԵԻՑ) (</t>
    </r>
    <r>
      <rPr>
        <i/>
        <sz val="8"/>
        <color indexed="8"/>
        <rFont val="GHEA Grapalat"/>
        <family val="3"/>
      </rPr>
      <t xml:space="preserve">տող4631+տող4632+տող4633+տող4634) </t>
    </r>
  </si>
  <si>
    <t xml:space="preserve"> -Հուղարկավորության նպաստներ բյուջեից</t>
  </si>
  <si>
    <t>4726</t>
  </si>
  <si>
    <t xml:space="preserve"> -Կրթական, մշակութային և սպորտային նպաստներ բյուջեից</t>
  </si>
  <si>
    <t>4727</t>
  </si>
  <si>
    <t xml:space="preserve"> -Բնակարանային նպաստներ բյուջեից</t>
  </si>
  <si>
    <t>4728</t>
  </si>
  <si>
    <t xml:space="preserve"> -Այլ նպաստներ բյուջեից</t>
  </si>
  <si>
    <t>4729</t>
  </si>
  <si>
    <r>
      <t xml:space="preserve"> ԿԵՆՍԱԹՈՇԱԿՆԵՐ </t>
    </r>
    <r>
      <rPr>
        <i/>
        <sz val="8"/>
        <color indexed="8"/>
        <rFont val="GHEA Grapalat"/>
        <family val="3"/>
      </rPr>
      <t xml:space="preserve">(տող4641) </t>
    </r>
  </si>
  <si>
    <t xml:space="preserve"> -Կենսաթոշակներ</t>
  </si>
  <si>
    <t>4741</t>
  </si>
  <si>
    <r>
      <t xml:space="preserve">1.7. ԱՅԼ ԾԱԽՍԵՐ </t>
    </r>
    <r>
      <rPr>
        <i/>
        <sz val="8"/>
        <rFont val="GHEA Grapalat"/>
        <family val="3"/>
      </rPr>
      <t>(տող4710+տող4720+տող4730+տող4740+տող4750+տող4760+տող4770)</t>
    </r>
  </si>
  <si>
    <r>
      <t xml:space="preserve">ՆՎԻՐԱՏՎՈՒԹՅՈՒՆՆԵՐ ՈՉ ԿԱՌԱՎԱՐԱԿԱՆ (ՀԱՍԱՐԱԿԱԿԱՆ) ԿԱԶՄԱԿԵՐՊՈՒԹՅՈՒՆՆԵՐԻՆ </t>
    </r>
    <r>
      <rPr>
        <i/>
        <sz val="8"/>
        <rFont val="GHEA Grapalat"/>
        <family val="3"/>
      </rPr>
      <t xml:space="preserve">(տող4711+տող4712) </t>
    </r>
  </si>
  <si>
    <t xml:space="preserve"> - Տնային տնտեսություններին ծառայություններ մատուցող` շահույթ չհետապնդող կազմակերպություններին նվիրատվություններ</t>
  </si>
  <si>
    <t>4811</t>
  </si>
  <si>
    <t xml:space="preserve"> -Նվիրատվություններ այլ շահույթ չհետապնդող կազմակերպություններին</t>
  </si>
  <si>
    <t>4819</t>
  </si>
  <si>
    <r>
      <t xml:space="preserve">ՀԱՐԿԵՐ, ՊԱՐՏԱԴԻՐ ՎՃԱՐՆԵՐ ԵՎ ՏՈՒՅԺԵՐ, ՈՐՈՆՔ ԿԱՌԱՎԱՐՄԱՆ ՏԱՐԲԵՐ ՄԱԿԱՐԴԱԿՆԵՐԻ ԿՈՂՄԻՑ ԿԻՐԱՌՎՈՒՄ ԵՆ ՄԻՄՅԱՆՑ ՆԿԱՏՄԱՄԲ </t>
    </r>
    <r>
      <rPr>
        <i/>
        <sz val="8"/>
        <color indexed="8"/>
        <rFont val="GHEA Grapalat"/>
        <family val="3"/>
      </rPr>
      <t>(տող4721+տող4722+տող4723+տող4724)</t>
    </r>
  </si>
  <si>
    <t xml:space="preserve"> -Աշխատավարձի ֆոնդ</t>
  </si>
  <si>
    <t>4821</t>
  </si>
  <si>
    <t xml:space="preserve"> -Այլ հարկեր</t>
  </si>
  <si>
    <t xml:space="preserve"> -Պարտադիր վճարներ</t>
  </si>
  <si>
    <t>4823</t>
  </si>
  <si>
    <t xml:space="preserve"> -Պետական հատվածի տարբեր մակարդակների կողմից միմյանց նկատմամբ կիրառվող տույժեր</t>
  </si>
  <si>
    <t>4824</t>
  </si>
  <si>
    <r>
      <t>ԴԱՏԱՐԱՆՆԵՐԻ ԿՈՂՄԻՑ ՆՇԱՆԱԿՎԱԾ ՏՈՒՅԺԵՐ ԵՎ ՏՈՒԳԱՆՔՆԵՐ</t>
    </r>
    <r>
      <rPr>
        <i/>
        <sz val="8"/>
        <color indexed="8"/>
        <rFont val="GHEA Grapalat"/>
        <family val="3"/>
      </rPr>
      <t xml:space="preserve"> (տող4731)</t>
    </r>
  </si>
  <si>
    <t xml:space="preserve"> -Դատարանների կողմից նշանակված տույժեր և տուգանքներ</t>
  </si>
  <si>
    <t>4831</t>
  </si>
  <si>
    <r>
      <t xml:space="preserve"> ԲՆԱԿԱՆ ԱՂԵՏՆԵՐԻՑ ԿԱՄ ԱՅԼ ԲՆԱԿԱՆ ՊԱՏՃԱՌՆԵՐՈՎ ԱՌԱՋԱՑԱԾ ՎՆԱՍՆԵՐԻ ԿԱՄ ՎՆԱՍՎԱԾՔՆԵՐԻ ՎԵՐԱԿԱՆԳՆՈՒՄ </t>
    </r>
    <r>
      <rPr>
        <i/>
        <sz val="8"/>
        <color indexed="8"/>
        <rFont val="GHEA Grapalat"/>
        <family val="3"/>
      </rPr>
      <t>(տող4741+տող4742)</t>
    </r>
  </si>
  <si>
    <t xml:space="preserve"> -Բնական աղետներից առաջացած վնասվածքների կամ վնասների վերականգնում</t>
  </si>
  <si>
    <t>4841</t>
  </si>
  <si>
    <t xml:space="preserve"> -Այլ բնական պատճառներով ստացած վնասվածքների վերականգնում</t>
  </si>
  <si>
    <t>4842</t>
  </si>
  <si>
    <r>
      <t xml:space="preserve">ԿԱՌԱՎԱՐՄԱՆ ՄԱՐՄԻՆՆԵՐԻ ԳՈՐԾՈՒՆԵՈՒԹՅԱՆ ՀԵՏԵՎԱՆՔՈՎ ԱՌԱՋԱՑԱԾ ՎՆԱՍՆԵՐԻ ԿԱՄ ՎՆԱՍՎԱԾՔՆԵՐԻ  ՎԵՐԱԿԱՆԳՆՈՒՄ </t>
    </r>
    <r>
      <rPr>
        <i/>
        <sz val="8"/>
        <color indexed="8"/>
        <rFont val="GHEA Grapalat"/>
        <family val="3"/>
      </rPr>
      <t>(տող4751)</t>
    </r>
  </si>
  <si>
    <t xml:space="preserve"> -Կառավարման մարմինների գործունեության հետևանքով առաջացած վնասվածքների  կամ վնասների վերականգնում </t>
  </si>
  <si>
    <t>4851</t>
  </si>
  <si>
    <r>
      <t xml:space="preserve"> ԱՅԼ ԾԱԽՍԵՐ </t>
    </r>
    <r>
      <rPr>
        <i/>
        <sz val="8"/>
        <color indexed="8"/>
        <rFont val="GHEA Grapalat"/>
        <family val="3"/>
      </rPr>
      <t>(տող4761)</t>
    </r>
  </si>
  <si>
    <t xml:space="preserve"> -Այլ ծախսեր</t>
  </si>
  <si>
    <t>4861</t>
  </si>
  <si>
    <r>
      <t>ՊԱՀՈՒՍՏԱՅԻՆ ՄԻՋՈՑՆԵՐ</t>
    </r>
    <r>
      <rPr>
        <i/>
        <sz val="8"/>
        <color indexed="8"/>
        <rFont val="GHEA Grapalat"/>
        <family val="3"/>
      </rPr>
      <t xml:space="preserve"> (տող4771)</t>
    </r>
  </si>
  <si>
    <t xml:space="preserve"> -Պահուստային միջոցներ</t>
  </si>
  <si>
    <t>4891</t>
  </si>
  <si>
    <t>այդ թվում` համայնքի բյուջեի վարչական մասի պահուստային ֆոնդից ֆոնդային մաս կատարվող հատկացումներ</t>
  </si>
  <si>
    <r>
      <t xml:space="preserve">Բ. ՈՉ ՖԻՆԱՆՍԱԿԱՆ ԱԿՏԻՎՆԵՐԻ ԳԾՈՎ ԾԱԽՍԵՐ                     </t>
    </r>
    <r>
      <rPr>
        <sz val="10"/>
        <color indexed="8"/>
        <rFont val="GHEA Grapalat"/>
        <family val="3"/>
      </rPr>
      <t>(տող5100+տող5200+տող5300+տող5400)</t>
    </r>
  </si>
  <si>
    <r>
      <t xml:space="preserve">1.1. ՀԻՄՆԱԿԱՆ ՄԻՋՈՑՆԵՐ     </t>
    </r>
    <r>
      <rPr>
        <b/>
        <sz val="9"/>
        <color indexed="8"/>
        <rFont val="GHEA Grapalat"/>
        <family val="3"/>
      </rPr>
      <t xml:space="preserve">                            </t>
    </r>
    <r>
      <rPr>
        <sz val="8"/>
        <color indexed="8"/>
        <rFont val="GHEA Grapalat"/>
        <family val="3"/>
      </rPr>
      <t>(տող5110+տող5120+տող5130)</t>
    </r>
  </si>
  <si>
    <r>
      <t xml:space="preserve">ՇԵՆՔԵՐ ԵՎ ՇԻՆՈՒԹՅՈՒՆՆԵՐ                                      </t>
    </r>
    <r>
      <rPr>
        <i/>
        <sz val="8"/>
        <color indexed="8"/>
        <rFont val="GHEA Grapalat"/>
        <family val="3"/>
      </rPr>
      <t xml:space="preserve"> (տող5111+տող5112+տող5113)</t>
    </r>
  </si>
  <si>
    <t xml:space="preserve"> - Շենքերի և շինությունների ձեռք բերում</t>
  </si>
  <si>
    <t>5111</t>
  </si>
  <si>
    <t xml:space="preserve"> - Շենքերի և շինությունների շինարարություն</t>
  </si>
  <si>
    <t>5112</t>
  </si>
  <si>
    <t xml:space="preserve"> - Շենքերի և շինությունների կապիտալ վերանորոգում</t>
  </si>
  <si>
    <t>5113</t>
  </si>
  <si>
    <r>
      <t xml:space="preserve">ՄԵՔԵՆԱՆԵՐ ԵՎ ՍԱՐՔԱՎՈՐՈՒՄՆԵՐ                                     </t>
    </r>
    <r>
      <rPr>
        <i/>
        <sz val="8"/>
        <color indexed="8"/>
        <rFont val="GHEA Grapalat"/>
        <family val="3"/>
      </rPr>
      <t xml:space="preserve">  (տող5121+ տող5122+տող5123)</t>
    </r>
  </si>
  <si>
    <t xml:space="preserve"> - Տրանսպորտային սարքավորումներ</t>
  </si>
  <si>
    <t>5121</t>
  </si>
  <si>
    <t xml:space="preserve"> - Վարչական սարքավորումներ</t>
  </si>
  <si>
    <t>5122</t>
  </si>
  <si>
    <t xml:space="preserve"> - Այլ մեքենաներ և սարքավորումներ</t>
  </si>
  <si>
    <t>5129</t>
  </si>
  <si>
    <r>
      <t xml:space="preserve"> ԱՅԼ ՀԻՄՆԱԿԱՆ ՄԻՋՈՑՆԵՐ                                          </t>
    </r>
    <r>
      <rPr>
        <i/>
        <sz val="8"/>
        <color indexed="8"/>
        <rFont val="GHEA Grapalat"/>
        <family val="3"/>
      </rPr>
      <t xml:space="preserve"> (տող 5131+տող 5132+տող 5133+ տող5134)</t>
    </r>
  </si>
  <si>
    <t xml:space="preserve"> -Աճեցվող ակտիվներ</t>
  </si>
  <si>
    <t>5131</t>
  </si>
  <si>
    <t xml:space="preserve"> - Ոչ նյութական հիմնական միջոցներ</t>
  </si>
  <si>
    <t>5132</t>
  </si>
  <si>
    <t xml:space="preserve"> - Գեոդեզիական քարտեզագրական ծախսեր</t>
  </si>
  <si>
    <t>5133</t>
  </si>
  <si>
    <t xml:space="preserve"> - Նախագծահետազոտական ծախսեր</t>
  </si>
  <si>
    <t>5134</t>
  </si>
  <si>
    <r>
      <t>1.2. ՊԱՇԱՐՆԵՐ</t>
    </r>
    <r>
      <rPr>
        <b/>
        <i/>
        <sz val="9"/>
        <color indexed="8"/>
        <rFont val="GHEA Grapalat"/>
        <family val="3"/>
      </rPr>
      <t xml:space="preserve"> </t>
    </r>
    <r>
      <rPr>
        <i/>
        <sz val="8"/>
        <color indexed="8"/>
        <rFont val="GHEA Grapalat"/>
        <family val="3"/>
      </rPr>
      <t>(տող5211+տող5221+տող5231+տող5241)</t>
    </r>
  </si>
  <si>
    <t xml:space="preserve"> - Համայնքային նշանակության ռազմավարական պաշարներ</t>
  </si>
  <si>
    <t>5211</t>
  </si>
  <si>
    <t xml:space="preserve"> - Նյութեր և պարագաներ</t>
  </si>
  <si>
    <t>5221</t>
  </si>
  <si>
    <t xml:space="preserve"> - Վերավաճառքի համար նախատեսված ապրանքներ</t>
  </si>
  <si>
    <t>5231</t>
  </si>
  <si>
    <t xml:space="preserve"> -Սպառման նպատակով պահվող պաշարներ</t>
  </si>
  <si>
    <t>5241</t>
  </si>
  <si>
    <r>
      <t>1.3. ԲԱՐՁՐԱՐԺԵՔ ԱԿՏԻՎՆԵՐ</t>
    </r>
    <r>
      <rPr>
        <i/>
        <sz val="8"/>
        <color indexed="8"/>
        <rFont val="GHEA Grapalat"/>
        <family val="3"/>
      </rPr>
      <t xml:space="preserve"> (տող 5311)</t>
    </r>
  </si>
  <si>
    <t xml:space="preserve"> -Բարձրարժեք ակտիվներ</t>
  </si>
  <si>
    <t>5311</t>
  </si>
  <si>
    <r>
      <t xml:space="preserve">1.4. ՉԱՐՏԱԴՐՎԱԾ ԱԿՏԻՎՆԵՐ </t>
    </r>
    <r>
      <rPr>
        <b/>
        <i/>
        <sz val="9"/>
        <color indexed="8"/>
        <rFont val="GHEA Grapalat"/>
        <family val="3"/>
      </rPr>
      <t xml:space="preserve">  </t>
    </r>
    <r>
      <rPr>
        <i/>
        <sz val="8"/>
        <color indexed="8"/>
        <rFont val="GHEA Grapalat"/>
        <family val="3"/>
      </rPr>
      <t>(տող 5411+տող 5421+տող 5431+տող5441)</t>
    </r>
  </si>
  <si>
    <t xml:space="preserve"> -Հող</t>
  </si>
  <si>
    <t>5411</t>
  </si>
  <si>
    <t xml:space="preserve"> -Ընդերքային ակտիվներ</t>
  </si>
  <si>
    <t>5421</t>
  </si>
  <si>
    <t xml:space="preserve"> -Այլ բնական ծագում ունեցող ակտիվներ</t>
  </si>
  <si>
    <t>5431</t>
  </si>
  <si>
    <t xml:space="preserve"> -Ոչ նյութական չարտադրված ակտիվներ</t>
  </si>
  <si>
    <t>5441</t>
  </si>
  <si>
    <t>6000</t>
  </si>
  <si>
    <r>
      <t xml:space="preserve"> Գ. ՈՉ ՖԻՆԱՆՍԱԿԱՆ ԱԿՏԻՎՆԵՐԻ ԻՐԱՑՈՒՄԻՑ ՄՈՒՏՔԵՐ </t>
    </r>
    <r>
      <rPr>
        <sz val="10"/>
        <rFont val="GHEA Grapalat"/>
        <family val="3"/>
      </rPr>
      <t>(տող6100+տող6200+տող6300+տող6400)</t>
    </r>
  </si>
  <si>
    <t xml:space="preserve">        X</t>
  </si>
  <si>
    <t>6100</t>
  </si>
  <si>
    <r>
      <t>1.1. ՀԻՄՆԱԿԱՆ ՄԻՋՈՑՆԵՐԻ ԻՐԱՑՈՒՄԻՑ ՄՈՒՏՔԵՐ</t>
    </r>
    <r>
      <rPr>
        <b/>
        <sz val="8"/>
        <rFont val="GHEA Grapalat"/>
        <family val="3"/>
      </rPr>
      <t xml:space="preserve"> </t>
    </r>
    <r>
      <rPr>
        <sz val="8"/>
        <rFont val="GHEA Grapalat"/>
        <family val="3"/>
      </rPr>
      <t xml:space="preserve">(տող6110+տող6120+տող6130) </t>
    </r>
  </si>
  <si>
    <t>6110</t>
  </si>
  <si>
    <t xml:space="preserve">ԱՆՇԱՐԺ ԳՈՒՅՔԻ ԻՐԱՑՈՒՄԻՑ ՄՈՒՏՔԵՐ </t>
  </si>
  <si>
    <t>8111</t>
  </si>
  <si>
    <t>6120</t>
  </si>
  <si>
    <t>ՇԱՐԺԱԿԱՆ ԳՈՒՅՔԻ ԻՐԱՑՈՒՄԻՑ ՄՈՒՏՔԵՐ</t>
  </si>
  <si>
    <t>8121</t>
  </si>
  <si>
    <t>6130</t>
  </si>
  <si>
    <t>ԱՅԼ ՀԻՄՆԱԿԱՆ ՄԻՋՈՑՆԵՐԻ ԻՐԱՑՈՒՄԻՑ ՄՈՒՏՔԵՐ</t>
  </si>
  <si>
    <t>8131</t>
  </si>
  <si>
    <t>6200</t>
  </si>
  <si>
    <r>
      <t xml:space="preserve">1.2. ՊԱՇԱՐՆԵՐԻ ԻՐԱՑՈՒՄԻՑ ՄՈՒՏՔԵՐ </t>
    </r>
    <r>
      <rPr>
        <sz val="8"/>
        <rFont val="GHEA Grapalat"/>
        <family val="3"/>
      </rPr>
      <t>(տող6210+տող6220)</t>
    </r>
  </si>
  <si>
    <t>6210</t>
  </si>
  <si>
    <t xml:space="preserve"> ՌԱԶՄԱՎԱՐԱԿԱՆ ՀԱՄԱՅՆՔԱՅԻՆ ՊԱՇԱՐՆԵՐԻ ԻՐԱՑՈՒՄԻՑ ՄՈՒՏՔԵՐ</t>
  </si>
  <si>
    <t>8211</t>
  </si>
  <si>
    <t>6220</t>
  </si>
  <si>
    <r>
      <t xml:space="preserve">ԱՅԼ ՊԱՇԱՐՆԵՐԻ ԻՐԱՑՈՒՄԻՑ ՄՈՒՏՔԵՐ </t>
    </r>
    <r>
      <rPr>
        <i/>
        <sz val="8"/>
        <rFont val="GHEA Grapalat"/>
        <family val="3"/>
      </rPr>
      <t>(տող6221+տող6222+տող6223)</t>
    </r>
  </si>
  <si>
    <t>6221</t>
  </si>
  <si>
    <t xml:space="preserve"> - Արտադրական պաշարների իրացումից մուտքեր</t>
  </si>
  <si>
    <t>8221</t>
  </si>
  <si>
    <t>6222</t>
  </si>
  <si>
    <t xml:space="preserve"> - Վերավաճառքի համար ապրանքների իրացումից մուտքեր</t>
  </si>
  <si>
    <t>8222</t>
  </si>
  <si>
    <t>6223</t>
  </si>
  <si>
    <t xml:space="preserve"> - Սպառման համար նախատեսված պաշարների իրացումից մուտքեր</t>
  </si>
  <si>
    <t>8223</t>
  </si>
  <si>
    <t>6300</t>
  </si>
  <si>
    <r>
      <t xml:space="preserve">1.3. ԲԱՐՁՐԱՐԺԵՔ ԱԿՏԻՎՆԵՐԻ ԻՐԱՑՈՒՄԻՑ ՄՈՒՏՔԵՐ </t>
    </r>
    <r>
      <rPr>
        <b/>
        <sz val="11"/>
        <rFont val="GHEA Grapalat"/>
        <family val="3"/>
      </rPr>
      <t xml:space="preserve"> </t>
    </r>
    <r>
      <rPr>
        <sz val="8"/>
        <rFont val="GHEA Grapalat"/>
        <family val="3"/>
      </rPr>
      <t xml:space="preserve"> (տող 6310)</t>
    </r>
  </si>
  <si>
    <t>6310</t>
  </si>
  <si>
    <t>ԲԱՐՁՐԱՐԺԵՔ ԱԿՏԻՎՆԵՐԻ ԻՐԱՑՈՒՄԻՑ ՄՈՒՏՔԵՐ</t>
  </si>
  <si>
    <t>8311</t>
  </si>
  <si>
    <t>6400</t>
  </si>
  <si>
    <r>
      <t xml:space="preserve">1.4. ՉԱՐՏԱԴՐՎԱԾ ԱԿՏԻՎՆԵՐԻ ԻՐԱՑՈՒՄԻՑ ՄՈՒՏՔԵՐ`                               </t>
    </r>
    <r>
      <rPr>
        <sz val="8"/>
        <rFont val="GHEA Grapalat"/>
        <family val="3"/>
      </rPr>
      <t>(տող6410+տող6420+տող6430+տող6440)</t>
    </r>
  </si>
  <si>
    <t>6410</t>
  </si>
  <si>
    <t>ՀՈՂԻ ԻՐԱՑՈՒՄԻՑ ՄՈՒՏՔԵՐ</t>
  </si>
  <si>
    <t>8411</t>
  </si>
  <si>
    <t>6420</t>
  </si>
  <si>
    <t>ՕԳՏԱԿԱՐ ՀԱՆԱԾՈՆԵՐԻ ԻՐԱՑՈՒՄԻՑ ՄՈՒՏՔԵՐ</t>
  </si>
  <si>
    <t>8412</t>
  </si>
  <si>
    <t>6430</t>
  </si>
  <si>
    <t>8413</t>
  </si>
  <si>
    <t>6440</t>
  </si>
  <si>
    <t xml:space="preserve"> ՈՉ ՆՅՈՒԹԱԿԱՆ ՉԱՐՏԱԴՐՎԱԾ ԱԿՏԻՎՆԵՐԻ ԻՐԱՑՈՒՄԻՑ ՄՈՒՏՔԵՐ</t>
  </si>
  <si>
    <t>8414</t>
  </si>
  <si>
    <t xml:space="preserve"> àâ ÜÚàôÂ²Î²Ü â²ðî²¸ðì²Ì ²ÎîÆìÜºðÆ Æð²òàôØÆò Øàôîøºð</t>
  </si>
  <si>
    <t xml:space="preserve">  ՀԱՏՎԱԾ  4</t>
  </si>
  <si>
    <t>ՀԱՄԱՅՆՔԻ ԲՅՈՒՋԵԻ ՄԻՋՈՑՆԵՐԻ ՏԱՐԵՎԵՐՋԻ ՀԱՎԵԼՈՒՐԴԸ  ԿԱՄ  ԴԵՖԻՑԻՏԸ  (ՊԱԿԱՍՈՒՐԴԸ)</t>
  </si>
  <si>
    <t xml:space="preserve">Տողի NN  </t>
  </si>
  <si>
    <t>Ընդամենը (ս.4+ս.5)</t>
  </si>
  <si>
    <t>վարչական    մաս</t>
  </si>
  <si>
    <t>ֆոնդային    մաս</t>
  </si>
  <si>
    <t>ԸՆԴԱՄԵՆԸ ՀԱՎԵԼՈՒՐԴԸ ԿԱՄ ԴԵՖԻՑԻՏԸ (ՊԱԿԱՍՈՒՐԴԸ)</t>
  </si>
  <si>
    <t xml:space="preserve">  ՀԱՏՎԱԾ  5</t>
  </si>
  <si>
    <t>ՀԱՄԱՅՆՔԻ  ԲՅՈՒՋԵԻ  ՀԱՎԵԼՈՒՐԴԻ  ՕԳՏԱԳՈՐԾՄԱՆ  ՈՒՂՂՈՒԹՅՈՒՆՆԵՐԸ  ԿԱՄ ԴԵՖԻՑԻՏԻ (ՊԱԿԱՍՈՒՐԴԻ)  ՖԻՆԱՆՍԱՎՈՐՄԱՆ  ԱՂԲՅՈՒՐՆԵՐԸ</t>
  </si>
  <si>
    <r>
      <t xml:space="preserve">                         ԸՆԴԱՄԵՆԸ`                                 </t>
    </r>
    <r>
      <rPr>
        <sz val="9"/>
        <rFont val="GHEA Grapalat"/>
        <family val="3"/>
      </rPr>
      <t>(տող 8100+տող 8200), (տող 8000 հակառակ նշանով)</t>
    </r>
  </si>
  <si>
    <r>
      <t xml:space="preserve">                Ա. ՆԵՐՔԻՆ ԱՂԲՅՈՒՐՆԵՐ                         </t>
    </r>
    <r>
      <rPr>
        <sz val="9"/>
        <rFont val="GHEA Grapalat"/>
        <family val="3"/>
      </rPr>
      <t xml:space="preserve">(տող 8110+տող 8160), (տող 8010 - տող 8200) </t>
    </r>
  </si>
  <si>
    <r>
      <t xml:space="preserve">1. ՓՈԽԱՌՈՒ ՄԻՋՈՑՆԵՐ   </t>
    </r>
    <r>
      <rPr>
        <i/>
        <sz val="9"/>
        <rFont val="GHEA Grapalat"/>
        <family val="3"/>
      </rPr>
      <t xml:space="preserve"> (տող 8111+տող 8120)</t>
    </r>
  </si>
  <si>
    <r>
      <t xml:space="preserve"> 1.1. Արժեթղթեր (բացառությամբ բաժնետոմսերի և կապիտալում այլ մասնակցության)</t>
    </r>
    <r>
      <rPr>
        <sz val="9"/>
        <rFont val="GHEA Grapalat"/>
        <family val="3"/>
      </rPr>
      <t xml:space="preserve"> (տող8112+տող 8113)</t>
    </r>
  </si>
  <si>
    <t xml:space="preserve">     X</t>
  </si>
  <si>
    <t xml:space="preserve">  - թողարկումից և տեղաբաշխումից մուտքեր</t>
  </si>
  <si>
    <t>9111</t>
  </si>
  <si>
    <t xml:space="preserve">  - հիմնական գումարի մարում</t>
  </si>
  <si>
    <t>6111</t>
  </si>
  <si>
    <r>
      <t xml:space="preserve">1.2. Վարկեր և փոխատվություններ (ստացում և մարում)   </t>
    </r>
    <r>
      <rPr>
        <sz val="9"/>
        <rFont val="GHEA Grapalat"/>
        <family val="3"/>
      </rPr>
      <t>(տող 8121+տող8140)</t>
    </r>
    <r>
      <rPr>
        <b/>
        <sz val="9"/>
        <rFont val="GHEA Grapalat"/>
        <family val="3"/>
      </rPr>
      <t xml:space="preserve"> </t>
    </r>
  </si>
  <si>
    <r>
      <t xml:space="preserve">1.2.1. Վարկեր </t>
    </r>
    <r>
      <rPr>
        <sz val="9"/>
        <rFont val="GHEA Grapalat"/>
        <family val="3"/>
      </rPr>
      <t xml:space="preserve">(տող 8122+ տող 8130) </t>
    </r>
  </si>
  <si>
    <r>
      <t xml:space="preserve">  - վարկերի ստացում  </t>
    </r>
    <r>
      <rPr>
        <i/>
        <sz val="9"/>
        <rFont val="GHEA Grapalat"/>
        <family val="3"/>
      </rPr>
      <t>(տող 8123+ տող 8124)</t>
    </r>
  </si>
  <si>
    <t>9112</t>
  </si>
  <si>
    <t>պետական բյուջեից</t>
  </si>
  <si>
    <t>այլ աղբյուրներից</t>
  </si>
  <si>
    <r>
      <t xml:space="preserve">  - ստացված վարկերի հիմնական  գումարի մարում  </t>
    </r>
    <r>
      <rPr>
        <i/>
        <sz val="9"/>
        <rFont val="GHEA Grapalat"/>
        <family val="3"/>
      </rPr>
      <t xml:space="preserve"> (տող 8131+ տող 8132)</t>
    </r>
  </si>
  <si>
    <t>6112</t>
  </si>
  <si>
    <t>ՀՀ պետական բյուջեին</t>
  </si>
  <si>
    <t>այլ աղբյուրներին</t>
  </si>
  <si>
    <r>
      <t xml:space="preserve">1.2.2. Փոխատվություններ  </t>
    </r>
    <r>
      <rPr>
        <i/>
        <sz val="9"/>
        <rFont val="GHEA Grapalat"/>
        <family val="3"/>
      </rPr>
      <t>(տող 8141+ տող 8150)</t>
    </r>
  </si>
  <si>
    <r>
      <t xml:space="preserve">  - բյուջետային փոխատվությունների ստացում  </t>
    </r>
    <r>
      <rPr>
        <i/>
        <sz val="9"/>
        <rFont val="GHEA Grapalat"/>
        <family val="3"/>
      </rPr>
      <t xml:space="preserve"> (տող 8142+ տող 8143) </t>
    </r>
  </si>
  <si>
    <t>ՀՀ պետական բյուջեից</t>
  </si>
  <si>
    <t>ՀՀ այլ համայնքների բյուջեներից</t>
  </si>
  <si>
    <r>
      <t xml:space="preserve">  - ստացված փոխատվությունների գումարի մարում </t>
    </r>
    <r>
      <rPr>
        <i/>
        <sz val="9"/>
        <rFont val="GHEA Grapalat"/>
        <family val="3"/>
      </rPr>
      <t xml:space="preserve"> (տող 8151+ տող 8152) </t>
    </r>
  </si>
  <si>
    <t>ՀՀ այլ համայնքների բյուջեներին</t>
  </si>
  <si>
    <r>
      <t xml:space="preserve">2. ՖԻՆԱՆՍԱԿԱՆ ԱԿՏԻՎՆԵՐ </t>
    </r>
    <r>
      <rPr>
        <i/>
        <sz val="9"/>
        <rFont val="GHEA Grapalat"/>
        <family val="3"/>
      </rPr>
      <t>(տող8161+տող 8170+տող8190-տող8197+տող8198+տող8199)</t>
    </r>
  </si>
  <si>
    <r>
      <t>2.1. Բաժնետոմսեր և կապիտալում այլ մասնակցություն  (</t>
    </r>
    <r>
      <rPr>
        <sz val="9"/>
        <rFont val="GHEA Grapalat"/>
        <family val="3"/>
      </rPr>
      <t xml:space="preserve">տող 8162+ տող 8163 + տող 8164) </t>
    </r>
  </si>
  <si>
    <t xml:space="preserve"> - համայնքային սեփականության բաժնետոմսերի և կապիտալում համայնքի մասնակցության իրացումից մուտքեր</t>
  </si>
  <si>
    <t>9213</t>
  </si>
  <si>
    <t xml:space="preserve"> - իրավաբանական անձանց կանոնադրական կապիտալում պետական մասնակցության, պետական սեփականություն հանդիսացող անշարժ գույքի (բացառությամբ հողերի), այդ թվում՝ անավարտ շինարարության օբյեկտների մասնավորեցումից  առաջացած միջոցներից համայնքի բյուջե մասհանումից մուտքեր</t>
  </si>
  <si>
    <t xml:space="preserve"> - բաժնետոմսեր և կապիտալում այլ մասնակցություն ձեռքբերում</t>
  </si>
  <si>
    <t>6213</t>
  </si>
  <si>
    <r>
      <t xml:space="preserve">2.2. Փոխատվություններ  </t>
    </r>
    <r>
      <rPr>
        <sz val="9"/>
        <rFont val="GHEA Grapalat"/>
        <family val="3"/>
      </rPr>
      <t>(տող 8171+ տող 8172)</t>
    </r>
  </si>
  <si>
    <t xml:space="preserve"> - նախկինում տրամադրված փոխատվությունների դիմաց ստացվող մարումներից մուտքեր</t>
  </si>
  <si>
    <t>9212</t>
  </si>
  <si>
    <t xml:space="preserve"> - փոխատվությունների տրամադրում</t>
  </si>
  <si>
    <t>6212</t>
  </si>
  <si>
    <r>
      <t xml:space="preserve">2.3. Համայնքի բյուջեի միջոցների տարեսկզբի ազատ  մնացորդը`  </t>
    </r>
    <r>
      <rPr>
        <sz val="9"/>
        <rFont val="GHEA Grapalat"/>
        <family val="3"/>
      </rPr>
      <t xml:space="preserve">  (տող 8191+տող 8194-տող 8193)</t>
    </r>
  </si>
  <si>
    <t xml:space="preserve"> 2.3.1. Համայնքի բյուջեի վարչական մասի միջոցների տարեսկզբի ազատ մնացորդ </t>
  </si>
  <si>
    <t xml:space="preserve"> - ենթակա է ուղղման համայնքի բյուջեի վարչական մասից նախորդ տարում ֆինանսավորման ենթակա, սակայն չֆինանսավորված`առկա պարտավորությունների կատարմանը </t>
  </si>
  <si>
    <t xml:space="preserve"> - ենթակա է ուղղման համայնքի բյուջեի ֆոնդային  մաս       (տող 8191 - տող 8192)</t>
  </si>
  <si>
    <t xml:space="preserve"> 2.3.2. Համայնքի բյուջեի ֆոնդային մասի միջոցների տարեսկզբի մնացորդ  (տող 8195 + տող 8196)</t>
  </si>
  <si>
    <t xml:space="preserve">  - առանց վարչական մասի միջոցների տարեսկզբի ազատ մնացորդից ֆոնդային  մաս մուտքագրման ենթակա գումարի </t>
  </si>
  <si>
    <t xml:space="preserve"> - վարչական մասի միջոցների տարեսկզբի ազատ մնացորդից ֆոնդային  մաս մուտքագրման ենթակա գումարը (տող 8193)</t>
  </si>
  <si>
    <t>2.4. Համայնքի բյուջեի ֆոնդային մասի ժամանակավոր ազատ միջոցների տրամադրում վարչական մաս</t>
  </si>
  <si>
    <t xml:space="preserve">2.5. Համայնքի բյուջեի ֆոնդային մասի ժամանակավոր ազատ միջոցներից վարչական մաս տրամադրված միջոցների վերադարձ ֆոնդային մաս </t>
  </si>
  <si>
    <r>
      <t xml:space="preserve">2.6. Համայնքի բյուջեի հաշվում միջոցների մնացորդները հաշվետու ժամանակահատվածում </t>
    </r>
    <r>
      <rPr>
        <sz val="9"/>
        <rFont val="GHEA Grapalat"/>
        <family val="3"/>
      </rPr>
      <t xml:space="preserve"> (տող8010- տող 8110 - տող 8161 - տող 8170- տող 8190- տող 8197- տող 8198 - տող 8210)</t>
    </r>
  </si>
  <si>
    <t>8199ա</t>
  </si>
  <si>
    <t>որից` ծախսերի ֆինանսավորմանը չուղղված համայնքի բյուջեի միջոցների տարեսկզբի ազատ մնացորդի գումարը</t>
  </si>
  <si>
    <r>
      <t xml:space="preserve">Բ. ԱՐՏԱՔԻՆ ԱՂԲՅՈՒՐՆԵՐ                    </t>
    </r>
    <r>
      <rPr>
        <sz val="9"/>
        <rFont val="GHEA Grapalat"/>
        <family val="3"/>
      </rPr>
      <t>(տող 8210)</t>
    </r>
  </si>
  <si>
    <r>
      <t xml:space="preserve">1. ՓՈԽԱՌՈՒ ՄԻՋՈՑՆԵՐ            </t>
    </r>
    <r>
      <rPr>
        <i/>
        <sz val="9"/>
        <rFont val="GHEA Grapalat"/>
        <family val="3"/>
      </rPr>
      <t>(տող 8211+տող 8220)</t>
    </r>
  </si>
  <si>
    <r>
      <t xml:space="preserve"> 1.1. Արժեթղթեր (բացառությամբ բաժնետոմսերի և կապիտալում այլ մասնակցության)</t>
    </r>
    <r>
      <rPr>
        <sz val="9"/>
        <rFont val="GHEA Grapalat"/>
        <family val="3"/>
      </rPr>
      <t>(տող 8212+տող 8213)</t>
    </r>
  </si>
  <si>
    <t>9121</t>
  </si>
  <si>
    <t>6121</t>
  </si>
  <si>
    <r>
      <t xml:space="preserve">1.2.Վարկեր և փոխատվություններ (ստացում և մարում)                                    </t>
    </r>
    <r>
      <rPr>
        <sz val="9"/>
        <rFont val="GHEA Grapalat"/>
        <family val="3"/>
      </rPr>
      <t>(տող 8221+տող 8240)</t>
    </r>
  </si>
  <si>
    <r>
      <t xml:space="preserve">1.2.1. Վարկեր  </t>
    </r>
    <r>
      <rPr>
        <sz val="9"/>
        <rFont val="GHEA Grapalat"/>
        <family val="3"/>
      </rPr>
      <t>(տող 8222+ տող 8230)</t>
    </r>
  </si>
  <si>
    <t xml:space="preserve">  - վարկերի ստացում</t>
  </si>
  <si>
    <t>9122</t>
  </si>
  <si>
    <t xml:space="preserve">  - ստացված վարկերի հիմնական  գումարի մարում</t>
  </si>
  <si>
    <t>6122</t>
  </si>
  <si>
    <r>
      <t xml:space="preserve">1.2.2. Փոխատվություններ </t>
    </r>
    <r>
      <rPr>
        <sz val="9"/>
        <rFont val="GHEA Grapalat"/>
        <family val="3"/>
      </rPr>
      <t xml:space="preserve"> (տող 8241+ տող 8250)</t>
    </r>
  </si>
  <si>
    <t xml:space="preserve">  - փոխատվությունների ստացում</t>
  </si>
  <si>
    <t xml:space="preserve">  - ստացված փոխատվությունների գումարի մարում</t>
  </si>
  <si>
    <t xml:space="preserve"> ՀԱՏՎԱԾ 6</t>
  </si>
  <si>
    <t xml:space="preserve"> ՀԱՄԱՅՆՔԻ  ԲՅՈՒՋԵԻ ԾԱԽՍԵՐԸ` ԸՍՏ ԲՅՈՒՋԵՏԱՅԻՆ ԾԱԽՍԵՐԻ  ԳՈՐԾԱՌԱԿԱՆ ԵՎ ՏՆՏԵՍԱԳԻՏԱԿԱՆ  ԴԱՍԱԿԱՐԳՄԱՆ</t>
  </si>
  <si>
    <r>
      <t xml:space="preserve">         </t>
    </r>
    <r>
      <rPr>
        <b/>
        <sz val="11"/>
        <rFont val="GHEA Grapalat"/>
        <family val="3"/>
      </rPr>
      <t xml:space="preserve">                                </t>
    </r>
  </si>
  <si>
    <t>Բաժին</t>
  </si>
  <si>
    <t>Բյուջետային ծախսերի գործառական դասակարգման բաժինների, խմբերի և դասերի, ինչպես նաև բյուջետային ծախսերի տնտեսագիտական դասակարգման հոդվածների անվանումները</t>
  </si>
  <si>
    <t xml:space="preserve">  Ընդամենը   (ս.7 +ս.8)</t>
  </si>
  <si>
    <r>
      <t xml:space="preserve">ԸՆԴԱՄԵՆԸ ԾԱԽՍԵՐ </t>
    </r>
    <r>
      <rPr>
        <sz val="8"/>
        <rFont val="GHEA Grapalat"/>
        <family val="3"/>
      </rPr>
      <t>(տող2100+տող2200+տող2300+տող2400+տող2500+տող2600+ տող2700+տող2800+տող2900+տող3000+տող3100)</t>
    </r>
  </si>
  <si>
    <r>
      <t xml:space="preserve">ԸՆԴՀԱՆՈՒՐ ԲՆՈՒՅԹԻ ՀԱՆՐԱՅԻՆ ԾԱՌԱՅՈՒԹՅՈՒՆՆԵՐ </t>
    </r>
    <r>
      <rPr>
        <sz val="11"/>
        <rFont val="GHEA Grapalat"/>
        <family val="3"/>
      </rPr>
      <t xml:space="preserve">(տող2110+տող2120+տող2130+տող2140+տող2150+տող2160+տող2170+տող2180)          </t>
    </r>
    <r>
      <rPr>
        <b/>
        <sz val="11"/>
        <rFont val="GHEA Grapalat"/>
        <family val="3"/>
      </rPr>
      <t xml:space="preserve">                                                                              </t>
    </r>
  </si>
  <si>
    <t>այդ թվում ծախսերի վերծանումը` ըստ բյուջետային ծախսերի տնտեսագիտական դասակարգման հոդվածների</t>
  </si>
  <si>
    <t>4111-Աշխատողների աշխատավարձեր և հավելավճարներ</t>
  </si>
  <si>
    <t>4112-Պարգևատրումներ, դրամական խրախուսումներ</t>
  </si>
  <si>
    <t>4115-Այլ վարձատրություններ</t>
  </si>
  <si>
    <t>4211-Գործառնական և բանկային ծառայություններ</t>
  </si>
  <si>
    <t>4212-Էներգետիկ ծառայություններ</t>
  </si>
  <si>
    <t>4213-Կոմունալ ծառայություններ</t>
  </si>
  <si>
    <t>4214-Կապի ծառայություններ</t>
  </si>
  <si>
    <t>4215-Ապահովագրական ծախսեր</t>
  </si>
  <si>
    <t>4221-Ներքին գործուղումներ</t>
  </si>
  <si>
    <t>4222- Արտասահմանյան գործուղումներ</t>
  </si>
  <si>
    <t>4231-Այլ վարչական ծառայություններ</t>
  </si>
  <si>
    <t>4232-Համակարգչային ծառայություններ</t>
  </si>
  <si>
    <t>4233-Աշխատակազմի մասնագիտական զարգացման ծառայություն</t>
  </si>
  <si>
    <t>4234-Տեղեկատվական ծառայություններ</t>
  </si>
  <si>
    <t>4241-Մասնագիտական ծառայություններ</t>
  </si>
  <si>
    <t>4252-Մեքենաների և սարքավորումների ընթացիկ նորոգում և պահպանում</t>
  </si>
  <si>
    <t>4261-Գրասենյակային նյութեր և հագուստ</t>
  </si>
  <si>
    <t>4264-Տրանսպորտային նյութեր</t>
  </si>
  <si>
    <t>4267-Կենցաղային և հանրային սննդի նյութեր</t>
  </si>
  <si>
    <t>4269-Հատուկ նպատակային այլ նյութեր</t>
  </si>
  <si>
    <t>4823-Պարտադիր վճարներ</t>
  </si>
  <si>
    <t>5122-Վարչական սարքավորումներ</t>
  </si>
  <si>
    <t>4235 - Կառավարչական ծառայություններ</t>
  </si>
  <si>
    <t>4236-- Կենցաղային և հանրային սննդի ծառայություններ</t>
  </si>
  <si>
    <t>4237-Ներկայացուցչական ծախսեր</t>
  </si>
  <si>
    <t>4239-Ընդհանուր բնույթի այլ ծառայություններ</t>
  </si>
  <si>
    <t>4241 -Մասնագիտական ծառայություններ</t>
  </si>
  <si>
    <t>4251-Շենքերի և շինությւոնների ընթացիկ նորոգում և պահպանում</t>
  </si>
  <si>
    <t>4269- Հատուկ նպատակային այլ նյութեր</t>
  </si>
  <si>
    <t>4637-Ընթացիկ դրամաշնորհներ պետական և համայնքային ոչ առևտրային կազմակերպություններին</t>
  </si>
  <si>
    <t>4657- Այլ կապիտալ դրամաշնորհներ</t>
  </si>
  <si>
    <t>4819-Նվիրատվություններ այլ շահույթ չհետապնդող կազմակերպություններին</t>
  </si>
  <si>
    <t>5134-Նախագծահետազոտական ծախսեր</t>
  </si>
  <si>
    <t>5112 -Շենքերի և շինությունների շինարարություն</t>
  </si>
  <si>
    <r>
      <t xml:space="preserve">ՊԱՇՏՊԱՆՈՒԹՅՈՒՆ </t>
    </r>
    <r>
      <rPr>
        <sz val="8"/>
        <rFont val="GHEA Grapalat"/>
        <family val="3"/>
      </rPr>
      <t>(տող2210+2220+տող2230+տող2240+տող2250)</t>
    </r>
  </si>
  <si>
    <r>
      <t xml:space="preserve">ՀԱՍԱՐԱԿԱԿԱՆ ԿԱՐԳ, ԱՆՎՏԱՆԳՈՒԹՅՈՒՆ և ԴԱՏԱԿԱՆ ԳՈՐԾՈՒՆԵՈՒԹՅՈՒՆ </t>
    </r>
    <r>
      <rPr>
        <sz val="8"/>
        <rFont val="GHEA Grapalat"/>
        <family val="3"/>
      </rPr>
      <t>(տող2310+տող2320+տող2330+տող2340+տող2350+տող2360+տող2370)</t>
    </r>
  </si>
  <si>
    <r>
      <t xml:space="preserve">ՏՆՏԵՍԱԿԱՆ ՀԱՐԱԲԵՐՈՒԹՅՈՒՆՆԵՐ </t>
    </r>
    <r>
      <rPr>
        <sz val="8"/>
        <rFont val="GHEA Grapalat"/>
        <family val="3"/>
      </rPr>
      <t>(տող2410+տող2420+տող2430+տող2440+տող2450+տող2460+տող2470+տող2480+տող2490)</t>
    </r>
  </si>
  <si>
    <r>
      <t xml:space="preserve">ՇՐՋԱԿԱ ՄԻՋԱՎԱՅՐԻ ՊԱՇՏՊԱՆՈՒԹՅՈՒՆ </t>
    </r>
    <r>
      <rPr>
        <sz val="9"/>
        <rFont val="GHEA Grapalat"/>
        <family val="3"/>
      </rPr>
      <t>(տող2510+տող2520+տող2530+տող2540+տող2550+տող2560)</t>
    </r>
  </si>
  <si>
    <t>4216-Գույք և սարքավորումների վարձակալոիթյուն</t>
  </si>
  <si>
    <t>5121-Տրանսպորտային սարքավորումներ</t>
  </si>
  <si>
    <t>5113-Շենքերի և շինությունների կապիտալ վերանորոգում</t>
  </si>
  <si>
    <r>
      <t xml:space="preserve">ԲՆԱԿԱՐԱՆԱՅԻՆ ՇԻՆԱՐԱՐՈՒԹՅՈՒՆ ԵՎ ԿՈՄՈՒՆԱԼ ԾԱՌԱՅՈՒԹՅՈՒՆ </t>
    </r>
    <r>
      <rPr>
        <sz val="8"/>
        <rFont val="GHEA Grapalat"/>
        <family val="3"/>
      </rPr>
      <t>(տող3610+տող3620+տող3630+տող3640+տող3650+տող3660)</t>
    </r>
  </si>
  <si>
    <t xml:space="preserve">5112-Շենքերի և շինությունների շինարարություն </t>
  </si>
  <si>
    <r>
      <t xml:space="preserve">ԱՌՈՂՋԱՊԱՀՈՒԹՅՈՒՆ </t>
    </r>
    <r>
      <rPr>
        <sz val="8"/>
        <rFont val="GHEA Grapalat"/>
        <family val="3"/>
      </rPr>
      <t>(տող2710+տող2720+տող2730+տող2740+տող2750+տող2760)</t>
    </r>
  </si>
  <si>
    <r>
      <t xml:space="preserve">ՀԱՆԳԻՍՏ, ՄՇԱԿՈՒՅԹ ԵՎ ԿՐՈՆ </t>
    </r>
    <r>
      <rPr>
        <sz val="8"/>
        <rFont val="GHEA Grapalat"/>
        <family val="3"/>
      </rPr>
      <t>(տող2810+տող2820+տող2830+տող2840+տող2850+տող2860)</t>
    </r>
  </si>
  <si>
    <t xml:space="preserve">4511-Սուբսիդիաներ ոչ-ֆինանսական պետական կազմակերպություններին (ՀՈԱԿ-ներին) </t>
  </si>
  <si>
    <t>2400 Այգեկ</t>
  </si>
  <si>
    <t>10500 Մերձավան</t>
  </si>
  <si>
    <t xml:space="preserve">   </t>
  </si>
  <si>
    <t>Բաղրամյան</t>
  </si>
  <si>
    <r>
      <t xml:space="preserve">ԿՐԹՈՒԹՅՈՒՆ </t>
    </r>
    <r>
      <rPr>
        <sz val="8"/>
        <rFont val="GHEA Grapalat"/>
        <family val="3"/>
      </rPr>
      <t>(տող2910+տող2920+տող2930+տող2940+տող2950+տող2960+տող2970+տող2980)</t>
    </r>
  </si>
  <si>
    <t>4511-Սուբսիդիաներ ոչ-ֆինանսական պետական կազմակերպություններին (ՀՈԱԿ-ներին) Փարաքարի մանկապարտեզ</t>
  </si>
  <si>
    <t>Հետբուհական մասնագիտական կրթություն         այդ թվում ծախսերի վերծանումը` ըստ բյուջետային ծախսերի տնտեսագիտական դասակարգման հոդվածների</t>
  </si>
  <si>
    <t>4511-Սուբսիդիաներ ոչ-ֆինանսական պետական կազմակերպություններին (ՀՈԱԿ-ներին) Փարաքարի Արվեստի դպրոց</t>
  </si>
  <si>
    <r>
      <t xml:space="preserve">ՍՈՑԻԱԼԱԿԱՆ ՊԱՇՏՊԱՆՈՒԹՅՈՒՆ </t>
    </r>
    <r>
      <rPr>
        <sz val="8"/>
        <rFont val="GHEA Grapalat"/>
        <family val="3"/>
      </rPr>
      <t xml:space="preserve">(տող3010+տող3020+տող3030+տող3040+տող3050+տող3060+տող3070+տող3080+տող3090) </t>
    </r>
  </si>
  <si>
    <t>4729-Այլ նպաստներ բյուջեից</t>
  </si>
  <si>
    <r>
      <t>ՀԻՄՆԱԿԱՆ ԲԱԺԻՆՆԵՐԻՆ ՉԴԱՍՎՈՂ ՊԱՀՈՒՍՏԱՅԻՆ ՖՈՆԴԵՐ</t>
    </r>
    <r>
      <rPr>
        <sz val="11"/>
        <rFont val="GHEA Grapalat"/>
        <family val="3"/>
      </rPr>
      <t xml:space="preserve"> </t>
    </r>
    <r>
      <rPr>
        <sz val="9"/>
        <rFont val="GHEA Grapalat"/>
        <family val="3"/>
      </rPr>
      <t>(տող3110)</t>
    </r>
  </si>
  <si>
    <t>ՀՀ համայնքների պահուստային ֆոնդ</t>
  </si>
  <si>
    <t>4891-Պահուստային միջոցներ</t>
  </si>
  <si>
    <t xml:space="preserve"> ՀԱՏՎԱԾ 2 </t>
  </si>
  <si>
    <t>Հավելված 1</t>
  </si>
  <si>
    <t>&lt;&lt;</t>
  </si>
  <si>
    <t xml:space="preserve"> Հայաստանի Հանրապետության Արմավիրի մարզի Փարաքար  համայնքի ավագանու 2023թվականի Մարտի 2 -ի N 14 -Ն որոշման</t>
  </si>
  <si>
    <t xml:space="preserve">  Հայաստանի Հանրապետության Արմավիրի մարզի Փարաքար  համայնքի ավագանու 2023թվականի Մարտի 2 -ի N 14 -Ն որոշման</t>
  </si>
  <si>
    <t>&lt;&lt;Հավելված 2</t>
  </si>
  <si>
    <t xml:space="preserve"> ԱՅԼ ԲՆԱԿԱՆ ԾԱԳՈՒՄ ՈՒՆԵՑՈՂ ՀԻՄՆԱԿԱՆ ՄԻՋՈՑՆԵՐԻ ԻՐԱՑՈՒՄԻՑ ՄՈՒՏՔԵՐ</t>
  </si>
  <si>
    <t>ժգ) Քաղաքացիական հոգեհանգստի (հրաժեշտի) ծիսակատարության ծառայություն</t>
  </si>
  <si>
    <t>Հավելված 7</t>
  </si>
  <si>
    <t>Հավելված 9</t>
  </si>
  <si>
    <t>&lt;&lt; Հավելված 1</t>
  </si>
  <si>
    <t xml:space="preserve">  Հայաստանի Հանրապետության Արմավիրի մարզի Փարաքար  համայնքի  ավագանու 2024 թվականի  փետրվարի  26-ի N 6 -Ն որոշման</t>
  </si>
  <si>
    <t>&gt;&gt;:</t>
  </si>
  <si>
    <t>&lt;&lt; Հավելված 2</t>
  </si>
  <si>
    <t>&lt;&lt; Հավելված 4;5</t>
  </si>
  <si>
    <t>&lt;&lt; Հավելված 6</t>
  </si>
  <si>
    <t>Հավելված 10</t>
  </si>
  <si>
    <t>ՆԱԽԱԳԻԾ  Հայաստանի Հանրապետության Արմավիրի մարզի Փարաքար  համայնքի  ղեկավարի  2025 թվականի  փետրվարի      -ի N   -       Ն որոշման</t>
  </si>
  <si>
    <t>ՆԱԽԱԳԻԾ  Հայաստանի Հանրապետության Արմավիրի մարզի Փարաքար  համայնքի ղեկավարի  2025 թվականի փետրվարի    -ի   N   -       Ն որոշման</t>
  </si>
  <si>
    <t>ՆԱԽԱԳԻԾ  Հայաստանի Հանրապետության Արմավիրի մարզի Փարաքար  համայնքի  ղեկավարի  2025 թվականի փետրվարի     -ի N   -       Ն որոշման</t>
  </si>
  <si>
    <t>ՆԱԽԱԳԻԾ  Հայաստանի Հանրապետության Արմավիրի մարզի Փարաքար  համայնքի  ղեկավարի  2025 թվականի  փետրվարի       -ի  N   -       Ն որոշման</t>
  </si>
  <si>
    <t>ՀԱՄԱՅՆՔԻ ՂԵԿԱՎԱՐ`</t>
  </si>
  <si>
    <t xml:space="preserve">ՄԱՐԶԻ </t>
  </si>
  <si>
    <t>4216-Գույք և սարքավորումների վարձակալություն</t>
  </si>
  <si>
    <t>1. Կառավարման մարմնի պահպանում</t>
  </si>
  <si>
    <t>5113-Շենքերի և շինությունների վերանորոգում</t>
  </si>
  <si>
    <t>ՕՆԻԿ ԱՐՏԱՎԱԶԴԻ ԱԽՎԵՐԴՅԱՆ</t>
  </si>
  <si>
    <t>2025թ.   Դեկտեմբերի  գ.Փարաքար</t>
  </si>
  <si>
    <t xml:space="preserve">ՀԱՄԱՅՆՔԻ ՂԵԿԱՎԱՐ                                  Օ.ԱԽՎԵՐԴՅԱՆ               </t>
  </si>
  <si>
    <t xml:space="preserve">ՀԱՄԱՅՆՔԻ ՂԵԿԱՎԱՐ՝                                                              Օ.ԱԽՎԵՐԴՅԱՆ                      </t>
  </si>
  <si>
    <t>2025թ. Դեկտեմբերի  գ.Փարաքար</t>
  </si>
  <si>
    <t xml:space="preserve">ՀԱՄԱՅՆՔԻ ՂԵԿԱՎԱՐ՝                                      Օ.ԱԽՎԵՐԴՅԱՆ              </t>
  </si>
  <si>
    <t xml:space="preserve">ՀԱՄԱՅՆՔԻ ՂԵԿԱՎԱՐ՝                                      Օ.ԱԽՎԵՐԴՅԱՆ     </t>
  </si>
  <si>
    <t xml:space="preserve">ՀԱՄԱՅՆՔԻ ՂԵԿԱՎԱՐ՝                                      Օ.ԱԽՎԵՐԴՅԱՆ                             </t>
  </si>
  <si>
    <t>Փարաքարի մանկապարտեզ ՀՈԱԿ</t>
  </si>
  <si>
    <t>Մերձավանի մանկապարտեզ ՀՈԱԿ</t>
  </si>
  <si>
    <t>Նորակերտի մանկապարտեզ ՀՈԱԿ</t>
  </si>
  <si>
    <t>Բաղրամյանի մանկապարտեզ ՀՈԱԿ</t>
  </si>
  <si>
    <t>Այգեկի մանկապարտեզ ՀՈԱԿ</t>
  </si>
  <si>
    <t>Մուսալեռի մանկապարտեզ ՀՈԱԿ</t>
  </si>
  <si>
    <t>Պտղունքի մանկապարտեզ ՀՈԱԿ</t>
  </si>
  <si>
    <t>Արևաշատի մանկապարտեզ ՀՈԱԿ</t>
  </si>
  <si>
    <t>4262 - Գյուղատնտեսական ապրանքներ</t>
  </si>
  <si>
    <t xml:space="preserve">4726- Հուղարկավորության նպաստներ բյուջեից </t>
  </si>
  <si>
    <t>4266 - Առողջապահական և լաբորատոր նյութեր</t>
  </si>
  <si>
    <t>4241 - Մասնագիտական ծառայություններ</t>
  </si>
  <si>
    <t>4239 -Ընդհանուր բնույթի այլ ծառայություններ</t>
  </si>
  <si>
    <t>4267-  Կենցաղային և հանրային սննդի նյութեր</t>
  </si>
  <si>
    <t>4269-  Հատուկ նպատակային այլ նյութեր</t>
  </si>
  <si>
    <t xml:space="preserve">2026   Թ Վ Ա Կ Ա Ն Ի   Բ Յ ՈՒ Ջ Ե </t>
  </si>
  <si>
    <t xml:space="preserve"> Հավելված 1</t>
  </si>
  <si>
    <t xml:space="preserve"> Հավելված 2</t>
  </si>
  <si>
    <t xml:space="preserve"> Հավելված 3</t>
  </si>
  <si>
    <t>Հավելված 4</t>
  </si>
  <si>
    <t xml:space="preserve"> Հավելված 6</t>
  </si>
  <si>
    <t xml:space="preserve">Ավագանու  2025 թվականի      Դեկտեմբերի  29-ի  </t>
  </si>
  <si>
    <t>Հավելված 5</t>
  </si>
  <si>
    <r>
      <t xml:space="preserve">N 176 - Ն </t>
    </r>
    <r>
      <rPr>
        <b/>
        <sz val="11"/>
        <rFont val="GHEA Grapalat"/>
        <family val="3"/>
      </rPr>
      <t xml:space="preserve"> </t>
    </r>
    <r>
      <rPr>
        <sz val="11"/>
        <rFont val="GHEA Grapalat"/>
        <family val="3"/>
      </rPr>
      <t>որոշմամբ</t>
    </r>
  </si>
  <si>
    <t xml:space="preserve">                           Հայաստանի Հանրապետության Արմավիրի     մարզի  Փարաքար  համայնքի ավագանու 2025 թվականի Դեկտեմբերի 29 -ի  N 176 - Ն որոշման</t>
  </si>
  <si>
    <t xml:space="preserve">  Հայաստանի Հանրապետության Արմավիրի մարզի Փարաքար  համայնքի ավագանու 2025 թվականի  Դեկտեմբերի  29-ի  N 176 - Ն որոշման</t>
  </si>
  <si>
    <t>Հայաստանի Հանրապետության Արմավիրի մարզի Փարաքար  համայնքի ավագանու 2025 թվականի  Դեկտեմբերի 29 -ի  N 176     - Ն որոշման</t>
  </si>
  <si>
    <t xml:space="preserve">           Հայաստանի Հանրապետության Արմավիրի մարզի     Փարաքար  համայնքի ավագանու 2025 թվականի  Դեկտեմբերի 29-ի  N 176 - Ն որոշման</t>
  </si>
  <si>
    <t xml:space="preserve"> Հայաստանի Հանրապետության Արմավիրի մարզի     Փարաքար  համայնքի ավագանու 2025 թվականի  Դեկտեմբերի 29-ի  N 176- Ն որոշման</t>
  </si>
  <si>
    <t xml:space="preserve"> Հայաստանի Հանրապետության    Արմավիրի մարզի Փարաքար  համայնքի ավագանու 2025 թվականի  Դեկտեմբերի 29 -ի  N 176 - Ն որոշման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</si>
</sst>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0000"/>
    <numFmt numFmtId="167" formatCode="000"/>
    <numFmt numFmtId="168" formatCode="0.0"/>
    <numFmt numFmtId="169" formatCode="0.000"/>
    <numFmt numFmtId="170" formatCode="#,##0.000"/>
    <numFmt numFmtId="171" formatCode="0.0000"/>
    <numFmt numFmtId="172" formatCode="#,##0.0000"/>
    <numFmt numFmtId="173" formatCode="#,##0.0"/>
  </numFmts>
  <fonts count="64" x14ac:knownFonts="1">
    <font>
      <sz val="10"/>
      <name val="Arial"/>
    </font>
    <font>
      <sz val="10"/>
      <name val="Arial"/>
      <family val="2"/>
    </font>
    <font>
      <sz val="10"/>
      <name val="Arial Armenian"/>
      <family val="2"/>
    </font>
    <font>
      <b/>
      <sz val="10"/>
      <name val="Arial Armenian"/>
      <family val="2"/>
    </font>
    <font>
      <b/>
      <sz val="12"/>
      <name val="Arial Armenian"/>
      <family val="2"/>
    </font>
    <font>
      <sz val="8"/>
      <name val="Arial Armenian"/>
      <family val="2"/>
    </font>
    <font>
      <sz val="8"/>
      <name val="Arial"/>
      <family val="2"/>
    </font>
    <font>
      <b/>
      <sz val="11"/>
      <name val="Arial Armenian"/>
      <family val="2"/>
    </font>
    <font>
      <b/>
      <i/>
      <sz val="10"/>
      <name val="Arial Armenian"/>
      <family val="2"/>
    </font>
    <font>
      <b/>
      <i/>
      <sz val="8"/>
      <name val="Arial Armenian"/>
      <family val="2"/>
    </font>
    <font>
      <i/>
      <sz val="10"/>
      <name val="Arial Armenian"/>
      <family val="2"/>
    </font>
    <font>
      <sz val="10"/>
      <color indexed="8"/>
      <name val="Arial Armenian"/>
      <family val="2"/>
    </font>
    <font>
      <sz val="9"/>
      <name val="Arial Armenian"/>
      <family val="2"/>
    </font>
    <font>
      <b/>
      <i/>
      <sz val="9"/>
      <name val="Arial Armenian"/>
      <family val="2"/>
    </font>
    <font>
      <sz val="12"/>
      <name val="Arial Armenian"/>
      <family val="2"/>
    </font>
    <font>
      <sz val="11"/>
      <name val="Arial Armenian"/>
      <family val="2"/>
    </font>
    <font>
      <b/>
      <i/>
      <sz val="11"/>
      <name val="Arial Armenian"/>
      <family val="2"/>
    </font>
    <font>
      <b/>
      <i/>
      <sz val="12"/>
      <name val="Arial Armenian"/>
      <family val="2"/>
    </font>
    <font>
      <i/>
      <sz val="11"/>
      <name val="Arial Armenian"/>
      <family val="2"/>
    </font>
    <font>
      <b/>
      <sz val="10"/>
      <name val="Arial"/>
      <family val="2"/>
      <charset val="204"/>
    </font>
    <font>
      <sz val="9"/>
      <name val="Arial"/>
      <family val="2"/>
    </font>
    <font>
      <sz val="10"/>
      <color indexed="10"/>
      <name val="Arial Armenian"/>
      <family val="2"/>
    </font>
    <font>
      <b/>
      <u/>
      <sz val="14"/>
      <name val="Arial Armenian"/>
      <family val="2"/>
    </font>
    <font>
      <i/>
      <sz val="12"/>
      <name val="Arial Armenian"/>
      <family val="2"/>
    </font>
    <font>
      <sz val="12"/>
      <color indexed="10"/>
      <name val="Arial Armenian"/>
      <family val="2"/>
    </font>
    <font>
      <b/>
      <sz val="10"/>
      <name val="GHEA Grapalat"/>
      <family val="3"/>
    </font>
    <font>
      <b/>
      <u/>
      <sz val="14"/>
      <name val="GHEA Grapalat"/>
      <family val="3"/>
    </font>
    <font>
      <b/>
      <sz val="12"/>
      <name val="GHEA Grapalat"/>
      <family val="3"/>
    </font>
    <font>
      <sz val="8"/>
      <name val="GHEA Grapalat"/>
      <family val="3"/>
    </font>
    <font>
      <sz val="10"/>
      <name val="GHEA Grapalat"/>
      <family val="3"/>
    </font>
    <font>
      <b/>
      <sz val="10.5"/>
      <name val="GHEA Grapalat"/>
      <family val="3"/>
    </font>
    <font>
      <b/>
      <sz val="11"/>
      <name val="GHEA Grapalat"/>
      <family val="3"/>
    </font>
    <font>
      <sz val="12"/>
      <name val="GHEA Grapalat"/>
      <family val="3"/>
    </font>
    <font>
      <sz val="11"/>
      <name val="GHEA Grapalat"/>
      <family val="3"/>
    </font>
    <font>
      <sz val="9"/>
      <name val="GHEA Grapalat"/>
      <family val="3"/>
    </font>
    <font>
      <b/>
      <sz val="9"/>
      <name val="GHEA Grapalat"/>
      <family val="3"/>
    </font>
    <font>
      <b/>
      <i/>
      <sz val="10"/>
      <name val="GHEA Grapalat"/>
      <family val="3"/>
    </font>
    <font>
      <b/>
      <i/>
      <sz val="8"/>
      <name val="GHEA Grapalat"/>
      <family val="3"/>
    </font>
    <font>
      <b/>
      <i/>
      <sz val="9"/>
      <name val="GHEA Grapalat"/>
      <family val="3"/>
    </font>
    <font>
      <b/>
      <sz val="8"/>
      <name val="GHEA Grapalat"/>
      <family val="3"/>
    </font>
    <font>
      <sz val="8"/>
      <color indexed="10"/>
      <name val="GHEA Grapalat"/>
      <family val="3"/>
    </font>
    <font>
      <i/>
      <sz val="8"/>
      <name val="GHEA Grapalat"/>
      <family val="3"/>
    </font>
    <font>
      <b/>
      <sz val="9"/>
      <color indexed="8"/>
      <name val="GHEA Grapalat"/>
      <family val="3"/>
    </font>
    <font>
      <i/>
      <sz val="9"/>
      <name val="GHEA Grapalat"/>
      <family val="3"/>
    </font>
    <font>
      <b/>
      <i/>
      <sz val="10"/>
      <color indexed="8"/>
      <name val="GHEA Grapalat"/>
      <family val="3"/>
    </font>
    <font>
      <i/>
      <sz val="8"/>
      <color indexed="8"/>
      <name val="GHEA Grapalat"/>
      <family val="3"/>
    </font>
    <font>
      <b/>
      <i/>
      <sz val="9"/>
      <color indexed="8"/>
      <name val="GHEA Grapalat"/>
      <family val="3"/>
    </font>
    <font>
      <b/>
      <sz val="10"/>
      <color indexed="8"/>
      <name val="GHEA Grapalat"/>
      <family val="3"/>
    </font>
    <font>
      <sz val="8"/>
      <color indexed="8"/>
      <name val="GHEA Grapalat"/>
      <family val="3"/>
    </font>
    <font>
      <sz val="9"/>
      <color indexed="8"/>
      <name val="GHEA Grapalat"/>
      <family val="3"/>
    </font>
    <font>
      <b/>
      <sz val="12"/>
      <color indexed="8"/>
      <name val="GHEA Grapalat"/>
      <family val="3"/>
    </font>
    <font>
      <sz val="10"/>
      <color indexed="8"/>
      <name val="GHEA Grapalat"/>
      <family val="3"/>
    </font>
    <font>
      <b/>
      <i/>
      <sz val="12"/>
      <name val="GHEA Grapalat"/>
      <family val="3"/>
    </font>
    <font>
      <sz val="10"/>
      <color indexed="10"/>
      <name val="GHEA Grapalat"/>
      <family val="3"/>
    </font>
    <font>
      <b/>
      <i/>
      <sz val="11"/>
      <name val="GHEA Grapalat"/>
      <family val="3"/>
    </font>
    <font>
      <b/>
      <u/>
      <sz val="12"/>
      <name val="GHEA Grapalat"/>
      <family val="3"/>
    </font>
    <font>
      <i/>
      <sz val="12"/>
      <name val="GHEA Grapalat"/>
      <family val="3"/>
    </font>
    <font>
      <b/>
      <sz val="14"/>
      <name val="GHEA Grapalat"/>
      <family val="3"/>
    </font>
    <font>
      <i/>
      <sz val="11"/>
      <name val="GHEA Grapalat"/>
      <family val="3"/>
    </font>
    <font>
      <sz val="11"/>
      <name val="Arial Cyr"/>
      <family val="2"/>
      <charset val="204"/>
    </font>
    <font>
      <sz val="10"/>
      <color rgb="FF000000"/>
      <name val="Arial Unicode"/>
      <family val="2"/>
      <charset val="204"/>
    </font>
    <font>
      <i/>
      <u/>
      <sz val="11"/>
      <name val="GHEA Grapalat"/>
      <family val="3"/>
    </font>
    <font>
      <b/>
      <u/>
      <sz val="10"/>
      <name val="GHEA Grapalat"/>
      <family val="3"/>
    </font>
    <font>
      <sz val="11"/>
      <color indexed="8"/>
      <name val="Sylfaen"/>
      <family val="1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0"/>
      </patternFill>
    </fill>
  </fills>
  <borders count="4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675">
    <xf numFmtId="0" fontId="0" fillId="0" borderId="0" xfId="0"/>
    <xf numFmtId="0" fontId="2" fillId="0" borderId="0" xfId="0" applyFont="1"/>
    <xf numFmtId="0" fontId="3" fillId="0" borderId="0" xfId="0" applyFont="1"/>
    <xf numFmtId="166" fontId="12" fillId="0" borderId="0" xfId="0" applyNumberFormat="1" applyFont="1" applyAlignment="1">
      <alignment horizontal="center" vertical="top"/>
    </xf>
    <xf numFmtId="0" fontId="13" fillId="0" borderId="0" xfId="0" applyFont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4" fillId="0" borderId="0" xfId="0" applyFont="1"/>
    <xf numFmtId="0" fontId="15" fillId="0" borderId="0" xfId="0" applyFont="1" applyAlignment="1">
      <alignment horizontal="left" vertical="top" wrapText="1"/>
    </xf>
    <xf numFmtId="0" fontId="5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wrapText="1"/>
    </xf>
    <xf numFmtId="0" fontId="10" fillId="2" borderId="0" xfId="0" applyFont="1" applyFill="1" applyAlignment="1">
      <alignment vertical="top" wrapText="1"/>
    </xf>
    <xf numFmtId="0" fontId="2" fillId="2" borderId="0" xfId="0" applyFont="1" applyFill="1" applyAlignment="1">
      <alignment vertical="top" wrapText="1"/>
    </xf>
    <xf numFmtId="0" fontId="3" fillId="2" borderId="0" xfId="0" applyFont="1" applyFill="1" applyAlignment="1">
      <alignment vertical="top" wrapText="1"/>
    </xf>
    <xf numFmtId="0" fontId="8" fillId="2" borderId="0" xfId="0" applyFont="1" applyFill="1" applyAlignment="1">
      <alignment vertical="top" wrapText="1"/>
    </xf>
    <xf numFmtId="0" fontId="3" fillId="2" borderId="0" xfId="0" applyFont="1" applyFill="1" applyAlignment="1">
      <alignment wrapText="1"/>
    </xf>
    <xf numFmtId="0" fontId="3" fillId="2" borderId="0" xfId="0" applyFont="1" applyFill="1" applyAlignment="1">
      <alignment vertical="center" wrapText="1"/>
    </xf>
    <xf numFmtId="0" fontId="8" fillId="2" borderId="0" xfId="0" applyFont="1" applyFill="1" applyAlignment="1">
      <alignment wrapText="1"/>
    </xf>
    <xf numFmtId="0" fontId="2" fillId="2" borderId="0" xfId="0" applyFont="1" applyFill="1" applyAlignment="1">
      <alignment wrapText="1"/>
    </xf>
    <xf numFmtId="0" fontId="2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vertical="center" wrapText="1"/>
    </xf>
    <xf numFmtId="0" fontId="10" fillId="2" borderId="0" xfId="0" applyFont="1" applyFill="1" applyAlignment="1">
      <alignment vertical="center" wrapText="1"/>
    </xf>
    <xf numFmtId="0" fontId="8" fillId="2" borderId="0" xfId="0" applyFont="1" applyFill="1" applyAlignment="1">
      <alignment vertical="center" wrapText="1"/>
    </xf>
    <xf numFmtId="49" fontId="2" fillId="2" borderId="0" xfId="0" applyNumberFormat="1" applyFont="1" applyFill="1" applyAlignment="1">
      <alignment wrapText="1"/>
    </xf>
    <xf numFmtId="0" fontId="7" fillId="2" borderId="0" xfId="0" applyFont="1" applyFill="1" applyAlignment="1">
      <alignment vertical="top" wrapText="1"/>
    </xf>
    <xf numFmtId="0" fontId="3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left" vertical="center" wrapText="1"/>
    </xf>
    <xf numFmtId="0" fontId="5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 vertical="top"/>
    </xf>
    <xf numFmtId="0" fontId="7" fillId="2" borderId="0" xfId="0" applyFont="1" applyFill="1" applyAlignment="1">
      <alignment horizontal="center" vertical="center" wrapText="1"/>
    </xf>
    <xf numFmtId="0" fontId="8" fillId="0" borderId="0" xfId="0" applyFont="1"/>
    <xf numFmtId="0" fontId="20" fillId="0" borderId="0" xfId="0" applyFont="1"/>
    <xf numFmtId="49" fontId="12" fillId="2" borderId="0" xfId="0" applyNumberFormat="1" applyFont="1" applyFill="1" applyAlignment="1">
      <alignment horizontal="center"/>
    </xf>
    <xf numFmtId="49" fontId="12" fillId="2" borderId="0" xfId="0" applyNumberFormat="1" applyFont="1" applyFill="1" applyAlignment="1">
      <alignment horizontal="center" vertical="center"/>
    </xf>
    <xf numFmtId="49" fontId="12" fillId="2" borderId="0" xfId="0" applyNumberFormat="1" applyFont="1" applyFill="1" applyAlignment="1">
      <alignment horizontal="center" vertical="top"/>
    </xf>
    <xf numFmtId="49" fontId="13" fillId="2" borderId="0" xfId="0" applyNumberFormat="1" applyFont="1" applyFill="1" applyAlignment="1">
      <alignment horizontal="center"/>
    </xf>
    <xf numFmtId="49" fontId="12" fillId="2" borderId="0" xfId="0" applyNumberFormat="1" applyFont="1" applyFill="1" applyAlignment="1">
      <alignment horizontal="center" vertical="center" wrapText="1"/>
    </xf>
    <xf numFmtId="49" fontId="13" fillId="2" borderId="0" xfId="0" applyNumberFormat="1" applyFont="1" applyFill="1" applyAlignment="1">
      <alignment horizontal="center" vertical="center" wrapText="1"/>
    </xf>
    <xf numFmtId="49" fontId="12" fillId="2" borderId="0" xfId="0" applyNumberFormat="1" applyFont="1" applyFill="1" applyAlignment="1">
      <alignment horizontal="center" vertical="top" wrapText="1"/>
    </xf>
    <xf numFmtId="49" fontId="13" fillId="2" borderId="0" xfId="0" applyNumberFormat="1" applyFont="1" applyFill="1" applyAlignment="1">
      <alignment horizontal="center" vertical="top" wrapText="1"/>
    </xf>
    <xf numFmtId="49" fontId="13" fillId="2" borderId="0" xfId="0" applyNumberFormat="1" applyFont="1" applyFill="1" applyAlignment="1">
      <alignment horizontal="center" vertical="top"/>
    </xf>
    <xf numFmtId="0" fontId="12" fillId="0" borderId="0" xfId="0" applyFont="1"/>
    <xf numFmtId="0" fontId="21" fillId="0" borderId="0" xfId="0" applyFont="1"/>
    <xf numFmtId="0" fontId="1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0" borderId="0" xfId="0" applyFont="1" applyAlignment="1">
      <alignment vertical="center" wrapText="1"/>
    </xf>
    <xf numFmtId="49" fontId="2" fillId="0" borderId="0" xfId="0" applyNumberFormat="1" applyFont="1" applyAlignment="1">
      <alignment horizontal="center" vertical="center"/>
    </xf>
    <xf numFmtId="49" fontId="8" fillId="0" borderId="0" xfId="0" applyNumberFormat="1" applyFont="1" applyAlignment="1">
      <alignment wrapText="1"/>
    </xf>
    <xf numFmtId="49" fontId="11" fillId="0" borderId="0" xfId="0" applyNumberFormat="1" applyFont="1" applyAlignment="1">
      <alignment horizontal="center" vertical="center" wrapText="1"/>
    </xf>
    <xf numFmtId="166" fontId="2" fillId="0" borderId="0" xfId="0" applyNumberFormat="1" applyFont="1" applyAlignment="1">
      <alignment horizontal="center" vertical="top"/>
    </xf>
    <xf numFmtId="0" fontId="2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vertical="center"/>
    </xf>
    <xf numFmtId="0" fontId="29" fillId="0" borderId="0" xfId="0" applyFont="1"/>
    <xf numFmtId="0" fontId="29" fillId="0" borderId="0" xfId="0" applyFont="1" applyAlignment="1">
      <alignment horizontal="center" vertical="center"/>
    </xf>
    <xf numFmtId="0" fontId="29" fillId="0" borderId="0" xfId="0" applyFont="1" applyAlignment="1">
      <alignment vertical="center"/>
    </xf>
    <xf numFmtId="0" fontId="29" fillId="0" borderId="0" xfId="0" applyFont="1" applyAlignment="1">
      <alignment horizontal="right" vertical="center"/>
    </xf>
    <xf numFmtId="49" fontId="28" fillId="0" borderId="20" xfId="0" applyNumberFormat="1" applyFont="1" applyBorder="1" applyAlignment="1">
      <alignment horizontal="center" vertical="center"/>
    </xf>
    <xf numFmtId="0" fontId="27" fillId="0" borderId="0" xfId="0" applyFont="1" applyAlignment="1">
      <alignment horizontal="center" wrapText="1"/>
    </xf>
    <xf numFmtId="0" fontId="15" fillId="0" borderId="0" xfId="0" applyFont="1"/>
    <xf numFmtId="166" fontId="15" fillId="0" borderId="0" xfId="0" applyNumberFormat="1" applyFont="1" applyAlignment="1">
      <alignment horizontal="center" vertical="top"/>
    </xf>
    <xf numFmtId="0" fontId="16" fillId="0" borderId="0" xfId="0" applyFont="1" applyAlignment="1">
      <alignment horizontal="center" vertical="top"/>
    </xf>
    <xf numFmtId="0" fontId="15" fillId="0" borderId="0" xfId="0" applyFont="1" applyAlignment="1">
      <alignment horizontal="center" vertical="top"/>
    </xf>
    <xf numFmtId="0" fontId="33" fillId="0" borderId="0" xfId="0" applyFont="1"/>
    <xf numFmtId="166" fontId="31" fillId="0" borderId="0" xfId="0" applyNumberFormat="1" applyFont="1" applyAlignment="1">
      <alignment horizontal="center" vertical="top"/>
    </xf>
    <xf numFmtId="0" fontId="31" fillId="0" borderId="0" xfId="0" applyFont="1" applyAlignment="1">
      <alignment horizontal="center" vertical="top"/>
    </xf>
    <xf numFmtId="0" fontId="15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15" fillId="0" borderId="0" xfId="0" applyFont="1" applyAlignment="1">
      <alignment horizontal="center" vertical="center" wrapText="1"/>
    </xf>
    <xf numFmtId="0" fontId="16" fillId="0" borderId="0" xfId="0" applyFont="1"/>
    <xf numFmtId="0" fontId="31" fillId="0" borderId="20" xfId="0" applyFont="1" applyBorder="1" applyAlignment="1">
      <alignment horizontal="center" vertical="center"/>
    </xf>
    <xf numFmtId="0" fontId="33" fillId="0" borderId="20" xfId="0" applyFont="1" applyBorder="1" applyAlignment="1">
      <alignment horizontal="center" vertical="center"/>
    </xf>
    <xf numFmtId="0" fontId="15" fillId="0" borderId="0" xfId="0" applyFont="1" applyAlignment="1">
      <alignment horizontal="left" vertical="top" wrapText="1" readingOrder="1"/>
    </xf>
    <xf numFmtId="164" fontId="16" fillId="0" borderId="0" xfId="2" applyFont="1" applyFill="1" applyBorder="1"/>
    <xf numFmtId="164" fontId="15" fillId="0" borderId="0" xfId="2" applyFont="1" applyFill="1" applyBorder="1"/>
    <xf numFmtId="165" fontId="15" fillId="0" borderId="0" xfId="1" applyFont="1" applyFill="1" applyBorder="1"/>
    <xf numFmtId="49" fontId="31" fillId="0" borderId="20" xfId="0" applyNumberFormat="1" applyFont="1" applyBorder="1" applyAlignment="1">
      <alignment horizontal="center" vertical="center"/>
    </xf>
    <xf numFmtId="49" fontId="33" fillId="0" borderId="20" xfId="0" applyNumberFormat="1" applyFont="1" applyBorder="1" applyAlignment="1">
      <alignment horizontal="center" vertical="top"/>
    </xf>
    <xf numFmtId="166" fontId="33" fillId="0" borderId="0" xfId="0" applyNumberFormat="1" applyFont="1" applyAlignment="1">
      <alignment horizontal="center" vertical="top"/>
    </xf>
    <xf numFmtId="0" fontId="54" fillId="0" borderId="0" xfId="0" applyFont="1" applyAlignment="1">
      <alignment horizontal="center" vertical="top"/>
    </xf>
    <xf numFmtId="0" fontId="33" fillId="0" borderId="0" xfId="0" applyFont="1" applyAlignment="1">
      <alignment horizontal="center" vertical="top"/>
    </xf>
    <xf numFmtId="0" fontId="33" fillId="0" borderId="0" xfId="0" applyFont="1" applyAlignment="1">
      <alignment horizontal="left" vertical="top" wrapText="1"/>
    </xf>
    <xf numFmtId="49" fontId="33" fillId="0" borderId="20" xfId="0" applyNumberFormat="1" applyFont="1" applyBorder="1" applyAlignment="1">
      <alignment horizontal="center" vertical="center"/>
    </xf>
    <xf numFmtId="0" fontId="29" fillId="0" borderId="0" xfId="0" applyFont="1" applyAlignment="1">
      <alignment horizontal="left" vertical="top" wrapText="1"/>
    </xf>
    <xf numFmtId="0" fontId="29" fillId="0" borderId="0" xfId="0" applyFont="1" applyAlignment="1">
      <alignment vertical="top" wrapText="1"/>
    </xf>
    <xf numFmtId="0" fontId="29" fillId="0" borderId="0" xfId="0" applyFont="1" applyAlignment="1">
      <alignment horizontal="center" vertical="top"/>
    </xf>
    <xf numFmtId="166" fontId="29" fillId="0" borderId="0" xfId="0" applyNumberFormat="1" applyFont="1" applyAlignment="1">
      <alignment horizontal="center" vertical="top"/>
    </xf>
    <xf numFmtId="0" fontId="3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top"/>
    </xf>
    <xf numFmtId="0" fontId="29" fillId="0" borderId="0" xfId="0" applyFont="1" applyAlignment="1">
      <alignment vertical="center" wrapText="1"/>
    </xf>
    <xf numFmtId="0" fontId="29" fillId="2" borderId="0" xfId="0" applyFont="1" applyFill="1" applyAlignment="1">
      <alignment horizontal="center" vertical="center"/>
    </xf>
    <xf numFmtId="0" fontId="56" fillId="0" borderId="0" xfId="0" applyFont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52" fillId="0" borderId="0" xfId="0" applyFont="1" applyAlignment="1">
      <alignment horizontal="center" vertical="center"/>
    </xf>
    <xf numFmtId="0" fontId="32" fillId="0" borderId="0" xfId="0" applyFont="1" applyAlignment="1">
      <alignment vertical="center"/>
    </xf>
    <xf numFmtId="0" fontId="57" fillId="0" borderId="0" xfId="0" applyFont="1" applyAlignment="1">
      <alignment vertical="center"/>
    </xf>
    <xf numFmtId="0" fontId="34" fillId="0" borderId="0" xfId="0" applyFont="1" applyAlignment="1">
      <alignment vertical="center"/>
    </xf>
    <xf numFmtId="0" fontId="29" fillId="2" borderId="0" xfId="0" applyFont="1" applyFill="1" applyAlignment="1">
      <alignment vertical="center"/>
    </xf>
    <xf numFmtId="0" fontId="29" fillId="2" borderId="0" xfId="0" applyFont="1" applyFill="1" applyAlignment="1">
      <alignment horizontal="right" vertical="center" wrapText="1"/>
    </xf>
    <xf numFmtId="0" fontId="29" fillId="0" borderId="0" xfId="0" applyFont="1" applyAlignment="1">
      <alignment horizontal="left" vertical="top"/>
    </xf>
    <xf numFmtId="0" fontId="29" fillId="0" borderId="0" xfId="0" applyFont="1" applyAlignment="1">
      <alignment horizontal="right" vertical="center" wrapText="1"/>
    </xf>
    <xf numFmtId="1" fontId="32" fillId="0" borderId="20" xfId="0" applyNumberFormat="1" applyFont="1" applyBorder="1" applyAlignment="1">
      <alignment horizontal="center" vertical="center" wrapText="1"/>
    </xf>
    <xf numFmtId="0" fontId="60" fillId="0" borderId="20" xfId="0" applyFont="1" applyBorder="1" applyAlignment="1">
      <alignment horizontal="left" vertical="center" wrapText="1"/>
    </xf>
    <xf numFmtId="2" fontId="15" fillId="0" borderId="0" xfId="0" applyNumberFormat="1" applyFont="1"/>
    <xf numFmtId="0" fontId="29" fillId="3" borderId="20" xfId="0" applyFont="1" applyFill="1" applyBorder="1" applyAlignment="1">
      <alignment horizontal="center" vertical="center"/>
    </xf>
    <xf numFmtId="0" fontId="25" fillId="0" borderId="20" xfId="0" applyFont="1" applyBorder="1" applyAlignment="1">
      <alignment horizontal="center" vertical="center" wrapText="1"/>
    </xf>
    <xf numFmtId="0" fontId="25" fillId="0" borderId="20" xfId="0" applyFont="1" applyBorder="1" applyAlignment="1">
      <alignment horizontal="centerContinuous" vertical="center" wrapText="1"/>
    </xf>
    <xf numFmtId="49" fontId="25" fillId="0" borderId="20" xfId="0" applyNumberFormat="1" applyFont="1" applyBorder="1" applyAlignment="1">
      <alignment horizontal="center" vertical="center"/>
    </xf>
    <xf numFmtId="0" fontId="25" fillId="0" borderId="20" xfId="0" applyFont="1" applyBorder="1" applyAlignment="1">
      <alignment horizontal="center" vertical="center"/>
    </xf>
    <xf numFmtId="0" fontId="30" fillId="0" borderId="20" xfId="0" quotePrefix="1" applyFont="1" applyBorder="1" applyAlignment="1">
      <alignment horizontal="center" vertical="center"/>
    </xf>
    <xf numFmtId="0" fontId="32" fillId="0" borderId="20" xfId="0" applyFont="1" applyBorder="1" applyAlignment="1">
      <alignment horizontal="center" vertical="center" wrapText="1"/>
    </xf>
    <xf numFmtId="49" fontId="29" fillId="0" borderId="20" xfId="0" applyNumberFormat="1" applyFont="1" applyBorder="1" applyAlignment="1">
      <alignment horizontal="center" vertical="center"/>
    </xf>
    <xf numFmtId="49" fontId="29" fillId="0" borderId="20" xfId="0" applyNumberFormat="1" applyFont="1" applyBorder="1" applyAlignment="1">
      <alignment horizontal="left" vertical="center"/>
    </xf>
    <xf numFmtId="0" fontId="25" fillId="0" borderId="20" xfId="0" quotePrefix="1" applyFont="1" applyBorder="1" applyAlignment="1">
      <alignment horizontal="center" vertical="center"/>
    </xf>
    <xf numFmtId="0" fontId="31" fillId="0" borderId="20" xfId="0" applyFont="1" applyBorder="1" applyAlignment="1">
      <alignment vertical="center" wrapText="1"/>
    </xf>
    <xf numFmtId="0" fontId="27" fillId="0" borderId="20" xfId="0" applyFont="1" applyBorder="1" applyAlignment="1">
      <alignment horizontal="center" vertical="center"/>
    </xf>
    <xf numFmtId="0" fontId="34" fillId="0" borderId="20" xfId="0" applyFont="1" applyBorder="1" applyAlignment="1">
      <alignment vertical="center" wrapText="1"/>
    </xf>
    <xf numFmtId="0" fontId="32" fillId="0" borderId="20" xfId="0" applyFont="1" applyBorder="1" applyAlignment="1">
      <alignment vertical="center"/>
    </xf>
    <xf numFmtId="0" fontId="29" fillId="0" borderId="20" xfId="0" applyFont="1" applyBorder="1" applyAlignment="1">
      <alignment vertical="center" wrapText="1"/>
    </xf>
    <xf numFmtId="0" fontId="25" fillId="0" borderId="20" xfId="0" applyFont="1" applyBorder="1" applyAlignment="1">
      <alignment vertical="center" wrapText="1"/>
    </xf>
    <xf numFmtId="49" fontId="29" fillId="0" borderId="20" xfId="0" quotePrefix="1" applyNumberFormat="1" applyFont="1" applyBorder="1" applyAlignment="1">
      <alignment horizontal="center" vertical="center"/>
    </xf>
    <xf numFmtId="0" fontId="29" fillId="0" borderId="20" xfId="0" applyFont="1" applyBorder="1" applyAlignment="1">
      <alignment horizontal="left" vertical="center" wrapText="1" indent="1"/>
    </xf>
    <xf numFmtId="0" fontId="32" fillId="0" borderId="20" xfId="0" applyFont="1" applyBorder="1" applyAlignment="1">
      <alignment horizontal="center" vertical="center"/>
    </xf>
    <xf numFmtId="168" fontId="32" fillId="0" borderId="20" xfId="0" applyNumberFormat="1" applyFont="1" applyBorder="1" applyAlignment="1">
      <alignment horizontal="center" vertical="center"/>
    </xf>
    <xf numFmtId="168" fontId="27" fillId="0" borderId="20" xfId="0" applyNumberFormat="1" applyFont="1" applyBorder="1" applyAlignment="1">
      <alignment horizontal="center" vertical="center"/>
    </xf>
    <xf numFmtId="0" fontId="34" fillId="0" borderId="20" xfId="0" applyFont="1" applyBorder="1" applyAlignment="1">
      <alignment horizontal="left" vertical="center" wrapText="1" indent="1"/>
    </xf>
    <xf numFmtId="0" fontId="29" fillId="0" borderId="20" xfId="0" applyFont="1" applyBorder="1" applyAlignment="1">
      <alignment horizontal="left" vertical="center" wrapText="1" indent="2"/>
    </xf>
    <xf numFmtId="0" fontId="29" fillId="0" borderId="20" xfId="0" applyFont="1" applyBorder="1" applyAlignment="1">
      <alignment vertical="center"/>
    </xf>
    <xf numFmtId="0" fontId="29" fillId="0" borderId="20" xfId="0" applyFont="1" applyBorder="1" applyAlignment="1">
      <alignment horizontal="left" vertical="center" wrapText="1" indent="3"/>
    </xf>
    <xf numFmtId="49" fontId="29" fillId="0" borderId="20" xfId="0" applyNumberFormat="1" applyFont="1" applyBorder="1" applyAlignment="1">
      <alignment horizontal="centerContinuous" vertical="center"/>
    </xf>
    <xf numFmtId="49" fontId="25" fillId="0" borderId="20" xfId="0" quotePrefix="1" applyNumberFormat="1" applyFont="1" applyBorder="1" applyAlignment="1">
      <alignment horizontal="center" vertical="center"/>
    </xf>
    <xf numFmtId="1" fontId="27" fillId="0" borderId="20" xfId="0" applyNumberFormat="1" applyFont="1" applyBorder="1" applyAlignment="1">
      <alignment horizontal="center" vertical="center" wrapText="1"/>
    </xf>
    <xf numFmtId="0" fontId="27" fillId="0" borderId="20" xfId="0" applyFont="1" applyBorder="1" applyAlignment="1">
      <alignment vertical="center" wrapText="1"/>
    </xf>
    <xf numFmtId="0" fontId="27" fillId="0" borderId="20" xfId="0" applyFont="1" applyBorder="1" applyAlignment="1">
      <alignment vertical="center"/>
    </xf>
    <xf numFmtId="0" fontId="25" fillId="2" borderId="20" xfId="0" applyFont="1" applyFill="1" applyBorder="1" applyAlignment="1">
      <alignment horizontal="center" vertical="center" wrapText="1"/>
    </xf>
    <xf numFmtId="49" fontId="25" fillId="2" borderId="20" xfId="0" applyNumberFormat="1" applyFont="1" applyFill="1" applyBorder="1" applyAlignment="1">
      <alignment horizontal="center" vertical="center" wrapText="1"/>
    </xf>
    <xf numFmtId="0" fontId="39" fillId="2" borderId="20" xfId="0" applyFont="1" applyFill="1" applyBorder="1" applyAlignment="1">
      <alignment horizontal="center"/>
    </xf>
    <xf numFmtId="0" fontId="28" fillId="2" borderId="20" xfId="0" applyFont="1" applyFill="1" applyBorder="1" applyAlignment="1">
      <alignment horizontal="center" vertical="center"/>
    </xf>
    <xf numFmtId="0" fontId="31" fillId="2" borderId="20" xfId="0" applyFont="1" applyFill="1" applyBorder="1" applyAlignment="1">
      <alignment horizontal="center" vertical="top" wrapText="1"/>
    </xf>
    <xf numFmtId="49" fontId="35" fillId="2" borderId="20" xfId="0" applyNumberFormat="1" applyFont="1" applyFill="1" applyBorder="1" applyAlignment="1">
      <alignment horizontal="center"/>
    </xf>
    <xf numFmtId="0" fontId="34" fillId="2" borderId="20" xfId="0" applyFont="1" applyFill="1" applyBorder="1" applyAlignment="1">
      <alignment horizontal="left" vertical="top" wrapText="1"/>
    </xf>
    <xf numFmtId="0" fontId="27" fillId="2" borderId="20" xfId="0" applyFont="1" applyFill="1" applyBorder="1" applyAlignment="1">
      <alignment horizontal="center" vertical="center" wrapText="1"/>
    </xf>
    <xf numFmtId="49" fontId="34" fillId="2" borderId="20" xfId="0" applyNumberFormat="1" applyFont="1" applyFill="1" applyBorder="1" applyAlignment="1">
      <alignment horizontal="center" vertical="center"/>
    </xf>
    <xf numFmtId="0" fontId="40" fillId="2" borderId="20" xfId="0" applyFont="1" applyFill="1" applyBorder="1" applyAlignment="1">
      <alignment horizontal="center" vertical="center"/>
    </xf>
    <xf numFmtId="0" fontId="25" fillId="2" borderId="20" xfId="0" applyFont="1" applyFill="1" applyBorder="1" applyAlignment="1">
      <alignment vertical="center" wrapText="1"/>
    </xf>
    <xf numFmtId="49" fontId="34" fillId="2" borderId="20" xfId="0" applyNumberFormat="1" applyFont="1" applyFill="1" applyBorder="1" applyAlignment="1">
      <alignment horizontal="center" vertical="center" wrapText="1"/>
    </xf>
    <xf numFmtId="0" fontId="38" fillId="2" borderId="20" xfId="0" applyFont="1" applyFill="1" applyBorder="1" applyAlignment="1">
      <alignment horizontal="left" vertical="center" wrapText="1"/>
    </xf>
    <xf numFmtId="49" fontId="35" fillId="0" borderId="20" xfId="0" applyNumberFormat="1" applyFont="1" applyBorder="1" applyAlignment="1">
      <alignment vertical="top" wrapText="1"/>
    </xf>
    <xf numFmtId="49" fontId="35" fillId="2" borderId="20" xfId="0" applyNumberFormat="1" applyFont="1" applyFill="1" applyBorder="1" applyAlignment="1">
      <alignment horizontal="center" vertical="center" wrapText="1"/>
    </xf>
    <xf numFmtId="49" fontId="42" fillId="0" borderId="20" xfId="0" applyNumberFormat="1" applyFont="1" applyBorder="1" applyAlignment="1">
      <alignment horizontal="center" vertical="center" wrapText="1"/>
    </xf>
    <xf numFmtId="49" fontId="38" fillId="0" borderId="20" xfId="0" applyNumberFormat="1" applyFont="1" applyBorder="1" applyAlignment="1">
      <alignment vertical="top" wrapText="1"/>
    </xf>
    <xf numFmtId="49" fontId="25" fillId="0" borderId="20" xfId="0" applyNumberFormat="1" applyFont="1" applyBorder="1" applyAlignment="1">
      <alignment vertical="top" wrapText="1"/>
    </xf>
    <xf numFmtId="0" fontId="35" fillId="0" borderId="20" xfId="0" applyFont="1" applyBorder="1" applyAlignment="1">
      <alignment horizontal="center"/>
    </xf>
    <xf numFmtId="0" fontId="35" fillId="0" borderId="20" xfId="0" applyFont="1" applyBorder="1" applyAlignment="1">
      <alignment vertical="top" wrapText="1"/>
    </xf>
    <xf numFmtId="0" fontId="35" fillId="0" borderId="20" xfId="0" applyFont="1" applyBorder="1" applyAlignment="1">
      <alignment horizontal="center" vertical="center" wrapText="1"/>
    </xf>
    <xf numFmtId="49" fontId="42" fillId="0" borderId="20" xfId="0" applyNumberFormat="1" applyFont="1" applyBorder="1" applyAlignment="1">
      <alignment vertical="top" wrapText="1"/>
    </xf>
    <xf numFmtId="49" fontId="42" fillId="0" borderId="20" xfId="0" applyNumberFormat="1" applyFont="1" applyBorder="1" applyAlignment="1">
      <alignment vertical="center" wrapText="1"/>
    </xf>
    <xf numFmtId="49" fontId="44" fillId="0" borderId="20" xfId="0" applyNumberFormat="1" applyFont="1" applyBorder="1" applyAlignment="1">
      <alignment vertical="top" wrapText="1"/>
    </xf>
    <xf numFmtId="49" fontId="29" fillId="2" borderId="20" xfId="0" applyNumberFormat="1" applyFont="1" applyFill="1" applyBorder="1" applyAlignment="1">
      <alignment horizontal="center" vertical="center" wrapText="1"/>
    </xf>
    <xf numFmtId="49" fontId="46" fillId="0" borderId="20" xfId="0" applyNumberFormat="1" applyFont="1" applyBorder="1" applyAlignment="1">
      <alignment vertical="top" wrapText="1"/>
    </xf>
    <xf numFmtId="49" fontId="47" fillId="0" borderId="20" xfId="0" applyNumberFormat="1" applyFont="1" applyBorder="1" applyAlignment="1">
      <alignment vertical="top" wrapText="1"/>
    </xf>
    <xf numFmtId="49" fontId="47" fillId="0" borderId="20" xfId="0" applyNumberFormat="1" applyFont="1" applyBorder="1" applyAlignment="1">
      <alignment vertical="center" wrapText="1"/>
    </xf>
    <xf numFmtId="49" fontId="46" fillId="0" borderId="20" xfId="0" applyNumberFormat="1" applyFont="1" applyBorder="1" applyAlignment="1">
      <alignment vertical="center" wrapText="1"/>
    </xf>
    <xf numFmtId="49" fontId="49" fillId="0" borderId="20" xfId="0" applyNumberFormat="1" applyFont="1" applyBorder="1" applyAlignment="1">
      <alignment vertical="top" wrapText="1"/>
    </xf>
    <xf numFmtId="0" fontId="34" fillId="0" borderId="20" xfId="0" applyFont="1" applyBorder="1" applyAlignment="1">
      <alignment vertical="top" wrapText="1"/>
    </xf>
    <xf numFmtId="0" fontId="28" fillId="2" borderId="20" xfId="0" applyFont="1" applyFill="1" applyBorder="1" applyAlignment="1">
      <alignment horizontal="center"/>
    </xf>
    <xf numFmtId="0" fontId="34" fillId="0" borderId="20" xfId="0" applyFont="1" applyBorder="1" applyAlignment="1">
      <alignment wrapText="1"/>
    </xf>
    <xf numFmtId="49" fontId="44" fillId="0" borderId="20" xfId="0" applyNumberFormat="1" applyFont="1" applyBorder="1" applyAlignment="1">
      <alignment vertical="center" wrapText="1"/>
    </xf>
    <xf numFmtId="0" fontId="38" fillId="2" borderId="20" xfId="0" applyFont="1" applyFill="1" applyBorder="1" applyAlignment="1">
      <alignment horizontal="left" vertical="top" wrapText="1"/>
    </xf>
    <xf numFmtId="0" fontId="28" fillId="0" borderId="20" xfId="0" applyFont="1" applyBorder="1" applyAlignment="1">
      <alignment horizontal="center" vertical="center"/>
    </xf>
    <xf numFmtId="49" fontId="36" fillId="0" borderId="20" xfId="0" applyNumberFormat="1" applyFont="1" applyBorder="1" applyAlignment="1">
      <alignment vertical="top" wrapText="1"/>
    </xf>
    <xf numFmtId="0" fontId="42" fillId="0" borderId="20" xfId="0" applyFont="1" applyBorder="1" applyAlignment="1">
      <alignment horizontal="center" vertical="center" wrapText="1"/>
    </xf>
    <xf numFmtId="49" fontId="50" fillId="0" borderId="20" xfId="0" applyNumberFormat="1" applyFont="1" applyBorder="1" applyAlignment="1">
      <alignment horizontal="center" vertical="center" wrapText="1"/>
    </xf>
    <xf numFmtId="49" fontId="42" fillId="0" borderId="20" xfId="0" applyNumberFormat="1" applyFont="1" applyBorder="1" applyAlignment="1">
      <alignment horizontal="center" vertical="top" wrapText="1"/>
    </xf>
    <xf numFmtId="49" fontId="34" fillId="0" borderId="20" xfId="0" applyNumberFormat="1" applyFont="1" applyBorder="1" applyAlignment="1">
      <alignment wrapText="1"/>
    </xf>
    <xf numFmtId="0" fontId="42" fillId="0" borderId="20" xfId="0" applyFont="1" applyBorder="1" applyAlignment="1">
      <alignment horizontal="left" vertical="top" wrapText="1"/>
    </xf>
    <xf numFmtId="49" fontId="28" fillId="0" borderId="20" xfId="0" applyNumberFormat="1" applyFont="1" applyBorder="1" applyAlignment="1">
      <alignment horizontal="center" wrapText="1"/>
    </xf>
    <xf numFmtId="49" fontId="27" fillId="0" borderId="20" xfId="0" applyNumberFormat="1" applyFont="1" applyBorder="1" applyAlignment="1">
      <alignment wrapText="1"/>
    </xf>
    <xf numFmtId="49" fontId="25" fillId="2" borderId="20" xfId="0" applyNumberFormat="1" applyFont="1" applyFill="1" applyBorder="1" applyAlignment="1">
      <alignment horizontal="center" wrapText="1"/>
    </xf>
    <xf numFmtId="49" fontId="28" fillId="0" borderId="20" xfId="0" applyNumberFormat="1" applyFont="1" applyBorder="1" applyAlignment="1">
      <alignment horizontal="center" vertical="top" wrapText="1"/>
    </xf>
    <xf numFmtId="49" fontId="25" fillId="0" borderId="20" xfId="0" applyNumberFormat="1" applyFont="1" applyBorder="1" applyAlignment="1">
      <alignment wrapText="1"/>
    </xf>
    <xf numFmtId="49" fontId="38" fillId="0" borderId="20" xfId="0" applyNumberFormat="1" applyFont="1" applyBorder="1" applyAlignment="1">
      <alignment wrapText="1"/>
    </xf>
    <xf numFmtId="49" fontId="47" fillId="0" borderId="20" xfId="0" applyNumberFormat="1" applyFont="1" applyBorder="1" applyAlignment="1">
      <alignment horizontal="center" vertical="top" wrapText="1"/>
    </xf>
    <xf numFmtId="49" fontId="47" fillId="0" borderId="20" xfId="0" applyNumberFormat="1" applyFont="1" applyBorder="1" applyAlignment="1">
      <alignment horizontal="center" vertical="center" wrapText="1"/>
    </xf>
    <xf numFmtId="49" fontId="35" fillId="0" borderId="20" xfId="0" applyNumberFormat="1" applyFont="1" applyBorder="1" applyAlignment="1">
      <alignment wrapText="1"/>
    </xf>
    <xf numFmtId="49" fontId="28" fillId="0" borderId="20" xfId="0" applyNumberFormat="1" applyFont="1" applyBorder="1" applyAlignment="1">
      <alignment horizontal="center"/>
    </xf>
    <xf numFmtId="0" fontId="35" fillId="0" borderId="20" xfId="0" applyFont="1" applyBorder="1" applyAlignment="1">
      <alignment wrapText="1"/>
    </xf>
    <xf numFmtId="49" fontId="47" fillId="0" borderId="20" xfId="0" applyNumberFormat="1" applyFont="1" applyBorder="1" applyAlignment="1">
      <alignment horizontal="center" wrapText="1"/>
    </xf>
    <xf numFmtId="49" fontId="29" fillId="0" borderId="20" xfId="0" applyNumberFormat="1" applyFont="1" applyBorder="1" applyAlignment="1">
      <alignment wrapText="1"/>
    </xf>
    <xf numFmtId="49" fontId="2" fillId="0" borderId="20" xfId="0" applyNumberFormat="1" applyFont="1" applyBorder="1" applyAlignment="1">
      <alignment horizontal="center" vertical="center"/>
    </xf>
    <xf numFmtId="49" fontId="8" fillId="0" borderId="20" xfId="0" applyNumberFormat="1" applyFont="1" applyBorder="1" applyAlignment="1">
      <alignment wrapText="1"/>
    </xf>
    <xf numFmtId="49" fontId="11" fillId="0" borderId="20" xfId="0" applyNumberFormat="1" applyFont="1" applyBorder="1" applyAlignment="1">
      <alignment horizontal="center" vertical="center" wrapText="1"/>
    </xf>
    <xf numFmtId="49" fontId="51" fillId="0" borderId="20" xfId="0" applyNumberFormat="1" applyFont="1" applyBorder="1" applyAlignment="1">
      <alignment vertical="center" wrapText="1"/>
    </xf>
    <xf numFmtId="0" fontId="16" fillId="0" borderId="0" xfId="0" applyFont="1" applyAlignment="1">
      <alignment horizontal="center" vertical="center"/>
    </xf>
    <xf numFmtId="2" fontId="15" fillId="0" borderId="0" xfId="0" applyNumberFormat="1" applyFont="1" applyAlignment="1">
      <alignment horizontal="center" vertical="center"/>
    </xf>
    <xf numFmtId="4" fontId="15" fillId="0" borderId="0" xfId="0" applyNumberFormat="1" applyFont="1" applyAlignment="1">
      <alignment horizontal="center" vertical="center"/>
    </xf>
    <xf numFmtId="4" fontId="15" fillId="0" borderId="0" xfId="0" applyNumberFormat="1" applyFont="1"/>
    <xf numFmtId="4" fontId="33" fillId="0" borderId="0" xfId="0" applyNumberFormat="1" applyFont="1" applyAlignment="1">
      <alignment horizontal="right" vertical="center"/>
    </xf>
    <xf numFmtId="4" fontId="31" fillId="0" borderId="20" xfId="0" applyNumberFormat="1" applyFont="1" applyBorder="1" applyAlignment="1">
      <alignment horizontal="right" vertical="center"/>
    </xf>
    <xf numFmtId="4" fontId="31" fillId="3" borderId="20" xfId="0" applyNumberFormat="1" applyFont="1" applyFill="1" applyBorder="1" applyAlignment="1">
      <alignment horizontal="right" vertical="center" wrapText="1"/>
    </xf>
    <xf numFmtId="4" fontId="29" fillId="0" borderId="0" xfId="0" applyNumberFormat="1" applyFont="1" applyAlignment="1">
      <alignment horizontal="right" vertical="center"/>
    </xf>
    <xf numFmtId="4" fontId="29" fillId="0" borderId="0" xfId="0" applyNumberFormat="1" applyFont="1" applyAlignment="1">
      <alignment horizontal="right" vertical="center" wrapText="1"/>
    </xf>
    <xf numFmtId="4" fontId="15" fillId="0" borderId="0" xfId="0" applyNumberFormat="1" applyFont="1" applyAlignment="1">
      <alignment horizontal="right" vertical="center"/>
    </xf>
    <xf numFmtId="4" fontId="7" fillId="0" borderId="0" xfId="0" applyNumberFormat="1" applyFont="1" applyAlignment="1">
      <alignment vertical="center" wrapText="1"/>
    </xf>
    <xf numFmtId="0" fontId="25" fillId="0" borderId="20" xfId="0" applyFont="1" applyBorder="1" applyAlignment="1">
      <alignment horizontal="center" vertical="center" wrapText="1" readingOrder="1"/>
    </xf>
    <xf numFmtId="49" fontId="35" fillId="0" borderId="20" xfId="0" applyNumberFormat="1" applyFont="1" applyBorder="1" applyAlignment="1">
      <alignment horizontal="center" vertical="center" wrapText="1"/>
    </xf>
    <xf numFmtId="3" fontId="35" fillId="0" borderId="20" xfId="0" applyNumberFormat="1" applyFont="1" applyBorder="1" applyAlignment="1">
      <alignment horizontal="center" vertical="center" wrapText="1"/>
    </xf>
    <xf numFmtId="49" fontId="54" fillId="0" borderId="20" xfId="0" applyNumberFormat="1" applyFont="1" applyBorder="1" applyAlignment="1">
      <alignment horizontal="center" vertical="center" wrapText="1"/>
    </xf>
    <xf numFmtId="0" fontId="54" fillId="0" borderId="20" xfId="0" applyFont="1" applyBorder="1" applyAlignment="1">
      <alignment horizontal="center" vertical="center" wrapText="1"/>
    </xf>
    <xf numFmtId="0" fontId="31" fillId="0" borderId="20" xfId="0" applyFont="1" applyBorder="1" applyAlignment="1">
      <alignment horizontal="center" vertical="center" wrapText="1" readingOrder="1"/>
    </xf>
    <xf numFmtId="4" fontId="54" fillId="0" borderId="20" xfId="0" applyNumberFormat="1" applyFont="1" applyBorder="1" applyAlignment="1">
      <alignment horizontal="right" vertical="center"/>
    </xf>
    <xf numFmtId="4" fontId="25" fillId="0" borderId="20" xfId="0" applyNumberFormat="1" applyFont="1" applyBorder="1" applyAlignment="1">
      <alignment horizontal="right" vertical="center"/>
    </xf>
    <xf numFmtId="0" fontId="33" fillId="0" borderId="20" xfId="0" applyFont="1" applyBorder="1" applyAlignment="1">
      <alignment vertical="center"/>
    </xf>
    <xf numFmtId="4" fontId="31" fillId="2" borderId="20" xfId="0" applyNumberFormat="1" applyFont="1" applyFill="1" applyBorder="1" applyAlignment="1">
      <alignment horizontal="right" vertical="center"/>
    </xf>
    <xf numFmtId="4" fontId="7" fillId="0" borderId="20" xfId="0" applyNumberFormat="1" applyFont="1" applyBorder="1" applyAlignment="1">
      <alignment horizontal="right" vertical="center"/>
    </xf>
    <xf numFmtId="0" fontId="29" fillId="0" borderId="20" xfId="0" applyFont="1" applyBorder="1" applyAlignment="1">
      <alignment vertical="center" wrapText="1" readingOrder="1"/>
    </xf>
    <xf numFmtId="0" fontId="29" fillId="0" borderId="20" xfId="0" applyFont="1" applyBorder="1" applyAlignment="1">
      <alignment horizontal="left" vertical="center" wrapText="1" readingOrder="1"/>
    </xf>
    <xf numFmtId="4" fontId="15" fillId="0" borderId="20" xfId="0" applyNumberFormat="1" applyFont="1" applyBorder="1" applyAlignment="1">
      <alignment horizontal="right" vertical="center"/>
    </xf>
    <xf numFmtId="4" fontId="16" fillId="0" borderId="20" xfId="0" applyNumberFormat="1" applyFont="1" applyBorder="1" applyAlignment="1">
      <alignment horizontal="right" vertical="center"/>
    </xf>
    <xf numFmtId="4" fontId="33" fillId="0" borderId="20" xfId="0" applyNumberFormat="1" applyFont="1" applyBorder="1" applyAlignment="1">
      <alignment horizontal="right" vertical="center"/>
    </xf>
    <xf numFmtId="0" fontId="31" fillId="0" borderId="20" xfId="0" applyFont="1" applyBorder="1" applyAlignment="1">
      <alignment horizontal="center" vertical="center" wrapText="1"/>
    </xf>
    <xf numFmtId="4" fontId="16" fillId="0" borderId="0" xfId="0" applyNumberFormat="1" applyFont="1"/>
    <xf numFmtId="4" fontId="27" fillId="0" borderId="20" xfId="0" applyNumberFormat="1" applyFont="1" applyBorder="1" applyAlignment="1">
      <alignment horizontal="center" vertical="center"/>
    </xf>
    <xf numFmtId="4" fontId="25" fillId="0" borderId="20" xfId="0" applyNumberFormat="1" applyFont="1" applyBorder="1" applyAlignment="1">
      <alignment horizontal="center" vertical="center" wrapText="1"/>
    </xf>
    <xf numFmtId="0" fontId="33" fillId="0" borderId="20" xfId="0" applyFont="1" applyBorder="1" applyAlignment="1">
      <alignment horizontal="center" vertical="center" wrapText="1"/>
    </xf>
    <xf numFmtId="170" fontId="54" fillId="0" borderId="20" xfId="0" applyNumberFormat="1" applyFont="1" applyBorder="1" applyAlignment="1">
      <alignment horizontal="right" vertical="center"/>
    </xf>
    <xf numFmtId="170" fontId="18" fillId="0" borderId="20" xfId="0" applyNumberFormat="1" applyFont="1" applyBorder="1" applyAlignment="1">
      <alignment horizontal="right" vertical="center"/>
    </xf>
    <xf numFmtId="169" fontId="2" fillId="0" borderId="0" xfId="0" applyNumberFormat="1" applyFont="1"/>
    <xf numFmtId="170" fontId="15" fillId="0" borderId="0" xfId="0" applyNumberFormat="1" applyFont="1"/>
    <xf numFmtId="169" fontId="0" fillId="0" borderId="0" xfId="0" applyNumberFormat="1"/>
    <xf numFmtId="170" fontId="31" fillId="0" borderId="20" xfId="0" applyNumberFormat="1" applyFont="1" applyBorder="1" applyAlignment="1">
      <alignment horizontal="right" vertical="center"/>
    </xf>
    <xf numFmtId="170" fontId="36" fillId="0" borderId="20" xfId="0" applyNumberFormat="1" applyFont="1" applyBorder="1" applyAlignment="1">
      <alignment horizontal="right" vertical="center"/>
    </xf>
    <xf numFmtId="0" fontId="16" fillId="0" borderId="0" xfId="0" applyFont="1" applyAlignment="1">
      <alignment vertical="center"/>
    </xf>
    <xf numFmtId="169" fontId="3" fillId="0" borderId="0" xfId="0" applyNumberFormat="1" applyFont="1"/>
    <xf numFmtId="170" fontId="15" fillId="0" borderId="0" xfId="0" applyNumberFormat="1" applyFont="1" applyAlignment="1">
      <alignment horizontal="center" vertical="center"/>
    </xf>
    <xf numFmtId="170" fontId="33" fillId="0" borderId="20" xfId="0" applyNumberFormat="1" applyFont="1" applyBorder="1" applyAlignment="1">
      <alignment horizontal="right" vertical="center"/>
    </xf>
    <xf numFmtId="170" fontId="16" fillId="0" borderId="0" xfId="0" applyNumberFormat="1" applyFont="1"/>
    <xf numFmtId="4" fontId="18" fillId="0" borderId="20" xfId="0" applyNumberFormat="1" applyFont="1" applyBorder="1" applyAlignment="1">
      <alignment horizontal="right" vertical="center"/>
    </xf>
    <xf numFmtId="170" fontId="27" fillId="0" borderId="20" xfId="0" applyNumberFormat="1" applyFont="1" applyBorder="1" applyAlignment="1">
      <alignment horizontal="right" vertical="center"/>
    </xf>
    <xf numFmtId="169" fontId="33" fillId="3" borderId="20" xfId="0" applyNumberFormat="1" applyFont="1" applyFill="1" applyBorder="1" applyAlignment="1">
      <alignment horizontal="right" vertical="center" wrapText="1"/>
    </xf>
    <xf numFmtId="49" fontId="28" fillId="0" borderId="20" xfId="0" applyNumberFormat="1" applyFont="1" applyBorder="1" applyAlignment="1">
      <alignment horizontal="center" vertical="center" wrapText="1"/>
    </xf>
    <xf numFmtId="49" fontId="27" fillId="0" borderId="20" xfId="0" applyNumberFormat="1" applyFont="1" applyBorder="1" applyAlignment="1">
      <alignment vertical="center" wrapText="1"/>
    </xf>
    <xf numFmtId="0" fontId="0" fillId="0" borderId="0" xfId="0" applyAlignment="1">
      <alignment vertical="center"/>
    </xf>
    <xf numFmtId="0" fontId="33" fillId="0" borderId="0" xfId="0" applyFont="1" applyAlignment="1">
      <alignment horizontal="center" vertical="center"/>
    </xf>
    <xf numFmtId="0" fontId="39" fillId="2" borderId="20" xfId="0" applyFont="1" applyFill="1" applyBorder="1" applyAlignment="1">
      <alignment horizontal="center" vertical="center"/>
    </xf>
    <xf numFmtId="170" fontId="52" fillId="0" borderId="20" xfId="0" applyNumberFormat="1" applyFon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4" fontId="32" fillId="0" borderId="20" xfId="0" applyNumberFormat="1" applyFont="1" applyBorder="1" applyAlignment="1">
      <alignment horizontal="center" vertical="center"/>
    </xf>
    <xf numFmtId="0" fontId="52" fillId="0" borderId="20" xfId="0" applyFont="1" applyBorder="1" applyAlignment="1">
      <alignment horizontal="center" vertical="center"/>
    </xf>
    <xf numFmtId="166" fontId="29" fillId="0" borderId="0" xfId="0" applyNumberFormat="1" applyFont="1" applyAlignment="1">
      <alignment horizontal="center" vertical="center"/>
    </xf>
    <xf numFmtId="166" fontId="2" fillId="0" borderId="0" xfId="0" applyNumberFormat="1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3" fontId="32" fillId="0" borderId="20" xfId="0" applyNumberFormat="1" applyFont="1" applyBorder="1" applyAlignment="1">
      <alignment horizontal="center" vertical="center"/>
    </xf>
    <xf numFmtId="3" fontId="25" fillId="0" borderId="20" xfId="0" applyNumberFormat="1" applyFont="1" applyBorder="1" applyAlignment="1">
      <alignment horizontal="center" vertical="center"/>
    </xf>
    <xf numFmtId="3" fontId="27" fillId="0" borderId="20" xfId="0" applyNumberFormat="1" applyFont="1" applyBorder="1" applyAlignment="1">
      <alignment horizontal="center" vertical="center"/>
    </xf>
    <xf numFmtId="170" fontId="27" fillId="0" borderId="20" xfId="0" applyNumberFormat="1" applyFont="1" applyBorder="1" applyAlignment="1">
      <alignment horizontal="center" vertical="center"/>
    </xf>
    <xf numFmtId="0" fontId="29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right" vertical="center" wrapText="1"/>
    </xf>
    <xf numFmtId="0" fontId="0" fillId="0" borderId="0" xfId="0" applyAlignment="1">
      <alignment horizontal="right"/>
    </xf>
    <xf numFmtId="0" fontId="1" fillId="0" borderId="0" xfId="0" applyFont="1" applyAlignment="1">
      <alignment horizontal="right"/>
    </xf>
    <xf numFmtId="0" fontId="29" fillId="0" borderId="0" xfId="0" applyFont="1" applyAlignment="1">
      <alignment horizontal="right" vertical="top" wrapText="1"/>
    </xf>
    <xf numFmtId="0" fontId="2" fillId="0" borderId="0" xfId="0" applyFont="1" applyAlignment="1">
      <alignment horizontal="right" vertical="center"/>
    </xf>
    <xf numFmtId="0" fontId="25" fillId="0" borderId="20" xfId="0" applyFont="1" applyBorder="1" applyAlignment="1">
      <alignment horizontal="right" vertical="center" wrapText="1"/>
    </xf>
    <xf numFmtId="4" fontId="27" fillId="0" borderId="20" xfId="0" applyNumberFormat="1" applyFont="1" applyBorder="1" applyAlignment="1">
      <alignment horizontal="right" vertical="center"/>
    </xf>
    <xf numFmtId="3" fontId="32" fillId="0" borderId="20" xfId="0" applyNumberFormat="1" applyFont="1" applyBorder="1" applyAlignment="1">
      <alignment horizontal="right" vertical="center"/>
    </xf>
    <xf numFmtId="3" fontId="25" fillId="0" borderId="20" xfId="0" applyNumberFormat="1" applyFont="1" applyBorder="1" applyAlignment="1">
      <alignment horizontal="right" vertical="center"/>
    </xf>
    <xf numFmtId="3" fontId="27" fillId="0" borderId="20" xfId="0" applyNumberFormat="1" applyFont="1" applyBorder="1" applyAlignment="1">
      <alignment horizontal="right" vertical="center"/>
    </xf>
    <xf numFmtId="0" fontId="29" fillId="0" borderId="0" xfId="0" applyFont="1" applyAlignment="1">
      <alignment horizontal="right"/>
    </xf>
    <xf numFmtId="169" fontId="27" fillId="0" borderId="20" xfId="0" applyNumberFormat="1" applyFont="1" applyBorder="1" applyAlignment="1">
      <alignment horizontal="right" vertical="center"/>
    </xf>
    <xf numFmtId="0" fontId="32" fillId="0" borderId="20" xfId="0" applyFont="1" applyBorder="1" applyAlignment="1">
      <alignment horizontal="right" vertical="center"/>
    </xf>
    <xf numFmtId="0" fontId="25" fillId="0" borderId="20" xfId="0" applyFont="1" applyBorder="1" applyAlignment="1">
      <alignment horizontal="right" vertical="center"/>
    </xf>
    <xf numFmtId="0" fontId="2" fillId="2" borderId="0" xfId="0" applyFont="1" applyFill="1" applyAlignment="1">
      <alignment horizontal="right" vertical="center"/>
    </xf>
    <xf numFmtId="0" fontId="60" fillId="0" borderId="20" xfId="0" applyFont="1" applyBorder="1" applyAlignment="1">
      <alignment wrapText="1"/>
    </xf>
    <xf numFmtId="2" fontId="2" fillId="0" borderId="0" xfId="0" applyNumberFormat="1" applyFont="1" applyAlignment="1">
      <alignment vertical="center"/>
    </xf>
    <xf numFmtId="169" fontId="2" fillId="0" borderId="0" xfId="0" applyNumberFormat="1" applyFont="1" applyAlignment="1">
      <alignment vertical="center"/>
    </xf>
    <xf numFmtId="0" fontId="33" fillId="3" borderId="20" xfId="0" applyFont="1" applyFill="1" applyBorder="1" applyAlignment="1">
      <alignment vertical="center"/>
    </xf>
    <xf numFmtId="49" fontId="33" fillId="3" borderId="20" xfId="0" applyNumberFormat="1" applyFont="1" applyFill="1" applyBorder="1" applyAlignment="1">
      <alignment horizontal="center" vertical="center"/>
    </xf>
    <xf numFmtId="0" fontId="33" fillId="3" borderId="20" xfId="0" applyFont="1" applyFill="1" applyBorder="1" applyAlignment="1">
      <alignment horizontal="center" vertical="center"/>
    </xf>
    <xf numFmtId="4" fontId="31" fillId="3" borderId="20" xfId="0" applyNumberFormat="1" applyFont="1" applyFill="1" applyBorder="1" applyAlignment="1">
      <alignment horizontal="right" vertical="center"/>
    </xf>
    <xf numFmtId="0" fontId="15" fillId="3" borderId="0" xfId="0" applyFont="1" applyFill="1"/>
    <xf numFmtId="4" fontId="52" fillId="0" borderId="20" xfId="0" applyNumberFormat="1" applyFont="1" applyBorder="1" applyAlignment="1">
      <alignment horizontal="right" vertical="center"/>
    </xf>
    <xf numFmtId="170" fontId="52" fillId="0" borderId="20" xfId="0" applyNumberFormat="1" applyFont="1" applyBorder="1" applyAlignment="1">
      <alignment horizontal="right" vertical="center" wrapText="1"/>
    </xf>
    <xf numFmtId="170" fontId="32" fillId="0" borderId="20" xfId="0" applyNumberFormat="1" applyFont="1" applyBorder="1" applyAlignment="1">
      <alignment horizontal="right" vertical="center" wrapText="1"/>
    </xf>
    <xf numFmtId="170" fontId="27" fillId="0" borderId="20" xfId="0" applyNumberFormat="1" applyFont="1" applyBorder="1" applyAlignment="1">
      <alignment horizontal="right" vertical="center" wrapText="1"/>
    </xf>
    <xf numFmtId="170" fontId="32" fillId="0" borderId="20" xfId="0" applyNumberFormat="1" applyFont="1" applyBorder="1" applyAlignment="1">
      <alignment horizontal="right" vertical="center"/>
    </xf>
    <xf numFmtId="170" fontId="32" fillId="3" borderId="20" xfId="0" applyNumberFormat="1" applyFont="1" applyFill="1" applyBorder="1" applyAlignment="1">
      <alignment horizontal="right" vertical="center"/>
    </xf>
    <xf numFmtId="170" fontId="27" fillId="3" borderId="20" xfId="0" applyNumberFormat="1" applyFont="1" applyFill="1" applyBorder="1" applyAlignment="1">
      <alignment horizontal="right" vertical="center" wrapText="1"/>
    </xf>
    <xf numFmtId="170" fontId="32" fillId="3" borderId="20" xfId="0" applyNumberFormat="1" applyFont="1" applyFill="1" applyBorder="1" applyAlignment="1">
      <alignment horizontal="right" vertical="center" wrapText="1"/>
    </xf>
    <xf numFmtId="170" fontId="33" fillId="3" borderId="20" xfId="0" applyNumberFormat="1" applyFont="1" applyFill="1" applyBorder="1" applyAlignment="1">
      <alignment horizontal="right" vertical="center" wrapText="1"/>
    </xf>
    <xf numFmtId="0" fontId="0" fillId="0" borderId="0" xfId="0" applyAlignment="1">
      <alignment horizontal="right" vertical="center"/>
    </xf>
    <xf numFmtId="0" fontId="39" fillId="2" borderId="20" xfId="0" applyFont="1" applyFill="1" applyBorder="1" applyAlignment="1">
      <alignment horizontal="right" vertical="center"/>
    </xf>
    <xf numFmtId="170" fontId="52" fillId="0" borderId="20" xfId="0" applyNumberFormat="1" applyFont="1" applyBorder="1" applyAlignment="1">
      <alignment horizontal="right" vertical="center"/>
    </xf>
    <xf numFmtId="4" fontId="32" fillId="0" borderId="20" xfId="0" applyNumberFormat="1" applyFont="1" applyBorder="1" applyAlignment="1">
      <alignment horizontal="right" vertical="center"/>
    </xf>
    <xf numFmtId="4" fontId="32" fillId="2" borderId="20" xfId="0" applyNumberFormat="1" applyFont="1" applyFill="1" applyBorder="1" applyAlignment="1">
      <alignment horizontal="right" vertical="center"/>
    </xf>
    <xf numFmtId="4" fontId="27" fillId="2" borderId="20" xfId="0" applyNumberFormat="1" applyFont="1" applyFill="1" applyBorder="1" applyAlignment="1">
      <alignment horizontal="right" vertical="center"/>
    </xf>
    <xf numFmtId="3" fontId="52" fillId="0" borderId="20" xfId="0" applyNumberFormat="1" applyFont="1" applyBorder="1" applyAlignment="1">
      <alignment horizontal="right" vertical="center"/>
    </xf>
    <xf numFmtId="4" fontId="0" fillId="0" borderId="20" xfId="0" applyNumberFormat="1" applyBorder="1" applyAlignment="1">
      <alignment horizontal="right" vertical="center"/>
    </xf>
    <xf numFmtId="0" fontId="33" fillId="0" borderId="0" xfId="0" applyFont="1" applyAlignment="1">
      <alignment horizontal="right" vertical="center"/>
    </xf>
    <xf numFmtId="0" fontId="14" fillId="0" borderId="0" xfId="0" applyFont="1" applyAlignment="1">
      <alignment horizontal="right" vertical="center"/>
    </xf>
    <xf numFmtId="166" fontId="2" fillId="0" borderId="0" xfId="0" applyNumberFormat="1" applyFont="1" applyAlignment="1">
      <alignment horizontal="right" vertical="center"/>
    </xf>
    <xf numFmtId="0" fontId="12" fillId="0" borderId="0" xfId="0" applyFont="1" applyAlignment="1">
      <alignment horizontal="right" vertical="center"/>
    </xf>
    <xf numFmtId="0" fontId="15" fillId="0" borderId="0" xfId="0" applyFont="1" applyAlignment="1">
      <alignment horizontal="right" vertical="center" wrapText="1"/>
    </xf>
    <xf numFmtId="0" fontId="19" fillId="0" borderId="0" xfId="0" applyFont="1" applyAlignment="1">
      <alignment horizontal="right" vertical="center"/>
    </xf>
    <xf numFmtId="0" fontId="29" fillId="0" borderId="0" xfId="0" applyFont="1" applyAlignment="1">
      <alignment horizontal="center" vertical="center" wrapText="1"/>
    </xf>
    <xf numFmtId="172" fontId="31" fillId="0" borderId="20" xfId="0" applyNumberFormat="1" applyFont="1" applyBorder="1" applyAlignment="1">
      <alignment horizontal="right" vertical="center"/>
    </xf>
    <xf numFmtId="169" fontId="27" fillId="0" borderId="20" xfId="0" applyNumberFormat="1" applyFont="1" applyBorder="1" applyAlignment="1">
      <alignment horizontal="center" vertical="center"/>
    </xf>
    <xf numFmtId="170" fontId="52" fillId="0" borderId="20" xfId="0" applyNumberFormat="1" applyFont="1" applyBorder="1" applyAlignment="1">
      <alignment horizontal="center" vertical="center" wrapText="1"/>
    </xf>
    <xf numFmtId="0" fontId="16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33" fillId="0" borderId="0" xfId="0" applyFont="1" applyAlignment="1">
      <alignment horizontal="left" vertical="center" wrapText="1"/>
    </xf>
    <xf numFmtId="0" fontId="31" fillId="0" borderId="0" xfId="0" applyFont="1" applyAlignment="1">
      <alignment horizontal="right" vertical="center"/>
    </xf>
    <xf numFmtId="0" fontId="31" fillId="0" borderId="0" xfId="0" applyFont="1" applyAlignment="1">
      <alignment horizontal="left" vertical="center" wrapText="1"/>
    </xf>
    <xf numFmtId="0" fontId="36" fillId="0" borderId="20" xfId="0" applyFont="1" applyBorder="1" applyAlignment="1">
      <alignment horizontal="left" vertical="center" wrapText="1" readingOrder="1"/>
    </xf>
    <xf numFmtId="49" fontId="29" fillId="0" borderId="20" xfId="0" applyNumberFormat="1" applyFont="1" applyBorder="1" applyAlignment="1">
      <alignment vertical="center" wrapText="1"/>
    </xf>
    <xf numFmtId="0" fontId="29" fillId="3" borderId="20" xfId="0" applyFont="1" applyFill="1" applyBorder="1" applyAlignment="1">
      <alignment horizontal="left" vertical="center" wrapText="1" readingOrder="1"/>
    </xf>
    <xf numFmtId="0" fontId="36" fillId="0" borderId="20" xfId="0" applyFont="1" applyBorder="1" applyAlignment="1">
      <alignment horizontal="left" vertical="center" wrapText="1"/>
    </xf>
    <xf numFmtId="0" fontId="29" fillId="0" borderId="20" xfId="0" applyFont="1" applyBorder="1" applyAlignment="1">
      <alignment horizontal="left" vertical="center" wrapText="1"/>
    </xf>
    <xf numFmtId="0" fontId="29" fillId="0" borderId="0" xfId="0" applyFont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29" fillId="2" borderId="0" xfId="0" applyFont="1" applyFill="1" applyAlignment="1">
      <alignment horizontal="right" vertical="center" wrapText="1"/>
    </xf>
    <xf numFmtId="172" fontId="54" fillId="0" borderId="20" xfId="0" applyNumberFormat="1" applyFont="1" applyBorder="1" applyAlignment="1">
      <alignment horizontal="right" vertical="center"/>
    </xf>
    <xf numFmtId="170" fontId="2" fillId="0" borderId="0" xfId="0" applyNumberFormat="1" applyFont="1" applyAlignment="1">
      <alignment vertical="center"/>
    </xf>
    <xf numFmtId="172" fontId="2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right"/>
    </xf>
    <xf numFmtId="0" fontId="2" fillId="0" borderId="0" xfId="0" applyFont="1" applyAlignment="1">
      <alignment vertical="center"/>
    </xf>
    <xf numFmtId="4" fontId="58" fillId="0" borderId="20" xfId="0" applyNumberFormat="1" applyFont="1" applyBorder="1" applyAlignment="1">
      <alignment horizontal="right" vertical="center"/>
    </xf>
    <xf numFmtId="173" fontId="32" fillId="0" borderId="20" xfId="0" applyNumberFormat="1" applyFont="1" applyBorder="1" applyAlignment="1">
      <alignment horizontal="center" vertical="center"/>
    </xf>
    <xf numFmtId="173" fontId="36" fillId="0" borderId="20" xfId="0" applyNumberFormat="1" applyFont="1" applyBorder="1" applyAlignment="1">
      <alignment horizontal="center" vertical="center"/>
    </xf>
    <xf numFmtId="173" fontId="27" fillId="0" borderId="20" xfId="0" applyNumberFormat="1" applyFont="1" applyBorder="1" applyAlignment="1">
      <alignment horizontal="center" vertical="center"/>
    </xf>
    <xf numFmtId="170" fontId="59" fillId="0" borderId="0" xfId="0" applyNumberFormat="1" applyFont="1" applyAlignment="1">
      <alignment vertical="center"/>
    </xf>
    <xf numFmtId="0" fontId="25" fillId="0" borderId="20" xfId="0" applyFont="1" applyBorder="1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0" fontId="28" fillId="0" borderId="20" xfId="0" applyFont="1" applyBorder="1"/>
    <xf numFmtId="171" fontId="33" fillId="0" borderId="20" xfId="0" applyNumberFormat="1" applyFont="1" applyBorder="1" applyAlignment="1">
      <alignment horizontal="center" vertical="center"/>
    </xf>
    <xf numFmtId="168" fontId="33" fillId="0" borderId="20" xfId="0" applyNumberFormat="1" applyFont="1" applyBorder="1" applyAlignment="1">
      <alignment horizontal="center" vertical="center"/>
    </xf>
    <xf numFmtId="169" fontId="33" fillId="0" borderId="0" xfId="0" applyNumberFormat="1" applyFont="1" applyBorder="1" applyAlignment="1">
      <alignment horizontal="center" vertical="center"/>
    </xf>
    <xf numFmtId="0" fontId="28" fillId="0" borderId="0" xfId="0" applyFont="1" applyBorder="1" applyAlignment="1">
      <alignment horizontal="center" vertical="center"/>
    </xf>
    <xf numFmtId="0" fontId="39" fillId="0" borderId="20" xfId="0" applyFont="1" applyBorder="1" applyAlignment="1">
      <alignment horizontal="center"/>
    </xf>
    <xf numFmtId="0" fontId="35" fillId="0" borderId="20" xfId="0" applyFont="1" applyBorder="1" applyAlignment="1">
      <alignment horizontal="center" wrapText="1"/>
    </xf>
    <xf numFmtId="0" fontId="25" fillId="0" borderId="20" xfId="0" applyFont="1" applyBorder="1"/>
    <xf numFmtId="168" fontId="7" fillId="0" borderId="20" xfId="0" applyNumberFormat="1" applyFont="1" applyBorder="1" applyAlignment="1">
      <alignment horizontal="center" vertical="center"/>
    </xf>
    <xf numFmtId="0" fontId="34" fillId="0" borderId="20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center"/>
    </xf>
    <xf numFmtId="0" fontId="29" fillId="0" borderId="20" xfId="0" applyFont="1" applyBorder="1"/>
    <xf numFmtId="168" fontId="15" fillId="0" borderId="20" xfId="0" applyNumberFormat="1" applyFont="1" applyBorder="1" applyAlignment="1">
      <alignment horizontal="center" vertical="center"/>
    </xf>
    <xf numFmtId="0" fontId="34" fillId="0" borderId="20" xfId="0" applyFont="1" applyBorder="1" applyAlignment="1">
      <alignment horizontal="center"/>
    </xf>
    <xf numFmtId="0" fontId="14" fillId="0" borderId="20" xfId="0" applyFont="1" applyBorder="1" applyAlignment="1">
      <alignment horizontal="center" vertical="center"/>
    </xf>
    <xf numFmtId="0" fontId="39" fillId="0" borderId="20" xfId="0" applyFont="1" applyBorder="1" applyAlignment="1">
      <alignment horizontal="center" vertical="center"/>
    </xf>
    <xf numFmtId="0" fontId="38" fillId="0" borderId="20" xfId="0" applyFont="1" applyBorder="1" applyAlignment="1">
      <alignment wrapText="1"/>
    </xf>
    <xf numFmtId="0" fontId="14" fillId="0" borderId="20" xfId="0" applyFont="1" applyBorder="1" applyAlignment="1">
      <alignment horizontal="center" vertical="center" wrapText="1"/>
    </xf>
    <xf numFmtId="0" fontId="34" fillId="0" borderId="20" xfId="0" applyFont="1" applyBorder="1" applyAlignment="1">
      <alignment horizontal="left" wrapText="1"/>
    </xf>
    <xf numFmtId="0" fontId="43" fillId="0" borderId="20" xfId="0" applyFont="1" applyBorder="1"/>
    <xf numFmtId="49" fontId="49" fillId="0" borderId="20" xfId="0" applyNumberFormat="1" applyFont="1" applyBorder="1" applyAlignment="1">
      <alignment horizontal="center" vertical="center" wrapText="1"/>
    </xf>
    <xf numFmtId="0" fontId="24" fillId="0" borderId="20" xfId="0" applyFont="1" applyBorder="1" applyAlignment="1">
      <alignment horizontal="center" vertical="center"/>
    </xf>
    <xf numFmtId="0" fontId="24" fillId="0" borderId="20" xfId="0" applyFont="1" applyBorder="1" applyAlignment="1">
      <alignment horizontal="center" vertical="center" wrapText="1"/>
    </xf>
    <xf numFmtId="0" fontId="43" fillId="0" borderId="20" xfId="0" applyFont="1" applyBorder="1" applyAlignment="1">
      <alignment wrapText="1"/>
    </xf>
    <xf numFmtId="0" fontId="53" fillId="0" borderId="20" xfId="0" applyFont="1" applyBorder="1" applyAlignment="1">
      <alignment horizontal="center" vertical="center"/>
    </xf>
    <xf numFmtId="0" fontId="53" fillId="0" borderId="20" xfId="0" applyFont="1" applyBorder="1" applyAlignment="1">
      <alignment horizontal="center" vertical="center" wrapText="1"/>
    </xf>
    <xf numFmtId="0" fontId="29" fillId="0" borderId="20" xfId="0" applyFont="1" applyBorder="1" applyAlignment="1">
      <alignment horizontal="center" vertical="center" wrapText="1"/>
    </xf>
    <xf numFmtId="49" fontId="48" fillId="0" borderId="20" xfId="0" applyNumberFormat="1" applyFont="1" applyBorder="1" applyAlignment="1">
      <alignment horizontal="center" vertical="center" wrapText="1"/>
    </xf>
    <xf numFmtId="0" fontId="29" fillId="0" borderId="20" xfId="0" applyFont="1" applyBorder="1" applyAlignment="1">
      <alignment horizontal="center" vertical="center"/>
    </xf>
    <xf numFmtId="0" fontId="34" fillId="0" borderId="20" xfId="0" applyFont="1" applyBorder="1" applyAlignment="1">
      <alignment horizontal="left"/>
    </xf>
    <xf numFmtId="0" fontId="35" fillId="0" borderId="20" xfId="0" applyFont="1" applyBorder="1" applyAlignment="1">
      <alignment vertical="center" wrapText="1"/>
    </xf>
    <xf numFmtId="171" fontId="31" fillId="0" borderId="20" xfId="0" applyNumberFormat="1" applyFont="1" applyBorder="1" applyAlignment="1">
      <alignment horizontal="center" vertical="center"/>
    </xf>
    <xf numFmtId="169" fontId="31" fillId="0" borderId="20" xfId="0" applyNumberFormat="1" applyFont="1" applyBorder="1" applyAlignment="1">
      <alignment horizontal="center" vertical="center"/>
    </xf>
    <xf numFmtId="0" fontId="28" fillId="0" borderId="20" xfId="0" applyFont="1" applyBorder="1" applyAlignment="1">
      <alignment horizontal="center"/>
    </xf>
    <xf numFmtId="168" fontId="29" fillId="0" borderId="20" xfId="0" applyNumberFormat="1" applyFont="1" applyBorder="1" applyAlignment="1">
      <alignment horizontal="center" vertical="center"/>
    </xf>
    <xf numFmtId="171" fontId="29" fillId="0" borderId="20" xfId="0" applyNumberFormat="1" applyFont="1" applyBorder="1" applyAlignment="1">
      <alignment horizontal="center" vertical="center"/>
    </xf>
    <xf numFmtId="0" fontId="28" fillId="0" borderId="20" xfId="0" applyFont="1" applyBorder="1" applyAlignment="1">
      <alignment horizontal="center" vertical="center" wrapText="1"/>
    </xf>
    <xf numFmtId="169" fontId="33" fillId="0" borderId="20" xfId="0" applyNumberFormat="1" applyFont="1" applyBorder="1" applyAlignment="1">
      <alignment horizontal="center" vertical="center" wrapText="1"/>
    </xf>
    <xf numFmtId="0" fontId="28" fillId="0" borderId="20" xfId="0" applyFont="1" applyBorder="1" applyAlignment="1">
      <alignment vertical="center" wrapText="1"/>
    </xf>
    <xf numFmtId="0" fontId="43" fillId="0" borderId="20" xfId="0" applyFont="1" applyBorder="1" applyAlignment="1">
      <alignment vertical="center" wrapText="1"/>
    </xf>
    <xf numFmtId="0" fontId="38" fillId="0" borderId="20" xfId="0" applyFont="1" applyBorder="1" applyAlignment="1">
      <alignment horizontal="left" vertical="center" wrapText="1"/>
    </xf>
    <xf numFmtId="171" fontId="3" fillId="0" borderId="20" xfId="0" applyNumberFormat="1" applyFont="1" applyBorder="1" applyAlignment="1">
      <alignment horizontal="center" vertical="center"/>
    </xf>
    <xf numFmtId="171" fontId="4" fillId="0" borderId="20" xfId="0" applyNumberFormat="1" applyFont="1" applyBorder="1" applyAlignment="1">
      <alignment horizontal="center" vertical="center"/>
    </xf>
    <xf numFmtId="171" fontId="15" fillId="0" borderId="20" xfId="0" applyNumberFormat="1" applyFont="1" applyBorder="1" applyAlignment="1">
      <alignment horizontal="center" vertical="center"/>
    </xf>
    <xf numFmtId="171" fontId="33" fillId="0" borderId="20" xfId="0" applyNumberFormat="1" applyFont="1" applyBorder="1" applyAlignment="1">
      <alignment horizontal="center" vertical="center" wrapText="1"/>
    </xf>
    <xf numFmtId="0" fontId="62" fillId="0" borderId="20" xfId="0" applyFont="1" applyBorder="1" applyAlignment="1">
      <alignment horizontal="left" vertical="center" wrapText="1" readingOrder="1"/>
    </xf>
    <xf numFmtId="173" fontId="63" fillId="4" borderId="46" xfId="0" applyNumberFormat="1" applyFont="1" applyFill="1" applyBorder="1" applyAlignment="1" applyProtection="1">
      <alignment vertical="center" wrapText="1"/>
      <protection locked="0"/>
    </xf>
    <xf numFmtId="170" fontId="3" fillId="0" borderId="0" xfId="0" applyNumberFormat="1" applyFont="1" applyAlignment="1">
      <alignment vertical="center"/>
    </xf>
    <xf numFmtId="49" fontId="51" fillId="3" borderId="20" xfId="0" applyNumberFormat="1" applyFont="1" applyFill="1" applyBorder="1" applyAlignment="1">
      <alignment vertical="center" wrapText="1"/>
    </xf>
    <xf numFmtId="4" fontId="33" fillId="3" borderId="20" xfId="0" applyNumberFormat="1" applyFont="1" applyFill="1" applyBorder="1" applyAlignment="1">
      <alignment horizontal="right" vertical="center"/>
    </xf>
    <xf numFmtId="170" fontId="33" fillId="3" borderId="20" xfId="0" applyNumberFormat="1" applyFont="1" applyFill="1" applyBorder="1" applyAlignment="1">
      <alignment horizontal="right" vertical="center"/>
    </xf>
    <xf numFmtId="0" fontId="16" fillId="3" borderId="0" xfId="0" applyFont="1" applyFill="1"/>
    <xf numFmtId="170" fontId="16" fillId="3" borderId="0" xfId="0" applyNumberFormat="1" applyFont="1" applyFill="1"/>
    <xf numFmtId="172" fontId="52" fillId="0" borderId="20" xfId="0" applyNumberFormat="1" applyFont="1" applyBorder="1" applyAlignment="1">
      <alignment horizontal="center" vertical="center" wrapText="1"/>
    </xf>
    <xf numFmtId="172" fontId="2" fillId="0" borderId="0" xfId="0" applyNumberFormat="1" applyFont="1" applyAlignment="1">
      <alignment vertical="center"/>
    </xf>
    <xf numFmtId="49" fontId="31" fillId="3" borderId="20" xfId="0" applyNumberFormat="1" applyFont="1" applyFill="1" applyBorder="1" applyAlignment="1">
      <alignment horizontal="center" vertical="center"/>
    </xf>
    <xf numFmtId="0" fontId="31" fillId="3" borderId="20" xfId="0" applyFont="1" applyFill="1" applyBorder="1" applyAlignment="1">
      <alignment horizontal="center" vertical="center"/>
    </xf>
    <xf numFmtId="0" fontId="36" fillId="3" borderId="20" xfId="0" applyFont="1" applyFill="1" applyBorder="1" applyAlignment="1">
      <alignment horizontal="left" vertical="center" wrapText="1" readingOrder="1"/>
    </xf>
    <xf numFmtId="4" fontId="16" fillId="3" borderId="20" xfId="0" applyNumberFormat="1" applyFont="1" applyFill="1" applyBorder="1" applyAlignment="1">
      <alignment horizontal="right" vertical="center"/>
    </xf>
    <xf numFmtId="4" fontId="15" fillId="3" borderId="20" xfId="0" applyNumberFormat="1" applyFont="1" applyFill="1" applyBorder="1" applyAlignment="1">
      <alignment horizontal="right" vertical="center"/>
    </xf>
    <xf numFmtId="4" fontId="7" fillId="3" borderId="20" xfId="0" applyNumberFormat="1" applyFont="1" applyFill="1" applyBorder="1" applyAlignment="1">
      <alignment horizontal="right" vertical="center"/>
    </xf>
    <xf numFmtId="0" fontId="2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vertical="center" wrapText="1"/>
    </xf>
    <xf numFmtId="0" fontId="0" fillId="3" borderId="0" xfId="0" applyFill="1" applyAlignment="1">
      <alignment horizontal="right"/>
    </xf>
    <xf numFmtId="0" fontId="2" fillId="3" borderId="0" xfId="0" applyFont="1" applyFill="1" applyAlignment="1">
      <alignment vertical="center"/>
    </xf>
    <xf numFmtId="0" fontId="12" fillId="3" borderId="0" xfId="0" applyFont="1" applyFill="1" applyAlignment="1">
      <alignment horizontal="center" vertical="top"/>
    </xf>
    <xf numFmtId="0" fontId="15" fillId="3" borderId="0" xfId="0" applyFont="1" applyFill="1" applyAlignment="1">
      <alignment horizontal="left" vertical="top" wrapText="1"/>
    </xf>
    <xf numFmtId="0" fontId="14" fillId="3" borderId="0" xfId="0" applyFont="1" applyFill="1"/>
    <xf numFmtId="0" fontId="29" fillId="3" borderId="0" xfId="0" applyFont="1" applyFill="1" applyAlignment="1">
      <alignment vertical="center" wrapText="1"/>
    </xf>
    <xf numFmtId="0" fontId="0" fillId="3" borderId="0" xfId="0" applyFill="1"/>
    <xf numFmtId="0" fontId="20" fillId="3" borderId="0" xfId="0" applyFont="1" applyFill="1"/>
    <xf numFmtId="0" fontId="33" fillId="3" borderId="0" xfId="0" applyFont="1" applyFill="1"/>
    <xf numFmtId="166" fontId="33" fillId="3" borderId="0" xfId="0" applyNumberFormat="1" applyFont="1" applyFill="1" applyAlignment="1">
      <alignment horizontal="center" vertical="top"/>
    </xf>
    <xf numFmtId="0" fontId="54" fillId="3" borderId="0" xfId="0" applyFont="1" applyFill="1" applyAlignment="1">
      <alignment horizontal="center" vertical="top"/>
    </xf>
    <xf numFmtId="0" fontId="33" fillId="3" borderId="0" xfId="0" applyFont="1" applyFill="1" applyAlignment="1">
      <alignment horizontal="center" vertical="top"/>
    </xf>
    <xf numFmtId="0" fontId="33" fillId="3" borderId="0" xfId="0" applyFont="1" applyFill="1" applyAlignment="1">
      <alignment horizontal="left" vertical="top" wrapText="1"/>
    </xf>
    <xf numFmtId="168" fontId="29" fillId="3" borderId="0" xfId="0" applyNumberFormat="1" applyFont="1" applyFill="1" applyAlignment="1">
      <alignment horizontal="right"/>
    </xf>
    <xf numFmtId="0" fontId="2" fillId="3" borderId="0" xfId="0" applyFont="1" applyFill="1" applyAlignment="1">
      <alignment horizontal="right" vertical="center" wrapText="1"/>
    </xf>
    <xf numFmtId="0" fontId="28" fillId="3" borderId="0" xfId="0" applyFont="1" applyFill="1"/>
    <xf numFmtId="166" fontId="27" fillId="3" borderId="0" xfId="0" applyNumberFormat="1" applyFont="1" applyFill="1" applyAlignment="1">
      <alignment horizontal="center" vertical="top"/>
    </xf>
    <xf numFmtId="0" fontId="27" fillId="3" borderId="0" xfId="0" applyFont="1" applyFill="1" applyAlignment="1">
      <alignment horizontal="center" vertical="top"/>
    </xf>
    <xf numFmtId="0" fontId="28" fillId="3" borderId="12" xfId="0" applyFont="1" applyFill="1" applyBorder="1" applyAlignment="1">
      <alignment horizontal="center"/>
    </xf>
    <xf numFmtId="0" fontId="14" fillId="3" borderId="0" xfId="0" applyFont="1" applyFill="1" applyAlignment="1">
      <alignment vertical="center"/>
    </xf>
    <xf numFmtId="0" fontId="35" fillId="3" borderId="5" xfId="0" applyFont="1" applyFill="1" applyBorder="1" applyAlignment="1">
      <alignment horizontal="center" vertical="center" wrapText="1"/>
    </xf>
    <xf numFmtId="0" fontId="14" fillId="3" borderId="0" xfId="0" applyFont="1" applyFill="1" applyAlignment="1">
      <alignment vertical="center" wrapText="1"/>
    </xf>
    <xf numFmtId="49" fontId="39" fillId="3" borderId="13" xfId="0" applyNumberFormat="1" applyFont="1" applyFill="1" applyBorder="1" applyAlignment="1">
      <alignment horizontal="center" vertical="center" wrapText="1"/>
    </xf>
    <xf numFmtId="49" fontId="39" fillId="3" borderId="14" xfId="0" applyNumberFormat="1" applyFont="1" applyFill="1" applyBorder="1" applyAlignment="1">
      <alignment horizontal="center" vertical="center" wrapText="1"/>
    </xf>
    <xf numFmtId="49" fontId="39" fillId="3" borderId="15" xfId="0" applyNumberFormat="1" applyFont="1" applyFill="1" applyBorder="1" applyAlignment="1">
      <alignment horizontal="center" vertical="center" wrapText="1"/>
    </xf>
    <xf numFmtId="49" fontId="39" fillId="3" borderId="5" xfId="0" applyNumberFormat="1" applyFont="1" applyFill="1" applyBorder="1" applyAlignment="1">
      <alignment horizontal="center" vertical="center" wrapText="1"/>
    </xf>
    <xf numFmtId="49" fontId="39" fillId="3" borderId="27" xfId="0" applyNumberFormat="1" applyFont="1" applyFill="1" applyBorder="1" applyAlignment="1">
      <alignment horizontal="center" vertical="center" wrapText="1"/>
    </xf>
    <xf numFmtId="49" fontId="39" fillId="3" borderId="28" xfId="0" applyNumberFormat="1" applyFont="1" applyFill="1" applyBorder="1" applyAlignment="1">
      <alignment horizontal="center" vertical="center" wrapText="1"/>
    </xf>
    <xf numFmtId="0" fontId="4" fillId="3" borderId="0" xfId="0" applyFont="1" applyFill="1" applyAlignment="1">
      <alignment vertical="center" wrapText="1"/>
    </xf>
    <xf numFmtId="0" fontId="28" fillId="3" borderId="13" xfId="0" applyFont="1" applyFill="1" applyBorder="1" applyAlignment="1">
      <alignment horizontal="center" vertical="center" wrapText="1"/>
    </xf>
    <xf numFmtId="49" fontId="37" fillId="3" borderId="14" xfId="0" applyNumberFormat="1" applyFont="1" applyFill="1" applyBorder="1" applyAlignment="1">
      <alignment horizontal="center" vertical="center" wrapText="1"/>
    </xf>
    <xf numFmtId="0" fontId="37" fillId="3" borderId="14" xfId="0" applyFont="1" applyFill="1" applyBorder="1" applyAlignment="1">
      <alignment horizontal="center" vertical="center" wrapText="1"/>
    </xf>
    <xf numFmtId="0" fontId="38" fillId="3" borderId="15" xfId="0" applyFont="1" applyFill="1" applyBorder="1" applyAlignment="1">
      <alignment horizontal="center" vertical="center" wrapText="1"/>
    </xf>
    <xf numFmtId="0" fontId="27" fillId="3" borderId="5" xfId="0" applyFont="1" applyFill="1" applyBorder="1" applyAlignment="1">
      <alignment horizontal="center" vertical="center" wrapText="1" readingOrder="1"/>
    </xf>
    <xf numFmtId="170" fontId="52" fillId="3" borderId="5" xfId="0" applyNumberFormat="1" applyFont="1" applyFill="1" applyBorder="1" applyAlignment="1">
      <alignment horizontal="right" vertical="center" wrapText="1"/>
    </xf>
    <xf numFmtId="169" fontId="14" fillId="3" borderId="0" xfId="0" applyNumberFormat="1" applyFont="1" applyFill="1" applyAlignment="1">
      <alignment horizontal="center" vertical="center" wrapText="1"/>
    </xf>
    <xf numFmtId="0" fontId="14" fillId="3" borderId="0" xfId="0" applyFont="1" applyFill="1" applyAlignment="1">
      <alignment horizontal="center" vertical="center" wrapText="1"/>
    </xf>
    <xf numFmtId="0" fontId="28" fillId="3" borderId="16" xfId="0" applyFont="1" applyFill="1" applyBorder="1" applyAlignment="1">
      <alignment horizontal="center" vertical="center"/>
    </xf>
    <xf numFmtId="49" fontId="39" fillId="3" borderId="10" xfId="0" applyNumberFormat="1" applyFont="1" applyFill="1" applyBorder="1" applyAlignment="1">
      <alignment horizontal="center" vertical="center"/>
    </xf>
    <xf numFmtId="49" fontId="39" fillId="3" borderId="17" xfId="0" applyNumberFormat="1" applyFont="1" applyFill="1" applyBorder="1" applyAlignment="1">
      <alignment horizontal="center" vertical="center"/>
    </xf>
    <xf numFmtId="49" fontId="39" fillId="3" borderId="18" xfId="0" applyNumberFormat="1" applyFont="1" applyFill="1" applyBorder="1" applyAlignment="1">
      <alignment horizontal="center" vertical="center"/>
    </xf>
    <xf numFmtId="0" fontId="31" fillId="3" borderId="9" xfId="0" applyFont="1" applyFill="1" applyBorder="1" applyAlignment="1">
      <alignment horizontal="center" vertical="center" wrapText="1" readingOrder="1"/>
    </xf>
    <xf numFmtId="4" fontId="52" fillId="3" borderId="9" xfId="0" applyNumberFormat="1" applyFont="1" applyFill="1" applyBorder="1" applyAlignment="1">
      <alignment horizontal="right" vertical="center"/>
    </xf>
    <xf numFmtId="0" fontId="14" fillId="3" borderId="0" xfId="0" applyFont="1" applyFill="1" applyAlignment="1">
      <alignment horizontal="center" vertical="center"/>
    </xf>
    <xf numFmtId="0" fontId="28" fillId="3" borderId="16" xfId="0" applyFont="1" applyFill="1" applyBorder="1" applyAlignment="1">
      <alignment vertical="center"/>
    </xf>
    <xf numFmtId="0" fontId="34" fillId="3" borderId="6" xfId="0" applyFont="1" applyFill="1" applyBorder="1" applyAlignment="1">
      <alignment horizontal="left" vertical="top" wrapText="1" readingOrder="1"/>
    </xf>
    <xf numFmtId="4" fontId="14" fillId="3" borderId="9" xfId="0" applyNumberFormat="1" applyFont="1" applyFill="1" applyBorder="1"/>
    <xf numFmtId="4" fontId="14" fillId="3" borderId="1" xfId="0" applyNumberFormat="1" applyFont="1" applyFill="1" applyBorder="1"/>
    <xf numFmtId="0" fontId="28" fillId="3" borderId="19" xfId="0" applyFont="1" applyFill="1" applyBorder="1" applyAlignment="1">
      <alignment vertical="center"/>
    </xf>
    <xf numFmtId="49" fontId="39" fillId="3" borderId="20" xfId="0" applyNumberFormat="1" applyFont="1" applyFill="1" applyBorder="1" applyAlignment="1">
      <alignment horizontal="center" vertical="center"/>
    </xf>
    <xf numFmtId="49" fontId="39" fillId="3" borderId="21" xfId="0" applyNumberFormat="1" applyFont="1" applyFill="1" applyBorder="1" applyAlignment="1">
      <alignment horizontal="center" vertical="center"/>
    </xf>
    <xf numFmtId="0" fontId="38" fillId="3" borderId="6" xfId="0" applyFont="1" applyFill="1" applyBorder="1" applyAlignment="1">
      <alignment horizontal="left" vertical="top" wrapText="1" readingOrder="1"/>
    </xf>
    <xf numFmtId="4" fontId="23" fillId="3" borderId="6" xfId="0" applyNumberFormat="1" applyFont="1" applyFill="1" applyBorder="1"/>
    <xf numFmtId="4" fontId="23" fillId="3" borderId="2" xfId="0" applyNumberFormat="1" applyFont="1" applyFill="1" applyBorder="1"/>
    <xf numFmtId="0" fontId="17" fillId="3" borderId="0" xfId="0" applyFont="1" applyFill="1"/>
    <xf numFmtId="4" fontId="4" fillId="3" borderId="6" xfId="0" applyNumberFormat="1" applyFont="1" applyFill="1" applyBorder="1"/>
    <xf numFmtId="4" fontId="4" fillId="3" borderId="2" xfId="0" applyNumberFormat="1" applyFont="1" applyFill="1" applyBorder="1"/>
    <xf numFmtId="49" fontId="28" fillId="3" borderId="10" xfId="0" applyNumberFormat="1" applyFont="1" applyFill="1" applyBorder="1" applyAlignment="1">
      <alignment horizontal="center" vertical="center"/>
    </xf>
    <xf numFmtId="49" fontId="28" fillId="3" borderId="20" xfId="0" applyNumberFormat="1" applyFont="1" applyFill="1" applyBorder="1" applyAlignment="1">
      <alignment horizontal="center" vertical="center"/>
    </xf>
    <xf numFmtId="49" fontId="28" fillId="3" borderId="21" xfId="0" applyNumberFormat="1" applyFont="1" applyFill="1" applyBorder="1" applyAlignment="1">
      <alignment horizontal="center" vertical="center"/>
    </xf>
    <xf numFmtId="4" fontId="14" fillId="3" borderId="6" xfId="0" applyNumberFormat="1" applyFont="1" applyFill="1" applyBorder="1"/>
    <xf numFmtId="4" fontId="14" fillId="3" borderId="2" xfId="0" applyNumberFormat="1" applyFont="1" applyFill="1" applyBorder="1"/>
    <xf numFmtId="0" fontId="34" fillId="3" borderId="6" xfId="0" applyFont="1" applyFill="1" applyBorder="1" applyAlignment="1">
      <alignment vertical="center" wrapText="1" readingOrder="1"/>
    </xf>
    <xf numFmtId="0" fontId="34" fillId="3" borderId="9" xfId="0" applyFont="1" applyFill="1" applyBorder="1" applyAlignment="1">
      <alignment horizontal="left" vertical="top" wrapText="1" readingOrder="1"/>
    </xf>
    <xf numFmtId="49" fontId="28" fillId="3" borderId="7" xfId="0" applyNumberFormat="1" applyFont="1" applyFill="1" applyBorder="1" applyAlignment="1">
      <alignment horizontal="center" vertical="center"/>
    </xf>
    <xf numFmtId="0" fontId="28" fillId="3" borderId="19" xfId="0" applyFont="1" applyFill="1" applyBorder="1" applyAlignment="1">
      <alignment horizontal="center" vertical="center"/>
    </xf>
    <xf numFmtId="49" fontId="39" fillId="3" borderId="7" xfId="0" applyNumberFormat="1" applyFont="1" applyFill="1" applyBorder="1" applyAlignment="1">
      <alignment horizontal="center" vertical="center"/>
    </xf>
    <xf numFmtId="0" fontId="31" fillId="3" borderId="6" xfId="0" applyFont="1" applyFill="1" applyBorder="1" applyAlignment="1">
      <alignment horizontal="center" vertical="center" wrapText="1" readingOrder="1"/>
    </xf>
    <xf numFmtId="0" fontId="28" fillId="3" borderId="26" xfId="0" applyFont="1" applyFill="1" applyBorder="1" applyAlignment="1">
      <alignment vertical="center"/>
    </xf>
    <xf numFmtId="49" fontId="39" fillId="3" borderId="11" xfId="0" applyNumberFormat="1" applyFont="1" applyFill="1" applyBorder="1" applyAlignment="1">
      <alignment horizontal="center" vertical="center"/>
    </xf>
    <xf numFmtId="49" fontId="39" fillId="3" borderId="35" xfId="0" applyNumberFormat="1" applyFont="1" applyFill="1" applyBorder="1" applyAlignment="1">
      <alignment horizontal="center" vertical="center"/>
    </xf>
    <xf numFmtId="49" fontId="39" fillId="3" borderId="36" xfId="0" applyNumberFormat="1" applyFont="1" applyFill="1" applyBorder="1" applyAlignment="1">
      <alignment horizontal="center" vertical="center"/>
    </xf>
    <xf numFmtId="0" fontId="34" fillId="3" borderId="8" xfId="0" applyFont="1" applyFill="1" applyBorder="1" applyAlignment="1">
      <alignment horizontal="left" vertical="top" wrapText="1" readingOrder="1"/>
    </xf>
    <xf numFmtId="4" fontId="14" fillId="3" borderId="8" xfId="0" applyNumberFormat="1" applyFont="1" applyFill="1" applyBorder="1" applyAlignment="1">
      <alignment horizontal="center" vertical="center"/>
    </xf>
    <xf numFmtId="4" fontId="14" fillId="3" borderId="4" xfId="0" applyNumberFormat="1" applyFont="1" applyFill="1" applyBorder="1" applyAlignment="1">
      <alignment horizontal="center" vertical="center"/>
    </xf>
    <xf numFmtId="49" fontId="28" fillId="3" borderId="17" xfId="0" applyNumberFormat="1" applyFont="1" applyFill="1" applyBorder="1" applyAlignment="1">
      <alignment horizontal="center" vertical="center"/>
    </xf>
    <xf numFmtId="49" fontId="28" fillId="3" borderId="18" xfId="0" applyNumberFormat="1" applyFont="1" applyFill="1" applyBorder="1" applyAlignment="1">
      <alignment horizontal="center" vertical="center"/>
    </xf>
    <xf numFmtId="0" fontId="38" fillId="3" borderId="9" xfId="0" applyFont="1" applyFill="1" applyBorder="1" applyAlignment="1">
      <alignment horizontal="left" vertical="top" wrapText="1" readingOrder="1"/>
    </xf>
    <xf numFmtId="0" fontId="25" fillId="3" borderId="6" xfId="0" applyFont="1" applyFill="1" applyBorder="1" applyAlignment="1">
      <alignment horizontal="center" vertical="center" wrapText="1" readingOrder="1"/>
    </xf>
    <xf numFmtId="4" fontId="14" fillId="3" borderId="6" xfId="0" applyNumberFormat="1" applyFont="1" applyFill="1" applyBorder="1" applyAlignment="1">
      <alignment horizontal="center" vertical="center"/>
    </xf>
    <xf numFmtId="4" fontId="14" fillId="3" borderId="2" xfId="0" applyNumberFormat="1" applyFont="1" applyFill="1" applyBorder="1" applyAlignment="1">
      <alignment horizontal="center" vertical="center"/>
    </xf>
    <xf numFmtId="4" fontId="4" fillId="3" borderId="25" xfId="0" applyNumberFormat="1" applyFont="1" applyFill="1" applyBorder="1"/>
    <xf numFmtId="4" fontId="4" fillId="3" borderId="3" xfId="0" applyNumberFormat="1" applyFont="1" applyFill="1" applyBorder="1"/>
    <xf numFmtId="4" fontId="16" fillId="3" borderId="5" xfId="0" applyNumberFormat="1" applyFont="1" applyFill="1" applyBorder="1" applyAlignment="1">
      <alignment vertical="center"/>
    </xf>
    <xf numFmtId="4" fontId="14" fillId="3" borderId="5" xfId="0" applyNumberFormat="1" applyFont="1" applyFill="1" applyBorder="1" applyAlignment="1">
      <alignment horizontal="right" vertical="center"/>
    </xf>
    <xf numFmtId="49" fontId="28" fillId="3" borderId="11" xfId="0" applyNumberFormat="1" applyFont="1" applyFill="1" applyBorder="1" applyAlignment="1">
      <alignment horizontal="center" vertical="center"/>
    </xf>
    <xf numFmtId="49" fontId="28" fillId="3" borderId="35" xfId="0" applyNumberFormat="1" applyFont="1" applyFill="1" applyBorder="1" applyAlignment="1">
      <alignment horizontal="center" vertical="center"/>
    </xf>
    <xf numFmtId="49" fontId="28" fillId="3" borderId="36" xfId="0" applyNumberFormat="1" applyFont="1" applyFill="1" applyBorder="1" applyAlignment="1">
      <alignment horizontal="center" vertical="center"/>
    </xf>
    <xf numFmtId="4" fontId="14" fillId="3" borderId="8" xfId="0" applyNumberFormat="1" applyFont="1" applyFill="1" applyBorder="1"/>
    <xf numFmtId="4" fontId="14" fillId="3" borderId="4" xfId="0" applyNumberFormat="1" applyFont="1" applyFill="1" applyBorder="1"/>
    <xf numFmtId="170" fontId="14" fillId="3" borderId="6" xfId="0" applyNumberFormat="1" applyFont="1" applyFill="1" applyBorder="1"/>
    <xf numFmtId="4" fontId="14" fillId="3" borderId="25" xfId="0" applyNumberFormat="1" applyFont="1" applyFill="1" applyBorder="1"/>
    <xf numFmtId="4" fontId="14" fillId="3" borderId="3" xfId="0" applyNumberFormat="1" applyFont="1" applyFill="1" applyBorder="1"/>
    <xf numFmtId="170" fontId="14" fillId="3" borderId="25" xfId="0" applyNumberFormat="1" applyFont="1" applyFill="1" applyBorder="1"/>
    <xf numFmtId="4" fontId="16" fillId="3" borderId="20" xfId="0" applyNumberFormat="1" applyFont="1" applyFill="1" applyBorder="1" applyAlignment="1">
      <alignment vertical="center"/>
    </xf>
    <xf numFmtId="4" fontId="14" fillId="3" borderId="9" xfId="0" applyNumberFormat="1" applyFont="1" applyFill="1" applyBorder="1" applyAlignment="1">
      <alignment horizontal="right" vertical="center"/>
    </xf>
    <xf numFmtId="4" fontId="14" fillId="3" borderId="1" xfId="0" applyNumberFormat="1" applyFont="1" applyFill="1" applyBorder="1" applyAlignment="1">
      <alignment horizontal="right" vertical="center"/>
    </xf>
    <xf numFmtId="4" fontId="14" fillId="3" borderId="30" xfId="0" applyNumberFormat="1" applyFont="1" applyFill="1" applyBorder="1"/>
    <xf numFmtId="4" fontId="14" fillId="3" borderId="32" xfId="0" applyNumberFormat="1" applyFont="1" applyFill="1" applyBorder="1"/>
    <xf numFmtId="4" fontId="15" fillId="3" borderId="6" xfId="0" applyNumberFormat="1" applyFont="1" applyFill="1" applyBorder="1"/>
    <xf numFmtId="4" fontId="15" fillId="3" borderId="9" xfId="0" applyNumberFormat="1" applyFont="1" applyFill="1" applyBorder="1"/>
    <xf numFmtId="4" fontId="14" fillId="3" borderId="34" xfId="0" applyNumberFormat="1" applyFont="1" applyFill="1" applyBorder="1"/>
    <xf numFmtId="4" fontId="4" fillId="3" borderId="9" xfId="0" applyNumberFormat="1" applyFont="1" applyFill="1" applyBorder="1"/>
    <xf numFmtId="4" fontId="4" fillId="3" borderId="1" xfId="0" applyNumberFormat="1" applyFont="1" applyFill="1" applyBorder="1"/>
    <xf numFmtId="4" fontId="4" fillId="3" borderId="6" xfId="0" applyNumberFormat="1" applyFont="1" applyFill="1" applyBorder="1" applyAlignment="1">
      <alignment vertical="center"/>
    </xf>
    <xf numFmtId="0" fontId="35" fillId="3" borderId="6" xfId="0" applyFont="1" applyFill="1" applyBorder="1" applyAlignment="1">
      <alignment horizontal="center" vertical="center" wrapText="1" readingOrder="1"/>
    </xf>
    <xf numFmtId="4" fontId="17" fillId="3" borderId="6" xfId="0" applyNumberFormat="1" applyFont="1" applyFill="1" applyBorder="1" applyAlignment="1">
      <alignment vertical="center"/>
    </xf>
    <xf numFmtId="4" fontId="14" fillId="3" borderId="0" xfId="0" applyNumberFormat="1" applyFont="1" applyFill="1" applyAlignment="1">
      <alignment vertical="center"/>
    </xf>
    <xf numFmtId="4" fontId="14" fillId="3" borderId="6" xfId="0" applyNumberFormat="1" applyFont="1" applyFill="1" applyBorder="1" applyAlignment="1">
      <alignment horizontal="right" vertical="center"/>
    </xf>
    <xf numFmtId="0" fontId="38" fillId="3" borderId="6" xfId="0" applyFont="1" applyFill="1" applyBorder="1" applyAlignment="1">
      <alignment horizontal="left" vertical="top" wrapText="1"/>
    </xf>
    <xf numFmtId="0" fontId="34" fillId="3" borderId="6" xfId="0" applyFont="1" applyFill="1" applyBorder="1" applyAlignment="1">
      <alignment horizontal="left" vertical="top" wrapText="1"/>
    </xf>
    <xf numFmtId="4" fontId="7" fillId="3" borderId="6" xfId="0" applyNumberFormat="1" applyFont="1" applyFill="1" applyBorder="1"/>
    <xf numFmtId="4" fontId="7" fillId="3" borderId="2" xfId="0" applyNumberFormat="1" applyFont="1" applyFill="1" applyBorder="1"/>
    <xf numFmtId="0" fontId="28" fillId="3" borderId="22" xfId="0" applyFont="1" applyFill="1" applyBorder="1" applyAlignment="1">
      <alignment vertical="center"/>
    </xf>
    <xf numFmtId="49" fontId="28" fillId="3" borderId="33" xfId="0" applyNumberFormat="1" applyFont="1" applyFill="1" applyBorder="1" applyAlignment="1">
      <alignment horizontal="center" vertical="center"/>
    </xf>
    <xf numFmtId="49" fontId="28" fillId="3" borderId="23" xfId="0" applyNumberFormat="1" applyFont="1" applyFill="1" applyBorder="1" applyAlignment="1">
      <alignment horizontal="center" vertical="center"/>
    </xf>
    <xf numFmtId="49" fontId="28" fillId="3" borderId="24" xfId="0" applyNumberFormat="1" applyFont="1" applyFill="1" applyBorder="1" applyAlignment="1">
      <alignment horizontal="center" vertical="center"/>
    </xf>
    <xf numFmtId="0" fontId="34" fillId="3" borderId="25" xfId="0" applyFont="1" applyFill="1" applyBorder="1" applyAlignment="1">
      <alignment horizontal="left" vertical="top" wrapText="1"/>
    </xf>
    <xf numFmtId="4" fontId="15" fillId="3" borderId="25" xfId="0" applyNumberFormat="1" applyFont="1" applyFill="1" applyBorder="1"/>
    <xf numFmtId="4" fontId="15" fillId="3" borderId="3" xfId="0" applyNumberFormat="1" applyFont="1" applyFill="1" applyBorder="1"/>
    <xf numFmtId="0" fontId="28" fillId="3" borderId="5" xfId="0" applyFont="1" applyFill="1" applyBorder="1" applyAlignment="1">
      <alignment vertical="center"/>
    </xf>
    <xf numFmtId="49" fontId="39" fillId="3" borderId="5" xfId="0" applyNumberFormat="1" applyFont="1" applyFill="1" applyBorder="1" applyAlignment="1">
      <alignment vertical="center"/>
    </xf>
    <xf numFmtId="0" fontId="31" fillId="3" borderId="5" xfId="0" applyFont="1" applyFill="1" applyBorder="1" applyAlignment="1">
      <alignment vertical="center" wrapText="1" readingOrder="1"/>
    </xf>
    <xf numFmtId="4" fontId="17" fillId="3" borderId="5" xfId="0" applyNumberFormat="1" applyFont="1" applyFill="1" applyBorder="1" applyAlignment="1">
      <alignment vertical="center"/>
    </xf>
    <xf numFmtId="4" fontId="14" fillId="3" borderId="9" xfId="0" applyNumberFormat="1" applyFont="1" applyFill="1" applyBorder="1" applyAlignment="1">
      <alignment horizontal="center" vertical="center"/>
    </xf>
    <xf numFmtId="4" fontId="17" fillId="3" borderId="2" xfId="0" applyNumberFormat="1" applyFont="1" applyFill="1" applyBorder="1" applyAlignment="1">
      <alignment vertical="center"/>
    </xf>
    <xf numFmtId="4" fontId="14" fillId="3" borderId="6" xfId="0" applyNumberFormat="1" applyFont="1" applyFill="1" applyBorder="1" applyAlignment="1">
      <alignment vertical="center"/>
    </xf>
    <xf numFmtId="0" fontId="14" fillId="3" borderId="0" xfId="0" applyFont="1" applyFill="1" applyAlignment="1">
      <alignment horizontal="left" indent="1"/>
    </xf>
    <xf numFmtId="0" fontId="34" fillId="3" borderId="25" xfId="0" applyFont="1" applyFill="1" applyBorder="1" applyAlignment="1">
      <alignment horizontal="left" vertical="top" wrapText="1" readingOrder="1"/>
    </xf>
    <xf numFmtId="0" fontId="28" fillId="3" borderId="22" xfId="0" applyFont="1" applyFill="1" applyBorder="1" applyAlignment="1">
      <alignment horizontal="center" vertical="center"/>
    </xf>
    <xf numFmtId="0" fontId="25" fillId="3" borderId="6" xfId="0" applyFont="1" applyFill="1" applyBorder="1" applyAlignment="1">
      <alignment horizontal="center" vertical="center" wrapText="1"/>
    </xf>
    <xf numFmtId="4" fontId="17" fillId="3" borderId="25" xfId="0" applyNumberFormat="1" applyFont="1" applyFill="1" applyBorder="1" applyAlignment="1">
      <alignment vertical="center"/>
    </xf>
    <xf numFmtId="4" fontId="17" fillId="3" borderId="3" xfId="0" applyNumberFormat="1" applyFont="1" applyFill="1" applyBorder="1" applyAlignment="1">
      <alignment vertical="center"/>
    </xf>
    <xf numFmtId="4" fontId="14" fillId="3" borderId="25" xfId="0" applyNumberFormat="1" applyFont="1" applyFill="1" applyBorder="1" applyAlignment="1">
      <alignment vertical="center"/>
    </xf>
    <xf numFmtId="4" fontId="14" fillId="3" borderId="2" xfId="0" applyNumberFormat="1" applyFont="1" applyFill="1" applyBorder="1" applyAlignment="1">
      <alignment horizontal="right" vertical="center"/>
    </xf>
    <xf numFmtId="49" fontId="28" fillId="3" borderId="20" xfId="0" applyNumberFormat="1" applyFont="1" applyFill="1" applyBorder="1" applyAlignment="1">
      <alignment horizontal="center" vertical="top"/>
    </xf>
    <xf numFmtId="49" fontId="28" fillId="3" borderId="21" xfId="0" applyNumberFormat="1" applyFont="1" applyFill="1" applyBorder="1" applyAlignment="1">
      <alignment horizontal="center" vertical="top"/>
    </xf>
    <xf numFmtId="0" fontId="14" fillId="3" borderId="5" xfId="0" applyFont="1" applyFill="1" applyBorder="1"/>
    <xf numFmtId="0" fontId="5" fillId="3" borderId="37" xfId="0" applyFont="1" applyFill="1" applyBorder="1" applyAlignment="1">
      <alignment vertical="center"/>
    </xf>
    <xf numFmtId="49" fontId="5" fillId="3" borderId="38" xfId="0" applyNumberFormat="1" applyFont="1" applyFill="1" applyBorder="1" applyAlignment="1">
      <alignment horizontal="center" vertical="top"/>
    </xf>
    <xf numFmtId="49" fontId="5" fillId="3" borderId="39" xfId="0" applyNumberFormat="1" applyFont="1" applyFill="1" applyBorder="1" applyAlignment="1">
      <alignment horizontal="center" vertical="top"/>
    </xf>
    <xf numFmtId="0" fontId="12" fillId="3" borderId="29" xfId="0" applyFont="1" applyFill="1" applyBorder="1" applyAlignment="1">
      <alignment horizontal="left" vertical="top" wrapText="1"/>
    </xf>
    <xf numFmtId="4" fontId="14" fillId="3" borderId="8" xfId="0" applyNumberFormat="1" applyFont="1" applyFill="1" applyBorder="1" applyAlignment="1">
      <alignment horizontal="right"/>
    </xf>
    <xf numFmtId="0" fontId="5" fillId="3" borderId="0" xfId="0" applyFont="1" applyFill="1" applyAlignment="1">
      <alignment vertical="center"/>
    </xf>
    <xf numFmtId="49" fontId="5" fillId="3" borderId="0" xfId="0" applyNumberFormat="1" applyFont="1" applyFill="1" applyAlignment="1">
      <alignment horizontal="center" vertical="top"/>
    </xf>
    <xf numFmtId="0" fontId="13" fillId="3" borderId="0" xfId="0" applyFont="1" applyFill="1" applyAlignment="1">
      <alignment horizontal="center" vertical="top"/>
    </xf>
    <xf numFmtId="0" fontId="29" fillId="3" borderId="0" xfId="0" applyFont="1" applyFill="1" applyAlignment="1">
      <alignment vertical="center"/>
    </xf>
    <xf numFmtId="0" fontId="12" fillId="3" borderId="0" xfId="0" applyFont="1" applyFill="1" applyAlignment="1">
      <alignment horizontal="center" vertical="center"/>
    </xf>
    <xf numFmtId="0" fontId="29" fillId="3" borderId="0" xfId="0" applyFont="1" applyFill="1" applyAlignment="1">
      <alignment horizontal="left" vertical="center" wrapText="1"/>
    </xf>
    <xf numFmtId="0" fontId="5" fillId="3" borderId="0" xfId="0" applyFont="1" applyFill="1"/>
    <xf numFmtId="166" fontId="12" fillId="3" borderId="0" xfId="0" applyNumberFormat="1" applyFont="1" applyFill="1" applyAlignment="1">
      <alignment horizontal="center" vertical="top"/>
    </xf>
    <xf numFmtId="0" fontId="13" fillId="3" borderId="0" xfId="0" applyFont="1" applyFill="1" applyAlignment="1">
      <alignment horizontal="right" vertical="top"/>
    </xf>
    <xf numFmtId="166" fontId="5" fillId="3" borderId="0" xfId="0" applyNumberFormat="1" applyFont="1" applyFill="1" applyAlignment="1">
      <alignment horizontal="center" vertical="top"/>
    </xf>
    <xf numFmtId="167" fontId="9" fillId="3" borderId="0" xfId="0" applyNumberFormat="1" applyFont="1" applyFill="1" applyAlignment="1">
      <alignment horizontal="center" vertical="top"/>
    </xf>
    <xf numFmtId="167" fontId="5" fillId="3" borderId="0" xfId="0" applyNumberFormat="1" applyFont="1" applyFill="1" applyAlignment="1">
      <alignment horizontal="center" vertical="top"/>
    </xf>
    <xf numFmtId="173" fontId="33" fillId="3" borderId="20" xfId="0" applyNumberFormat="1" applyFont="1" applyFill="1" applyBorder="1" applyAlignment="1">
      <alignment horizontal="right" vertical="center"/>
    </xf>
    <xf numFmtId="0" fontId="25" fillId="0" borderId="2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7" fillId="0" borderId="0" xfId="0" applyFont="1" applyAlignment="1">
      <alignment horizontal="center" vertical="center" wrapText="1"/>
    </xf>
    <xf numFmtId="0" fontId="29" fillId="0" borderId="0" xfId="0" applyFont="1" applyAlignment="1">
      <alignment horizontal="center" vertical="center"/>
    </xf>
    <xf numFmtId="0" fontId="35" fillId="2" borderId="20" xfId="0" applyFont="1" applyFill="1" applyBorder="1" applyAlignment="1">
      <alignment horizontal="center" vertical="center" wrapText="1"/>
    </xf>
    <xf numFmtId="0" fontId="35" fillId="0" borderId="20" xfId="0" applyFont="1" applyBorder="1" applyAlignment="1">
      <alignment horizontal="center" vertical="center" wrapText="1"/>
    </xf>
    <xf numFmtId="0" fontId="27" fillId="0" borderId="0" xfId="0" applyFont="1" applyAlignment="1">
      <alignment horizontal="center" wrapText="1"/>
    </xf>
    <xf numFmtId="0" fontId="39" fillId="2" borderId="20" xfId="0" applyFont="1" applyFill="1" applyBorder="1" applyAlignment="1">
      <alignment horizontal="center"/>
    </xf>
    <xf numFmtId="0" fontId="28" fillId="0" borderId="0" xfId="0" applyFont="1" applyBorder="1"/>
    <xf numFmtId="0" fontId="25" fillId="0" borderId="0" xfId="0" applyFont="1" applyBorder="1" applyAlignment="1">
      <alignment horizontal="center" wrapText="1"/>
    </xf>
    <xf numFmtId="171" fontId="33" fillId="0" borderId="0" xfId="0" applyNumberFormat="1" applyFont="1" applyBorder="1" applyAlignment="1">
      <alignment horizontal="center" vertical="center"/>
    </xf>
    <xf numFmtId="168" fontId="33" fillId="0" borderId="0" xfId="0" applyNumberFormat="1" applyFont="1" applyBorder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33" fillId="0" borderId="0" xfId="0" applyFont="1" applyAlignment="1">
      <alignment vertical="center"/>
    </xf>
    <xf numFmtId="0" fontId="52" fillId="0" borderId="1" xfId="0" applyFont="1" applyBorder="1" applyAlignment="1">
      <alignment horizontal="center" vertical="center"/>
    </xf>
    <xf numFmtId="0" fontId="56" fillId="0" borderId="1" xfId="0" applyFont="1" applyBorder="1" applyAlignment="1">
      <alignment horizontal="center" vertical="center"/>
    </xf>
    <xf numFmtId="0" fontId="34" fillId="0" borderId="3" xfId="0" applyFont="1" applyBorder="1" applyAlignment="1">
      <alignment horizontal="center" vertical="center"/>
    </xf>
    <xf numFmtId="0" fontId="61" fillId="0" borderId="0" xfId="0" applyFont="1" applyAlignment="1">
      <alignment horizontal="center"/>
    </xf>
    <xf numFmtId="0" fontId="58" fillId="0" borderId="0" xfId="0" applyFont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29" fillId="2" borderId="0" xfId="0" applyFont="1" applyFill="1" applyAlignment="1">
      <alignment horizontal="right" vertical="center"/>
    </xf>
    <xf numFmtId="0" fontId="57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56" fillId="0" borderId="12" xfId="0" applyFont="1" applyBorder="1" applyAlignment="1">
      <alignment horizontal="center" vertical="center"/>
    </xf>
    <xf numFmtId="0" fontId="43" fillId="0" borderId="12" xfId="0" applyFont="1" applyBorder="1" applyAlignment="1">
      <alignment horizontal="center" vertical="center"/>
    </xf>
    <xf numFmtId="0" fontId="32" fillId="0" borderId="0" xfId="0" applyFont="1" applyAlignment="1">
      <alignment horizontal="left" vertical="center"/>
    </xf>
    <xf numFmtId="0" fontId="29" fillId="0" borderId="0" xfId="0" applyFont="1" applyAlignment="1">
      <alignment horizontal="right" vertical="top" wrapText="1"/>
    </xf>
    <xf numFmtId="0" fontId="29" fillId="0" borderId="0" xfId="0" applyFont="1" applyAlignment="1">
      <alignment horizontal="center" vertical="top"/>
    </xf>
    <xf numFmtId="0" fontId="27" fillId="0" borderId="0" xfId="0" applyFont="1" applyAlignment="1">
      <alignment horizontal="center"/>
    </xf>
    <xf numFmtId="0" fontId="25" fillId="0" borderId="20" xfId="0" applyFont="1" applyBorder="1" applyAlignment="1">
      <alignment horizontal="center" vertical="center" wrapText="1"/>
    </xf>
    <xf numFmtId="0" fontId="25" fillId="0" borderId="20" xfId="0" applyFont="1" applyBorder="1" applyAlignment="1">
      <alignment horizontal="right" vertical="center" wrapText="1"/>
    </xf>
    <xf numFmtId="0" fontId="29" fillId="0" borderId="0" xfId="0" applyFont="1" applyAlignment="1">
      <alignment horizontal="center"/>
    </xf>
    <xf numFmtId="0" fontId="2" fillId="0" borderId="0" xfId="0" applyFont="1" applyAlignment="1">
      <alignment horizontal="left" vertical="center"/>
    </xf>
    <xf numFmtId="0" fontId="29" fillId="2" borderId="0" xfId="0" applyFont="1" applyFill="1" applyAlignment="1">
      <alignment horizontal="right" vertical="center" wrapText="1"/>
    </xf>
    <xf numFmtId="0" fontId="26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3" borderId="0" xfId="0" applyFont="1" applyFill="1"/>
    <xf numFmtId="0" fontId="34" fillId="3" borderId="31" xfId="0" applyFont="1" applyFill="1" applyBorder="1" applyAlignment="1">
      <alignment horizontal="center" vertical="center"/>
    </xf>
    <xf numFmtId="0" fontId="34" fillId="3" borderId="40" xfId="0" applyFont="1" applyFill="1" applyBorder="1" applyAlignment="1">
      <alignment horizontal="center" vertical="center"/>
    </xf>
    <xf numFmtId="166" fontId="2" fillId="3" borderId="0" xfId="0" applyNumberFormat="1" applyFont="1" applyFill="1" applyAlignment="1">
      <alignment horizontal="center" vertical="top"/>
    </xf>
    <xf numFmtId="166" fontId="5" fillId="3" borderId="0" xfId="0" applyNumberFormat="1" applyFont="1" applyFill="1" applyAlignment="1">
      <alignment horizontal="center" vertical="top"/>
    </xf>
    <xf numFmtId="0" fontId="25" fillId="3" borderId="41" xfId="0" applyFont="1" applyFill="1" applyBorder="1" applyAlignment="1">
      <alignment horizontal="center" vertical="center" wrapText="1" readingOrder="1"/>
    </xf>
    <xf numFmtId="0" fontId="25" fillId="3" borderId="29" xfId="0" applyFont="1" applyFill="1" applyBorder="1" applyAlignment="1">
      <alignment horizontal="center" vertical="center" wrapText="1" readingOrder="1"/>
    </xf>
    <xf numFmtId="0" fontId="36" fillId="3" borderId="42" xfId="0" applyFont="1" applyFill="1" applyBorder="1" applyAlignment="1">
      <alignment horizontal="center" vertical="center" wrapText="1"/>
    </xf>
    <xf numFmtId="0" fontId="36" fillId="3" borderId="38" xfId="0" applyFont="1" applyFill="1" applyBorder="1" applyAlignment="1">
      <alignment horizontal="center" vertical="center" wrapText="1"/>
    </xf>
    <xf numFmtId="167" fontId="36" fillId="3" borderId="42" xfId="0" applyNumberFormat="1" applyFont="1" applyFill="1" applyBorder="1" applyAlignment="1">
      <alignment horizontal="center" vertical="center" wrapText="1"/>
    </xf>
    <xf numFmtId="167" fontId="36" fillId="3" borderId="38" xfId="0" applyNumberFormat="1" applyFont="1" applyFill="1" applyBorder="1" applyAlignment="1">
      <alignment horizontal="center" vertical="center" wrapText="1"/>
    </xf>
    <xf numFmtId="167" fontId="36" fillId="3" borderId="43" xfId="0" applyNumberFormat="1" applyFont="1" applyFill="1" applyBorder="1" applyAlignment="1">
      <alignment horizontal="center" vertical="center" wrapText="1"/>
    </xf>
    <xf numFmtId="167" fontId="36" fillId="3" borderId="44" xfId="0" applyNumberFormat="1" applyFont="1" applyFill="1" applyBorder="1" applyAlignment="1">
      <alignment horizontal="center" vertical="center" wrapText="1"/>
    </xf>
    <xf numFmtId="166" fontId="29" fillId="3" borderId="0" xfId="0" applyNumberFormat="1" applyFont="1" applyFill="1" applyAlignment="1">
      <alignment horizontal="center" vertical="top"/>
    </xf>
    <xf numFmtId="0" fontId="29" fillId="3" borderId="0" xfId="0" applyFont="1" applyFill="1" applyAlignment="1">
      <alignment horizontal="center" vertical="top"/>
    </xf>
    <xf numFmtId="0" fontId="25" fillId="3" borderId="41" xfId="0" applyFont="1" applyFill="1" applyBorder="1" applyAlignment="1">
      <alignment horizontal="center" vertical="center" wrapText="1"/>
    </xf>
    <xf numFmtId="0" fontId="25" fillId="3" borderId="29" xfId="0" applyFont="1" applyFill="1" applyBorder="1" applyAlignment="1">
      <alignment horizontal="center" vertical="center" wrapText="1"/>
    </xf>
    <xf numFmtId="0" fontId="55" fillId="3" borderId="0" xfId="0" applyFont="1" applyFill="1" applyAlignment="1">
      <alignment horizontal="center"/>
    </xf>
    <xf numFmtId="0" fontId="27" fillId="3" borderId="0" xfId="0" applyFont="1" applyFill="1" applyAlignment="1">
      <alignment horizontal="center"/>
    </xf>
    <xf numFmtId="0" fontId="27" fillId="3" borderId="0" xfId="0" applyFont="1" applyFill="1" applyAlignment="1">
      <alignment horizontal="center" wrapText="1"/>
    </xf>
    <xf numFmtId="0" fontId="25" fillId="3" borderId="45" xfId="0" applyFont="1" applyFill="1" applyBorder="1" applyAlignment="1">
      <alignment horizontal="center" vertical="center" wrapText="1"/>
    </xf>
    <xf numFmtId="0" fontId="25" fillId="3" borderId="37" xfId="0" applyFont="1" applyFill="1" applyBorder="1" applyAlignment="1">
      <alignment horizontal="center" vertical="center" wrapText="1"/>
    </xf>
    <xf numFmtId="0" fontId="25" fillId="3" borderId="12" xfId="0" applyFont="1" applyFill="1" applyBorder="1" applyAlignment="1">
      <alignment horizontal="center" vertical="center" wrapText="1"/>
    </xf>
    <xf numFmtId="0" fontId="0" fillId="3" borderId="0" xfId="0" applyFill="1" applyAlignment="1">
      <alignment horizontal="right"/>
    </xf>
    <xf numFmtId="0" fontId="2" fillId="3" borderId="0" xfId="0" applyFont="1" applyFill="1" applyAlignment="1">
      <alignment horizontal="right" vertical="center" wrapText="1"/>
    </xf>
    <xf numFmtId="0" fontId="2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left" vertical="center"/>
    </xf>
    <xf numFmtId="0" fontId="29" fillId="3" borderId="0" xfId="0" applyFont="1" applyFill="1" applyAlignment="1">
      <alignment horizontal="right" vertical="center" wrapText="1"/>
    </xf>
    <xf numFmtId="168" fontId="29" fillId="3" borderId="0" xfId="0" applyNumberFormat="1" applyFont="1" applyFill="1" applyAlignment="1">
      <alignment horizontal="right" vertical="center" wrapText="1"/>
    </xf>
    <xf numFmtId="49" fontId="2" fillId="0" borderId="0" xfId="0" applyNumberFormat="1" applyFont="1" applyAlignment="1">
      <alignment horizontal="center" vertical="center"/>
    </xf>
    <xf numFmtId="0" fontId="2" fillId="2" borderId="0" xfId="0" applyFont="1" applyFill="1" applyAlignment="1">
      <alignment horizontal="right" vertical="center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vertical="center"/>
    </xf>
    <xf numFmtId="0" fontId="26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 wrapText="1"/>
    </xf>
    <xf numFmtId="0" fontId="25" fillId="0" borderId="23" xfId="0" applyFont="1" applyBorder="1" applyAlignment="1">
      <alignment horizontal="center" vertical="center" wrapText="1"/>
    </xf>
    <xf numFmtId="0" fontId="25" fillId="0" borderId="17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/>
    </xf>
    <xf numFmtId="0" fontId="25" fillId="0" borderId="21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0" fontId="25" fillId="0" borderId="23" xfId="0" applyFont="1" applyBorder="1" applyAlignment="1">
      <alignment horizontal="right" vertical="center" wrapText="1"/>
    </xf>
    <xf numFmtId="0" fontId="25" fillId="0" borderId="17" xfId="0" applyFont="1" applyBorder="1" applyAlignment="1">
      <alignment horizontal="right" vertical="center" wrapText="1"/>
    </xf>
    <xf numFmtId="166" fontId="2" fillId="0" borderId="0" xfId="0" applyNumberFormat="1" applyFont="1" applyAlignment="1">
      <alignment horizontal="center" vertical="top"/>
    </xf>
    <xf numFmtId="0" fontId="1" fillId="0" borderId="1" xfId="0" applyFont="1" applyBorder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25" fillId="2" borderId="20" xfId="0" applyFont="1" applyFill="1" applyBorder="1" applyAlignment="1">
      <alignment horizontal="center" vertical="center" wrapText="1"/>
    </xf>
    <xf numFmtId="0" fontId="29" fillId="0" borderId="0" xfId="0" applyFont="1" applyAlignment="1">
      <alignment horizontal="center" vertical="center"/>
    </xf>
    <xf numFmtId="0" fontId="28" fillId="0" borderId="1" xfId="0" applyFont="1" applyBorder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2" fillId="0" borderId="0" xfId="0" applyFont="1" applyAlignment="1">
      <alignment horizontal="left"/>
    </xf>
    <xf numFmtId="0" fontId="0" fillId="0" borderId="0" xfId="0" applyAlignment="1">
      <alignment horizontal="right" wrapText="1"/>
    </xf>
    <xf numFmtId="0" fontId="27" fillId="0" borderId="0" xfId="0" applyFont="1" applyAlignment="1">
      <alignment horizontal="center" wrapText="1"/>
    </xf>
    <xf numFmtId="0" fontId="1" fillId="0" borderId="0" xfId="0" applyFont="1" applyAlignment="1">
      <alignment horizontal="right"/>
    </xf>
    <xf numFmtId="0" fontId="0" fillId="0" borderId="0" xfId="0" applyAlignment="1">
      <alignment horizontal="right"/>
    </xf>
    <xf numFmtId="0" fontId="39" fillId="2" borderId="20" xfId="0" applyFont="1" applyFill="1" applyBorder="1" applyAlignment="1">
      <alignment horizontal="center"/>
    </xf>
    <xf numFmtId="0" fontId="25" fillId="0" borderId="20" xfId="0" applyFont="1" applyBorder="1" applyAlignment="1">
      <alignment horizontal="center" wrapText="1"/>
    </xf>
    <xf numFmtId="0" fontId="22" fillId="0" borderId="0" xfId="0" applyFont="1" applyAlignment="1">
      <alignment horizontal="center"/>
    </xf>
    <xf numFmtId="0" fontId="35" fillId="2" borderId="20" xfId="0" applyFont="1" applyFill="1" applyBorder="1" applyAlignment="1">
      <alignment horizontal="center" vertical="center" wrapText="1"/>
    </xf>
    <xf numFmtId="0" fontId="35" fillId="0" borderId="20" xfId="0" applyFont="1" applyBorder="1" applyAlignment="1">
      <alignment horizontal="center" vertical="center" wrapText="1"/>
    </xf>
    <xf numFmtId="0" fontId="35" fillId="0" borderId="20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 wrapText="1"/>
    </xf>
    <xf numFmtId="4" fontId="28" fillId="0" borderId="0" xfId="0" applyNumberFormat="1" applyFont="1" applyAlignment="1">
      <alignment horizontal="right" vertical="center"/>
    </xf>
    <xf numFmtId="0" fontId="36" fillId="0" borderId="20" xfId="0" applyFont="1" applyBorder="1" applyAlignment="1">
      <alignment horizontal="center" vertical="center" textRotation="90" wrapText="1"/>
    </xf>
    <xf numFmtId="167" fontId="36" fillId="0" borderId="20" xfId="0" applyNumberFormat="1" applyFont="1" applyBorder="1" applyAlignment="1">
      <alignment horizontal="center" vertical="center" textRotation="90" wrapText="1"/>
    </xf>
    <xf numFmtId="0" fontId="25" fillId="0" borderId="20" xfId="0" applyFont="1" applyBorder="1" applyAlignment="1">
      <alignment horizontal="center" vertical="center" wrapText="1" readingOrder="1"/>
    </xf>
    <xf numFmtId="4" fontId="25" fillId="0" borderId="23" xfId="0" applyNumberFormat="1" applyFont="1" applyBorder="1" applyAlignment="1">
      <alignment horizontal="center" vertical="center" wrapText="1"/>
    </xf>
    <xf numFmtId="4" fontId="25" fillId="0" borderId="17" xfId="0" applyNumberFormat="1" applyFont="1" applyBorder="1" applyAlignment="1">
      <alignment horizontal="center" vertical="center" wrapText="1"/>
    </xf>
    <xf numFmtId="4" fontId="29" fillId="0" borderId="20" xfId="0" applyNumberFormat="1" applyFont="1" applyBorder="1" applyAlignment="1">
      <alignment horizontal="right" vertical="center"/>
    </xf>
    <xf numFmtId="0" fontId="15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1" fillId="0" borderId="0" xfId="0" applyFont="1" applyAlignment="1">
      <alignment horizontal="center"/>
    </xf>
    <xf numFmtId="0" fontId="1" fillId="0" borderId="0" xfId="0" applyFont="1" applyAlignment="1">
      <alignment horizontal="right" wrapText="1"/>
    </xf>
    <xf numFmtId="168" fontId="29" fillId="2" borderId="0" xfId="0" applyNumberFormat="1" applyFont="1" applyFill="1" applyAlignment="1">
      <alignment horizontal="right" vertical="center" wrapText="1"/>
    </xf>
    <xf numFmtId="171" fontId="33" fillId="0" borderId="0" xfId="0" applyNumberFormat="1" applyFont="1" applyBorder="1" applyAlignment="1">
      <alignment vertical="center" wrapText="1"/>
    </xf>
    <xf numFmtId="171" fontId="29" fillId="0" borderId="0" xfId="0" applyNumberFormat="1" applyFont="1" applyBorder="1" applyAlignment="1">
      <alignment horizontal="right" vertical="center" wrapText="1"/>
    </xf>
    <xf numFmtId="171" fontId="29" fillId="0" borderId="0" xfId="0" applyNumberFormat="1" applyFont="1" applyBorder="1" applyAlignment="1">
      <alignment horizontal="right" vertical="center"/>
    </xf>
  </cellXfs>
  <cellStyles count="3">
    <cellStyle name="Денежный" xfId="2" builtinId="4"/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microsoft.com/office/2017/10/relationships/person" Target="persons/person1.xml"/><Relationship Id="rId1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7" Type="http://schemas.microsoft.com/office/2017/10/relationships/person" Target="persons/person4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microsoft.com/office/2017/10/relationships/person" Target="persons/person0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microsoft.com/office/2017/10/relationships/person" Target="persons/person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73"/>
  <sheetViews>
    <sheetView topLeftCell="A10" zoomScaleNormal="100" workbookViewId="0">
      <selection activeCell="G30" sqref="G30"/>
    </sheetView>
  </sheetViews>
  <sheetFormatPr defaultRowHeight="13.5" outlineLevelCol="1" x14ac:dyDescent="0.2"/>
  <cols>
    <col min="1" max="1" width="6" style="58" customWidth="1"/>
    <col min="2" max="2" width="17.28515625" style="57" customWidth="1"/>
    <col min="3" max="3" width="9.28515625" style="92" customWidth="1"/>
    <col min="4" max="4" width="8.7109375" style="57" customWidth="1" outlineLevel="1"/>
    <col min="5" max="5" width="12.42578125" style="101" customWidth="1"/>
    <col min="6" max="6" width="7.5703125" style="93" customWidth="1"/>
    <col min="7" max="7" width="8.42578125" style="93" customWidth="1"/>
    <col min="8" max="8" width="5.5703125" style="58" customWidth="1"/>
    <col min="9" max="9" width="9.7109375" style="58" customWidth="1"/>
    <col min="10" max="10" width="8.5703125" style="58" customWidth="1"/>
    <col min="11" max="11" width="13" style="58" customWidth="1"/>
    <col min="12" max="16384" width="9.140625" style="58"/>
  </cols>
  <sheetData>
    <row r="1" spans="2:14" x14ac:dyDescent="0.2">
      <c r="F1" s="580"/>
      <c r="G1" s="580"/>
      <c r="H1" s="580"/>
      <c r="I1" s="580"/>
      <c r="J1" s="580"/>
    </row>
    <row r="2" spans="2:14" ht="17.25" customHeight="1" x14ac:dyDescent="0.2">
      <c r="B2" s="90"/>
      <c r="D2" s="58"/>
      <c r="E2" s="58"/>
      <c r="G2" s="587"/>
      <c r="H2" s="587"/>
      <c r="I2" s="587"/>
      <c r="J2" s="587"/>
      <c r="K2" s="102"/>
    </row>
    <row r="3" spans="2:14" ht="17.25" customHeight="1" x14ac:dyDescent="0.2">
      <c r="B3" s="90"/>
      <c r="D3" s="58"/>
      <c r="E3" s="58"/>
      <c r="G3" s="587"/>
      <c r="H3" s="587"/>
      <c r="I3" s="587"/>
      <c r="J3" s="587"/>
      <c r="K3" s="102"/>
    </row>
    <row r="4" spans="2:14" ht="21.75" customHeight="1" x14ac:dyDescent="0.2">
      <c r="B4" s="90"/>
      <c r="D4" s="58"/>
      <c r="E4" s="58"/>
      <c r="G4" s="587"/>
      <c r="H4" s="587"/>
      <c r="I4" s="587"/>
      <c r="J4" s="587"/>
      <c r="K4" s="102"/>
    </row>
    <row r="5" spans="2:14" ht="17.25" x14ac:dyDescent="0.2">
      <c r="B5" s="90"/>
      <c r="D5" s="58"/>
      <c r="E5" s="58"/>
      <c r="G5" s="587"/>
      <c r="H5" s="587"/>
      <c r="I5" s="587"/>
      <c r="J5" s="587"/>
      <c r="K5" s="102"/>
    </row>
    <row r="6" spans="2:14" ht="32.25" customHeight="1" x14ac:dyDescent="0.2">
      <c r="B6" s="90"/>
      <c r="D6" s="58"/>
      <c r="E6" s="58"/>
      <c r="G6" s="587"/>
      <c r="H6" s="587"/>
      <c r="I6" s="587"/>
      <c r="J6" s="587"/>
      <c r="K6" s="102"/>
    </row>
    <row r="7" spans="2:14" ht="16.5" customHeight="1" x14ac:dyDescent="0.2">
      <c r="B7" s="94"/>
      <c r="C7" s="94"/>
      <c r="D7" s="94"/>
      <c r="E7" s="94"/>
      <c r="F7" s="95"/>
      <c r="G7" s="587"/>
      <c r="H7" s="587"/>
      <c r="I7" s="587"/>
      <c r="J7" s="587"/>
      <c r="K7" s="102"/>
    </row>
    <row r="8" spans="2:14" ht="18" thickBot="1" x14ac:dyDescent="0.25">
      <c r="B8" s="584" t="s">
        <v>0</v>
      </c>
      <c r="C8" s="584"/>
      <c r="D8" s="584"/>
      <c r="E8" s="584"/>
      <c r="F8" s="584"/>
      <c r="G8" s="586" t="s">
        <v>867</v>
      </c>
      <c r="H8" s="586"/>
      <c r="I8" s="586"/>
      <c r="J8" s="586"/>
      <c r="K8" s="98"/>
      <c r="L8" s="95"/>
      <c r="M8" s="95"/>
      <c r="N8" s="95"/>
    </row>
    <row r="9" spans="2:14" x14ac:dyDescent="0.2">
      <c r="B9" s="583" t="s">
        <v>1</v>
      </c>
      <c r="C9" s="583"/>
      <c r="D9" s="583"/>
      <c r="E9" s="583"/>
      <c r="F9" s="58"/>
      <c r="G9" s="58"/>
    </row>
    <row r="10" spans="2:14" ht="17.25" x14ac:dyDescent="0.2">
      <c r="B10" s="97"/>
      <c r="C10" s="97"/>
      <c r="D10" s="97"/>
      <c r="E10" s="97"/>
      <c r="F10" s="97"/>
      <c r="G10" s="97"/>
      <c r="H10" s="97"/>
    </row>
    <row r="11" spans="2:14" ht="18" thickBot="1" x14ac:dyDescent="0.25">
      <c r="B11" s="584" t="s">
        <v>2</v>
      </c>
      <c r="C11" s="585"/>
      <c r="D11" s="585"/>
      <c r="E11" s="585"/>
      <c r="F11" s="585"/>
      <c r="G11" s="572" t="s">
        <v>3</v>
      </c>
      <c r="H11" s="572"/>
      <c r="I11" s="572"/>
    </row>
    <row r="12" spans="2:14" x14ac:dyDescent="0.2">
      <c r="B12" s="583" t="s">
        <v>4</v>
      </c>
      <c r="C12" s="583"/>
      <c r="D12" s="583"/>
      <c r="E12" s="583"/>
      <c r="F12" s="583"/>
      <c r="G12" s="58"/>
    </row>
    <row r="13" spans="2:14" x14ac:dyDescent="0.2">
      <c r="B13" s="96"/>
      <c r="C13" s="96"/>
      <c r="D13" s="96"/>
      <c r="E13" s="96"/>
      <c r="F13" s="96"/>
      <c r="G13" s="58"/>
    </row>
    <row r="14" spans="2:14" x14ac:dyDescent="0.2">
      <c r="D14" s="58"/>
      <c r="E14" s="58"/>
      <c r="F14" s="58"/>
      <c r="G14" s="58"/>
    </row>
    <row r="15" spans="2:14" ht="17.25" x14ac:dyDescent="0.2">
      <c r="D15" s="58"/>
      <c r="E15" s="98"/>
      <c r="F15" s="58"/>
      <c r="G15" s="58"/>
    </row>
    <row r="16" spans="2:14" x14ac:dyDescent="0.2">
      <c r="D16" s="58"/>
      <c r="E16" s="58"/>
      <c r="F16" s="58"/>
      <c r="G16" s="58"/>
    </row>
    <row r="17" spans="1:11" x14ac:dyDescent="0.2">
      <c r="D17" s="58"/>
      <c r="E17" s="58"/>
      <c r="F17" s="58"/>
      <c r="G17" s="58"/>
    </row>
    <row r="18" spans="1:11" x14ac:dyDescent="0.2">
      <c r="D18" s="58"/>
      <c r="E18" s="58"/>
      <c r="F18" s="58"/>
      <c r="G18" s="58"/>
    </row>
    <row r="19" spans="1:11" x14ac:dyDescent="0.2">
      <c r="D19" s="58"/>
      <c r="E19" s="58"/>
      <c r="F19" s="58"/>
      <c r="G19" s="58"/>
    </row>
    <row r="20" spans="1:11" x14ac:dyDescent="0.2">
      <c r="D20" s="58"/>
      <c r="E20" s="58"/>
      <c r="F20" s="58"/>
      <c r="G20" s="58"/>
    </row>
    <row r="21" spans="1:11" ht="20.25" x14ac:dyDescent="0.2">
      <c r="B21" s="581" t="s">
        <v>894</v>
      </c>
      <c r="C21" s="581"/>
      <c r="D21" s="581"/>
      <c r="E21" s="581"/>
      <c r="F21" s="581"/>
      <c r="G21" s="581"/>
      <c r="H21" s="581"/>
      <c r="I21" s="581"/>
      <c r="J21" s="581"/>
      <c r="K21" s="99"/>
    </row>
    <row r="22" spans="1:11" ht="16.5" x14ac:dyDescent="0.2">
      <c r="A22" s="582"/>
      <c r="B22" s="582"/>
      <c r="C22" s="582"/>
      <c r="D22" s="582"/>
      <c r="E22" s="582"/>
      <c r="F22" s="582"/>
      <c r="G22" s="582"/>
      <c r="H22" s="582"/>
      <c r="I22" s="582"/>
      <c r="J22" s="582"/>
    </row>
    <row r="23" spans="1:11" x14ac:dyDescent="0.2">
      <c r="D23" s="58"/>
      <c r="E23" s="58"/>
      <c r="F23" s="58"/>
      <c r="G23" s="58"/>
    </row>
    <row r="24" spans="1:11" x14ac:dyDescent="0.2">
      <c r="D24" s="58"/>
      <c r="E24" s="58"/>
      <c r="F24" s="58"/>
      <c r="G24" s="58"/>
    </row>
    <row r="25" spans="1:11" ht="17.25" x14ac:dyDescent="0.2">
      <c r="B25" s="90" t="s">
        <v>5</v>
      </c>
      <c r="C25" s="574" t="s">
        <v>6</v>
      </c>
      <c r="D25" s="574"/>
      <c r="E25" s="574"/>
      <c r="F25" s="574"/>
      <c r="G25" s="574"/>
      <c r="H25" s="572" t="s">
        <v>7</v>
      </c>
      <c r="I25" s="572"/>
      <c r="J25" s="572"/>
    </row>
    <row r="26" spans="1:11" x14ac:dyDescent="0.2">
      <c r="D26" s="100" t="s">
        <v>4</v>
      </c>
      <c r="E26" s="100"/>
      <c r="F26" s="100"/>
      <c r="G26" s="100"/>
      <c r="H26" s="100"/>
    </row>
    <row r="27" spans="1:11" x14ac:dyDescent="0.2">
      <c r="D27" s="58"/>
      <c r="E27" s="58"/>
      <c r="F27" s="58"/>
      <c r="G27" s="58"/>
    </row>
    <row r="28" spans="1:11" x14ac:dyDescent="0.2">
      <c r="D28" s="58"/>
      <c r="E28" s="58"/>
      <c r="F28" s="58"/>
      <c r="G28" s="58"/>
    </row>
    <row r="29" spans="1:11" ht="17.25" customHeight="1" x14ac:dyDescent="0.2">
      <c r="B29" s="579" t="s">
        <v>900</v>
      </c>
      <c r="C29" s="579"/>
      <c r="D29" s="579"/>
      <c r="E29" s="579"/>
      <c r="F29" s="579"/>
      <c r="G29" s="573" t="s">
        <v>902</v>
      </c>
      <c r="H29" s="573"/>
      <c r="I29" s="573"/>
      <c r="J29" s="573"/>
    </row>
    <row r="30" spans="1:11" x14ac:dyDescent="0.2">
      <c r="D30" s="576" t="s">
        <v>8</v>
      </c>
      <c r="E30" s="576"/>
      <c r="F30" s="576"/>
      <c r="G30" s="58"/>
    </row>
    <row r="31" spans="1:11" x14ac:dyDescent="0.2">
      <c r="D31" s="58"/>
      <c r="E31" s="58"/>
      <c r="F31" s="58"/>
      <c r="G31" s="58"/>
    </row>
    <row r="32" spans="1:11" x14ac:dyDescent="0.2">
      <c r="D32" s="58"/>
      <c r="E32" s="58"/>
      <c r="F32" s="58"/>
      <c r="G32" s="58"/>
    </row>
    <row r="33" spans="1:10" x14ac:dyDescent="0.2">
      <c r="D33" s="58"/>
      <c r="E33" s="58"/>
      <c r="F33" s="58"/>
      <c r="G33" s="58"/>
    </row>
    <row r="34" spans="1:10" x14ac:dyDescent="0.2">
      <c r="D34" s="58"/>
      <c r="E34" s="58"/>
      <c r="F34" s="58"/>
      <c r="G34" s="58"/>
    </row>
    <row r="35" spans="1:10" ht="17.25" x14ac:dyDescent="0.2">
      <c r="B35" s="575" t="s">
        <v>9</v>
      </c>
      <c r="C35" s="575"/>
      <c r="D35" s="575"/>
      <c r="E35" s="575"/>
      <c r="F35" s="575"/>
      <c r="G35" s="575"/>
      <c r="H35" s="575"/>
      <c r="I35" s="575"/>
    </row>
    <row r="36" spans="1:10" x14ac:dyDescent="0.2">
      <c r="B36" s="576" t="s">
        <v>10</v>
      </c>
      <c r="C36" s="576"/>
      <c r="D36" s="576"/>
      <c r="E36" s="576"/>
      <c r="F36" s="576"/>
      <c r="G36" s="576"/>
      <c r="H36" s="576"/>
      <c r="I36" s="576"/>
    </row>
    <row r="37" spans="1:10" x14ac:dyDescent="0.2">
      <c r="D37" s="58"/>
      <c r="E37" s="58"/>
      <c r="F37" s="58"/>
      <c r="G37" s="58"/>
    </row>
    <row r="38" spans="1:10" x14ac:dyDescent="0.2">
      <c r="D38" s="58"/>
      <c r="E38" s="58"/>
      <c r="F38" s="58"/>
      <c r="G38" s="58"/>
    </row>
    <row r="39" spans="1:10" x14ac:dyDescent="0.2">
      <c r="D39" s="58"/>
      <c r="E39" s="58"/>
      <c r="F39" s="58"/>
      <c r="G39" s="58"/>
    </row>
    <row r="40" spans="1:10" ht="16.5" x14ac:dyDescent="0.3">
      <c r="A40" s="579" t="s">
        <v>866</v>
      </c>
      <c r="B40" s="579"/>
      <c r="C40" s="579"/>
      <c r="D40" s="578"/>
      <c r="E40" s="578"/>
      <c r="F40" s="577" t="s">
        <v>871</v>
      </c>
      <c r="G40" s="577"/>
      <c r="H40" s="577"/>
      <c r="I40" s="577"/>
      <c r="J40" s="577"/>
    </row>
    <row r="41" spans="1:10" x14ac:dyDescent="0.2">
      <c r="C41" s="57"/>
      <c r="D41" s="571" t="s">
        <v>11</v>
      </c>
      <c r="E41" s="571"/>
      <c r="F41" s="571"/>
      <c r="G41" s="571"/>
      <c r="H41" s="571"/>
      <c r="I41" s="571"/>
      <c r="J41" s="571"/>
    </row>
    <row r="42" spans="1:10" x14ac:dyDescent="0.2">
      <c r="D42" s="58"/>
      <c r="E42" s="58"/>
      <c r="F42" s="58"/>
      <c r="G42" s="58"/>
    </row>
    <row r="43" spans="1:10" x14ac:dyDescent="0.2">
      <c r="D43" s="58"/>
      <c r="E43" s="58" t="s">
        <v>173</v>
      </c>
      <c r="F43" s="58"/>
      <c r="G43" s="58"/>
    </row>
    <row r="44" spans="1:10" x14ac:dyDescent="0.2">
      <c r="D44" s="58"/>
      <c r="E44" s="58"/>
      <c r="F44" s="58"/>
      <c r="G44" s="58"/>
    </row>
    <row r="45" spans="1:10" x14ac:dyDescent="0.2">
      <c r="D45" s="58"/>
      <c r="E45" s="58"/>
      <c r="F45" s="58"/>
      <c r="G45" s="58"/>
    </row>
    <row r="46" spans="1:10" x14ac:dyDescent="0.2">
      <c r="D46" s="58"/>
      <c r="E46" s="58"/>
      <c r="F46" s="58"/>
      <c r="G46" s="58"/>
    </row>
    <row r="47" spans="1:10" x14ac:dyDescent="0.2">
      <c r="D47" s="58"/>
      <c r="E47" s="58"/>
      <c r="F47" s="58"/>
      <c r="G47" s="58"/>
    </row>
    <row r="48" spans="1:10" x14ac:dyDescent="0.2">
      <c r="D48" s="58"/>
      <c r="E48" s="58"/>
      <c r="F48" s="58"/>
      <c r="G48" s="58"/>
    </row>
    <row r="49" spans="4:7" x14ac:dyDescent="0.2">
      <c r="D49" s="58"/>
      <c r="E49" s="58"/>
      <c r="F49" s="58"/>
      <c r="G49" s="58"/>
    </row>
    <row r="50" spans="4:7" x14ac:dyDescent="0.2">
      <c r="D50" s="58"/>
      <c r="E50" s="58"/>
      <c r="F50" s="58"/>
      <c r="G50" s="58"/>
    </row>
    <row r="51" spans="4:7" x14ac:dyDescent="0.2">
      <c r="D51" s="58"/>
      <c r="E51" s="58"/>
      <c r="F51" s="58"/>
      <c r="G51" s="58"/>
    </row>
    <row r="52" spans="4:7" x14ac:dyDescent="0.2">
      <c r="D52" s="58"/>
      <c r="E52" s="58"/>
      <c r="F52" s="58"/>
      <c r="G52" s="58"/>
    </row>
    <row r="53" spans="4:7" x14ac:dyDescent="0.2">
      <c r="D53" s="58"/>
      <c r="E53" s="58"/>
      <c r="F53" s="58"/>
      <c r="G53" s="58"/>
    </row>
    <row r="54" spans="4:7" x14ac:dyDescent="0.2">
      <c r="D54" s="58"/>
      <c r="E54" s="58"/>
      <c r="F54" s="58"/>
      <c r="G54" s="58"/>
    </row>
    <row r="55" spans="4:7" x14ac:dyDescent="0.2">
      <c r="D55" s="58"/>
      <c r="E55" s="58"/>
      <c r="F55" s="58"/>
      <c r="G55" s="58"/>
    </row>
    <row r="56" spans="4:7" x14ac:dyDescent="0.2">
      <c r="D56" s="58"/>
      <c r="E56" s="58"/>
      <c r="F56" s="58"/>
      <c r="G56" s="58"/>
    </row>
    <row r="57" spans="4:7" x14ac:dyDescent="0.2">
      <c r="D57" s="58"/>
      <c r="E57" s="58"/>
      <c r="F57" s="58"/>
      <c r="G57" s="58"/>
    </row>
    <row r="58" spans="4:7" x14ac:dyDescent="0.2">
      <c r="D58" s="58"/>
      <c r="E58" s="58"/>
      <c r="F58" s="58"/>
      <c r="G58" s="58"/>
    </row>
    <row r="59" spans="4:7" x14ac:dyDescent="0.2">
      <c r="D59" s="58"/>
      <c r="E59" s="58"/>
      <c r="F59" s="58"/>
      <c r="G59" s="58"/>
    </row>
    <row r="60" spans="4:7" x14ac:dyDescent="0.2">
      <c r="D60" s="58"/>
      <c r="E60" s="58"/>
      <c r="F60" s="58"/>
      <c r="G60" s="58"/>
    </row>
    <row r="61" spans="4:7" x14ac:dyDescent="0.2">
      <c r="D61" s="58"/>
      <c r="E61" s="58"/>
      <c r="F61" s="58"/>
      <c r="G61" s="58"/>
    </row>
    <row r="62" spans="4:7" x14ac:dyDescent="0.2">
      <c r="D62" s="58"/>
      <c r="E62" s="58"/>
      <c r="F62" s="58"/>
      <c r="G62" s="58"/>
    </row>
    <row r="63" spans="4:7" x14ac:dyDescent="0.2">
      <c r="D63" s="58"/>
      <c r="E63" s="58"/>
      <c r="F63" s="58"/>
      <c r="G63" s="58"/>
    </row>
    <row r="64" spans="4:7" x14ac:dyDescent="0.2">
      <c r="D64" s="58"/>
      <c r="E64" s="58"/>
      <c r="F64" s="58"/>
      <c r="G64" s="58"/>
    </row>
    <row r="65" spans="4:7" x14ac:dyDescent="0.2">
      <c r="D65" s="58"/>
      <c r="E65" s="58"/>
      <c r="F65" s="58"/>
      <c r="G65" s="58"/>
    </row>
    <row r="66" spans="4:7" x14ac:dyDescent="0.2">
      <c r="D66" s="58"/>
      <c r="E66" s="58"/>
      <c r="F66" s="58"/>
      <c r="G66" s="58"/>
    </row>
    <row r="67" spans="4:7" x14ac:dyDescent="0.2">
      <c r="D67" s="58"/>
      <c r="E67" s="58"/>
      <c r="F67" s="58"/>
      <c r="G67" s="58"/>
    </row>
    <row r="68" spans="4:7" x14ac:dyDescent="0.2">
      <c r="D68" s="58"/>
      <c r="E68" s="58"/>
      <c r="F68" s="58"/>
      <c r="G68" s="58"/>
    </row>
    <row r="69" spans="4:7" x14ac:dyDescent="0.2">
      <c r="D69" s="58"/>
      <c r="E69" s="58"/>
      <c r="F69" s="58"/>
      <c r="G69" s="58"/>
    </row>
    <row r="70" spans="4:7" x14ac:dyDescent="0.2">
      <c r="D70" s="58"/>
      <c r="E70" s="58"/>
      <c r="F70" s="58"/>
      <c r="G70" s="58"/>
    </row>
    <row r="71" spans="4:7" x14ac:dyDescent="0.2">
      <c r="D71" s="58"/>
      <c r="E71" s="58"/>
      <c r="F71" s="58"/>
      <c r="G71" s="58"/>
    </row>
    <row r="72" spans="4:7" x14ac:dyDescent="0.2">
      <c r="D72" s="58"/>
      <c r="E72" s="58"/>
      <c r="F72" s="58"/>
      <c r="G72" s="58"/>
    </row>
    <row r="73" spans="4:7" x14ac:dyDescent="0.2">
      <c r="D73" s="58"/>
      <c r="E73" s="58"/>
      <c r="F73" s="58"/>
      <c r="G73" s="58"/>
    </row>
    <row r="74" spans="4:7" x14ac:dyDescent="0.2">
      <c r="D74" s="58"/>
      <c r="E74" s="58"/>
      <c r="F74" s="58"/>
      <c r="G74" s="58"/>
    </row>
    <row r="75" spans="4:7" x14ac:dyDescent="0.2">
      <c r="D75" s="58"/>
      <c r="E75" s="58"/>
      <c r="F75" s="58"/>
      <c r="G75" s="58"/>
    </row>
    <row r="76" spans="4:7" x14ac:dyDescent="0.2">
      <c r="D76" s="58"/>
      <c r="E76" s="58"/>
      <c r="F76" s="58"/>
      <c r="G76" s="58"/>
    </row>
    <row r="77" spans="4:7" x14ac:dyDescent="0.2">
      <c r="D77" s="58"/>
      <c r="E77" s="58"/>
      <c r="F77" s="58"/>
      <c r="G77" s="58"/>
    </row>
    <row r="78" spans="4:7" x14ac:dyDescent="0.2">
      <c r="D78" s="58"/>
      <c r="E78" s="58"/>
      <c r="F78" s="58"/>
      <c r="G78" s="58"/>
    </row>
    <row r="79" spans="4:7" x14ac:dyDescent="0.2">
      <c r="D79" s="58"/>
      <c r="E79" s="58"/>
      <c r="F79" s="58"/>
      <c r="G79" s="58"/>
    </row>
    <row r="80" spans="4:7" x14ac:dyDescent="0.2">
      <c r="D80" s="58"/>
      <c r="E80" s="58"/>
      <c r="F80" s="58"/>
      <c r="G80" s="58"/>
    </row>
    <row r="81" spans="4:7" x14ac:dyDescent="0.2">
      <c r="D81" s="58"/>
      <c r="E81" s="58"/>
      <c r="F81" s="58"/>
      <c r="G81" s="58"/>
    </row>
    <row r="82" spans="4:7" x14ac:dyDescent="0.2">
      <c r="D82" s="58"/>
      <c r="E82" s="58"/>
      <c r="F82" s="58"/>
      <c r="G82" s="58"/>
    </row>
    <row r="83" spans="4:7" x14ac:dyDescent="0.2">
      <c r="D83" s="58"/>
      <c r="E83" s="58"/>
      <c r="F83" s="58"/>
      <c r="G83" s="58"/>
    </row>
    <row r="84" spans="4:7" x14ac:dyDescent="0.2">
      <c r="D84" s="58"/>
      <c r="E84" s="58"/>
      <c r="F84" s="58"/>
      <c r="G84" s="58"/>
    </row>
    <row r="85" spans="4:7" x14ac:dyDescent="0.2">
      <c r="D85" s="58"/>
      <c r="E85" s="58"/>
      <c r="F85" s="58"/>
      <c r="G85" s="58"/>
    </row>
    <row r="86" spans="4:7" x14ac:dyDescent="0.2">
      <c r="D86" s="58"/>
      <c r="E86" s="58"/>
      <c r="F86" s="58"/>
      <c r="G86" s="58"/>
    </row>
    <row r="87" spans="4:7" x14ac:dyDescent="0.2">
      <c r="D87" s="58"/>
      <c r="E87" s="58"/>
      <c r="F87" s="58"/>
      <c r="G87" s="58"/>
    </row>
    <row r="88" spans="4:7" x14ac:dyDescent="0.2">
      <c r="D88" s="58"/>
      <c r="E88" s="58"/>
      <c r="F88" s="58"/>
      <c r="G88" s="58"/>
    </row>
    <row r="89" spans="4:7" x14ac:dyDescent="0.2">
      <c r="D89" s="58"/>
      <c r="E89" s="58"/>
      <c r="F89" s="58"/>
      <c r="G89" s="58"/>
    </row>
    <row r="90" spans="4:7" x14ac:dyDescent="0.2">
      <c r="D90" s="58"/>
      <c r="E90" s="58"/>
      <c r="F90" s="58"/>
      <c r="G90" s="58"/>
    </row>
    <row r="91" spans="4:7" x14ac:dyDescent="0.2">
      <c r="D91" s="58"/>
      <c r="E91" s="58"/>
      <c r="F91" s="58"/>
      <c r="G91" s="58"/>
    </row>
    <row r="92" spans="4:7" x14ac:dyDescent="0.2">
      <c r="D92" s="58"/>
      <c r="E92" s="58"/>
      <c r="F92" s="58"/>
      <c r="G92" s="58"/>
    </row>
    <row r="93" spans="4:7" x14ac:dyDescent="0.2">
      <c r="D93" s="58"/>
      <c r="E93" s="58"/>
      <c r="F93" s="58"/>
      <c r="G93" s="58"/>
    </row>
    <row r="94" spans="4:7" x14ac:dyDescent="0.2">
      <c r="D94" s="58"/>
      <c r="E94" s="58"/>
      <c r="F94" s="58"/>
      <c r="G94" s="58"/>
    </row>
    <row r="95" spans="4:7" x14ac:dyDescent="0.2">
      <c r="D95" s="58"/>
      <c r="E95" s="58"/>
      <c r="F95" s="58"/>
      <c r="G95" s="58"/>
    </row>
    <row r="96" spans="4:7" x14ac:dyDescent="0.2">
      <c r="D96" s="58"/>
      <c r="E96" s="58"/>
      <c r="F96" s="58"/>
      <c r="G96" s="58"/>
    </row>
    <row r="97" spans="4:7" x14ac:dyDescent="0.2">
      <c r="D97" s="58"/>
      <c r="E97" s="58"/>
      <c r="F97" s="58"/>
      <c r="G97" s="58"/>
    </row>
    <row r="98" spans="4:7" x14ac:dyDescent="0.2">
      <c r="D98" s="58"/>
      <c r="E98" s="58"/>
      <c r="F98" s="58"/>
      <c r="G98" s="58"/>
    </row>
    <row r="99" spans="4:7" x14ac:dyDescent="0.2">
      <c r="D99" s="58"/>
      <c r="E99" s="58"/>
      <c r="F99" s="58"/>
      <c r="G99" s="58"/>
    </row>
    <row r="100" spans="4:7" x14ac:dyDescent="0.2">
      <c r="D100" s="58"/>
      <c r="E100" s="58"/>
      <c r="F100" s="58"/>
      <c r="G100" s="58"/>
    </row>
    <row r="101" spans="4:7" x14ac:dyDescent="0.2">
      <c r="D101" s="58"/>
      <c r="E101" s="58"/>
      <c r="F101" s="58"/>
      <c r="G101" s="58"/>
    </row>
    <row r="102" spans="4:7" x14ac:dyDescent="0.2">
      <c r="D102" s="58"/>
      <c r="E102" s="58"/>
      <c r="F102" s="58"/>
      <c r="G102" s="58"/>
    </row>
    <row r="103" spans="4:7" x14ac:dyDescent="0.2">
      <c r="D103" s="58"/>
      <c r="E103" s="58"/>
      <c r="F103" s="58"/>
      <c r="G103" s="58"/>
    </row>
    <row r="104" spans="4:7" x14ac:dyDescent="0.2">
      <c r="D104" s="58"/>
      <c r="E104" s="58"/>
      <c r="F104" s="58"/>
      <c r="G104" s="58"/>
    </row>
    <row r="105" spans="4:7" x14ac:dyDescent="0.2">
      <c r="D105" s="58"/>
      <c r="E105" s="58"/>
      <c r="F105" s="58"/>
      <c r="G105" s="58"/>
    </row>
    <row r="106" spans="4:7" x14ac:dyDescent="0.2">
      <c r="D106" s="58"/>
      <c r="E106" s="58"/>
      <c r="F106" s="58"/>
      <c r="G106" s="58"/>
    </row>
    <row r="107" spans="4:7" x14ac:dyDescent="0.2">
      <c r="D107" s="58"/>
      <c r="E107" s="58"/>
      <c r="F107" s="58"/>
      <c r="G107" s="58"/>
    </row>
    <row r="108" spans="4:7" x14ac:dyDescent="0.2">
      <c r="D108" s="58"/>
      <c r="E108" s="58"/>
      <c r="F108" s="58"/>
      <c r="G108" s="58"/>
    </row>
    <row r="109" spans="4:7" x14ac:dyDescent="0.2">
      <c r="D109" s="58"/>
      <c r="E109" s="58"/>
      <c r="F109" s="58"/>
      <c r="G109" s="58"/>
    </row>
    <row r="110" spans="4:7" x14ac:dyDescent="0.2">
      <c r="D110" s="58"/>
      <c r="E110" s="58"/>
      <c r="F110" s="58"/>
      <c r="G110" s="58"/>
    </row>
    <row r="111" spans="4:7" x14ac:dyDescent="0.2">
      <c r="D111" s="58"/>
      <c r="E111" s="58"/>
      <c r="F111" s="58"/>
      <c r="G111" s="58"/>
    </row>
    <row r="112" spans="4:7" x14ac:dyDescent="0.2">
      <c r="D112" s="58"/>
      <c r="E112" s="58"/>
      <c r="F112" s="58"/>
      <c r="G112" s="58"/>
    </row>
    <row r="113" spans="4:7" x14ac:dyDescent="0.2">
      <c r="D113" s="58"/>
      <c r="E113" s="58"/>
      <c r="F113" s="58"/>
      <c r="G113" s="58"/>
    </row>
    <row r="114" spans="4:7" x14ac:dyDescent="0.2">
      <c r="D114" s="58"/>
      <c r="E114" s="58"/>
      <c r="F114" s="58"/>
      <c r="G114" s="58"/>
    </row>
    <row r="115" spans="4:7" x14ac:dyDescent="0.2">
      <c r="D115" s="58"/>
      <c r="E115" s="58"/>
      <c r="F115" s="58"/>
      <c r="G115" s="58"/>
    </row>
    <row r="116" spans="4:7" x14ac:dyDescent="0.2">
      <c r="D116" s="58"/>
      <c r="E116" s="58"/>
      <c r="F116" s="58"/>
      <c r="G116" s="58"/>
    </row>
    <row r="117" spans="4:7" x14ac:dyDescent="0.2">
      <c r="D117" s="58"/>
      <c r="E117" s="58"/>
      <c r="F117" s="58"/>
      <c r="G117" s="58"/>
    </row>
    <row r="118" spans="4:7" x14ac:dyDescent="0.2">
      <c r="D118" s="58"/>
      <c r="E118" s="58"/>
      <c r="F118" s="58"/>
      <c r="G118" s="58"/>
    </row>
    <row r="119" spans="4:7" x14ac:dyDescent="0.2">
      <c r="D119" s="58"/>
      <c r="E119" s="58"/>
      <c r="F119" s="58"/>
      <c r="G119" s="58"/>
    </row>
    <row r="120" spans="4:7" x14ac:dyDescent="0.2">
      <c r="D120" s="58"/>
      <c r="E120" s="58"/>
      <c r="F120" s="58"/>
      <c r="G120" s="58"/>
    </row>
    <row r="121" spans="4:7" x14ac:dyDescent="0.2">
      <c r="D121" s="58"/>
      <c r="E121" s="58"/>
      <c r="F121" s="58"/>
      <c r="G121" s="58"/>
    </row>
    <row r="122" spans="4:7" x14ac:dyDescent="0.2">
      <c r="D122" s="58"/>
      <c r="E122" s="58"/>
      <c r="F122" s="58"/>
      <c r="G122" s="58"/>
    </row>
    <row r="123" spans="4:7" x14ac:dyDescent="0.2">
      <c r="D123" s="58"/>
      <c r="E123" s="58"/>
      <c r="F123" s="58"/>
      <c r="G123" s="58"/>
    </row>
    <row r="124" spans="4:7" x14ac:dyDescent="0.2">
      <c r="D124" s="58"/>
      <c r="E124" s="58"/>
      <c r="F124" s="58"/>
      <c r="G124" s="58"/>
    </row>
    <row r="125" spans="4:7" x14ac:dyDescent="0.2">
      <c r="D125" s="58"/>
      <c r="E125" s="58"/>
      <c r="F125" s="58"/>
      <c r="G125" s="58"/>
    </row>
    <row r="126" spans="4:7" x14ac:dyDescent="0.2">
      <c r="D126" s="58"/>
      <c r="E126" s="58"/>
      <c r="F126" s="58"/>
      <c r="G126" s="58"/>
    </row>
    <row r="127" spans="4:7" x14ac:dyDescent="0.2">
      <c r="D127" s="58"/>
      <c r="E127" s="58"/>
      <c r="F127" s="58"/>
      <c r="G127" s="58"/>
    </row>
    <row r="128" spans="4:7" x14ac:dyDescent="0.2">
      <c r="D128" s="58"/>
      <c r="E128" s="58"/>
      <c r="F128" s="58"/>
      <c r="G128" s="58"/>
    </row>
    <row r="129" spans="4:7" x14ac:dyDescent="0.2">
      <c r="D129" s="58"/>
      <c r="E129" s="58"/>
      <c r="F129" s="58"/>
      <c r="G129" s="58"/>
    </row>
    <row r="130" spans="4:7" x14ac:dyDescent="0.2">
      <c r="D130" s="58"/>
      <c r="E130" s="58"/>
      <c r="F130" s="58"/>
      <c r="G130" s="58"/>
    </row>
    <row r="131" spans="4:7" x14ac:dyDescent="0.2">
      <c r="D131" s="58"/>
      <c r="E131" s="58"/>
      <c r="F131" s="58"/>
      <c r="G131" s="58"/>
    </row>
    <row r="132" spans="4:7" x14ac:dyDescent="0.2">
      <c r="D132" s="58"/>
      <c r="E132" s="58"/>
      <c r="F132" s="58"/>
      <c r="G132" s="58"/>
    </row>
    <row r="133" spans="4:7" x14ac:dyDescent="0.2">
      <c r="D133" s="58"/>
      <c r="E133" s="58"/>
      <c r="F133" s="58"/>
      <c r="G133" s="58"/>
    </row>
    <row r="134" spans="4:7" x14ac:dyDescent="0.2">
      <c r="D134" s="58"/>
      <c r="E134" s="58"/>
      <c r="F134" s="58"/>
      <c r="G134" s="58"/>
    </row>
    <row r="135" spans="4:7" x14ac:dyDescent="0.2">
      <c r="D135" s="58"/>
      <c r="E135" s="58"/>
      <c r="F135" s="58"/>
      <c r="G135" s="58"/>
    </row>
    <row r="136" spans="4:7" x14ac:dyDescent="0.2">
      <c r="D136" s="58"/>
      <c r="E136" s="58"/>
      <c r="F136" s="58"/>
      <c r="G136" s="58"/>
    </row>
    <row r="137" spans="4:7" x14ac:dyDescent="0.2">
      <c r="D137" s="58"/>
      <c r="E137" s="58"/>
      <c r="F137" s="58"/>
      <c r="G137" s="58"/>
    </row>
    <row r="138" spans="4:7" x14ac:dyDescent="0.2">
      <c r="D138" s="58"/>
      <c r="E138" s="58"/>
      <c r="F138" s="58"/>
      <c r="G138" s="58"/>
    </row>
    <row r="139" spans="4:7" x14ac:dyDescent="0.2">
      <c r="D139" s="58"/>
      <c r="E139" s="58"/>
      <c r="F139" s="58"/>
      <c r="G139" s="58"/>
    </row>
    <row r="140" spans="4:7" x14ac:dyDescent="0.2">
      <c r="D140" s="58"/>
      <c r="E140" s="58"/>
      <c r="F140" s="58"/>
      <c r="G140" s="58"/>
    </row>
    <row r="141" spans="4:7" x14ac:dyDescent="0.2">
      <c r="D141" s="58"/>
      <c r="E141" s="58"/>
      <c r="F141" s="58"/>
      <c r="G141" s="58"/>
    </row>
    <row r="142" spans="4:7" x14ac:dyDescent="0.2">
      <c r="D142" s="58"/>
      <c r="E142" s="58"/>
      <c r="F142" s="58"/>
      <c r="G142" s="58"/>
    </row>
    <row r="143" spans="4:7" x14ac:dyDescent="0.2">
      <c r="D143" s="58"/>
      <c r="E143" s="58"/>
      <c r="F143" s="58"/>
      <c r="G143" s="58"/>
    </row>
    <row r="144" spans="4:7" x14ac:dyDescent="0.2">
      <c r="D144" s="58"/>
      <c r="E144" s="58"/>
      <c r="F144" s="58"/>
      <c r="G144" s="58"/>
    </row>
    <row r="145" spans="4:7" x14ac:dyDescent="0.2">
      <c r="D145" s="58"/>
      <c r="E145" s="58"/>
      <c r="F145" s="58"/>
      <c r="G145" s="58"/>
    </row>
    <row r="146" spans="4:7" x14ac:dyDescent="0.2">
      <c r="D146" s="58"/>
      <c r="E146" s="58"/>
      <c r="F146" s="58"/>
      <c r="G146" s="58"/>
    </row>
    <row r="147" spans="4:7" x14ac:dyDescent="0.2">
      <c r="D147" s="58"/>
      <c r="E147" s="58"/>
      <c r="F147" s="58"/>
      <c r="G147" s="58"/>
    </row>
    <row r="148" spans="4:7" x14ac:dyDescent="0.2">
      <c r="D148" s="58"/>
      <c r="E148" s="58"/>
      <c r="F148" s="58"/>
      <c r="G148" s="58"/>
    </row>
    <row r="149" spans="4:7" x14ac:dyDescent="0.2">
      <c r="D149" s="58"/>
      <c r="E149" s="58"/>
      <c r="F149" s="58"/>
      <c r="G149" s="58"/>
    </row>
    <row r="150" spans="4:7" x14ac:dyDescent="0.2">
      <c r="D150" s="58"/>
      <c r="E150" s="58"/>
      <c r="F150" s="58"/>
      <c r="G150" s="58"/>
    </row>
    <row r="151" spans="4:7" x14ac:dyDescent="0.2">
      <c r="D151" s="58"/>
      <c r="E151" s="58"/>
      <c r="F151" s="58"/>
      <c r="G151" s="58"/>
    </row>
    <row r="152" spans="4:7" x14ac:dyDescent="0.2">
      <c r="D152" s="58"/>
      <c r="E152" s="58"/>
      <c r="F152" s="58"/>
      <c r="G152" s="58"/>
    </row>
    <row r="153" spans="4:7" x14ac:dyDescent="0.2">
      <c r="D153" s="58"/>
      <c r="E153" s="58"/>
      <c r="F153" s="58"/>
      <c r="G153" s="58"/>
    </row>
    <row r="154" spans="4:7" x14ac:dyDescent="0.2">
      <c r="D154" s="58"/>
      <c r="E154" s="58"/>
      <c r="F154" s="58"/>
      <c r="G154" s="58"/>
    </row>
    <row r="155" spans="4:7" x14ac:dyDescent="0.2">
      <c r="D155" s="58"/>
      <c r="E155" s="58"/>
      <c r="F155" s="58"/>
      <c r="G155" s="58"/>
    </row>
    <row r="156" spans="4:7" x14ac:dyDescent="0.2">
      <c r="D156" s="58"/>
      <c r="E156" s="58"/>
      <c r="F156" s="58"/>
      <c r="G156" s="58"/>
    </row>
    <row r="157" spans="4:7" x14ac:dyDescent="0.2">
      <c r="D157" s="58"/>
      <c r="E157" s="58"/>
      <c r="F157" s="58"/>
      <c r="G157" s="58"/>
    </row>
    <row r="158" spans="4:7" x14ac:dyDescent="0.2">
      <c r="D158" s="58"/>
      <c r="E158" s="58"/>
      <c r="F158" s="58"/>
      <c r="G158" s="58"/>
    </row>
    <row r="159" spans="4:7" x14ac:dyDescent="0.2">
      <c r="D159" s="58"/>
      <c r="E159" s="58"/>
      <c r="F159" s="58"/>
      <c r="G159" s="58"/>
    </row>
    <row r="160" spans="4:7" x14ac:dyDescent="0.2">
      <c r="D160" s="58"/>
      <c r="E160" s="58"/>
      <c r="F160" s="58"/>
      <c r="G160" s="58"/>
    </row>
    <row r="161" spans="4:7" x14ac:dyDescent="0.2">
      <c r="D161" s="58"/>
      <c r="E161" s="58"/>
      <c r="F161" s="58"/>
      <c r="G161" s="58"/>
    </row>
    <row r="162" spans="4:7" x14ac:dyDescent="0.2">
      <c r="D162" s="58"/>
      <c r="E162" s="58"/>
      <c r="F162" s="58"/>
      <c r="G162" s="58"/>
    </row>
    <row r="163" spans="4:7" x14ac:dyDescent="0.2">
      <c r="D163" s="58"/>
      <c r="E163" s="58"/>
      <c r="F163" s="58"/>
      <c r="G163" s="58"/>
    </row>
    <row r="164" spans="4:7" x14ac:dyDescent="0.2">
      <c r="D164" s="58"/>
      <c r="E164" s="58"/>
      <c r="F164" s="58"/>
      <c r="G164" s="58"/>
    </row>
    <row r="165" spans="4:7" x14ac:dyDescent="0.2">
      <c r="D165" s="58"/>
      <c r="E165" s="58"/>
      <c r="F165" s="58"/>
      <c r="G165" s="58"/>
    </row>
    <row r="166" spans="4:7" x14ac:dyDescent="0.2">
      <c r="D166" s="58"/>
      <c r="E166" s="58"/>
      <c r="F166" s="58"/>
      <c r="G166" s="58"/>
    </row>
    <row r="167" spans="4:7" x14ac:dyDescent="0.2">
      <c r="D167" s="58"/>
      <c r="E167" s="58"/>
      <c r="F167" s="58"/>
      <c r="G167" s="58"/>
    </row>
    <row r="168" spans="4:7" x14ac:dyDescent="0.2">
      <c r="D168" s="58"/>
      <c r="E168" s="58"/>
      <c r="F168" s="58"/>
      <c r="G168" s="58"/>
    </row>
    <row r="169" spans="4:7" x14ac:dyDescent="0.2">
      <c r="D169" s="58"/>
      <c r="E169" s="58"/>
      <c r="F169" s="58"/>
      <c r="G169" s="58"/>
    </row>
    <row r="170" spans="4:7" x14ac:dyDescent="0.2">
      <c r="D170" s="58"/>
      <c r="E170" s="58"/>
      <c r="F170" s="58"/>
      <c r="G170" s="58"/>
    </row>
    <row r="171" spans="4:7" x14ac:dyDescent="0.2">
      <c r="D171" s="58"/>
      <c r="E171" s="58"/>
      <c r="F171" s="58"/>
      <c r="G171" s="58"/>
    </row>
    <row r="172" spans="4:7" x14ac:dyDescent="0.2">
      <c r="D172" s="58"/>
      <c r="E172" s="58"/>
      <c r="F172" s="58"/>
      <c r="G172" s="58"/>
    </row>
    <row r="173" spans="4:7" x14ac:dyDescent="0.2">
      <c r="D173" s="58"/>
      <c r="E173" s="58"/>
      <c r="F173" s="58"/>
      <c r="G173" s="58"/>
    </row>
    <row r="174" spans="4:7" x14ac:dyDescent="0.2">
      <c r="D174" s="58"/>
      <c r="E174" s="58"/>
      <c r="F174" s="58"/>
      <c r="G174" s="58"/>
    </row>
    <row r="175" spans="4:7" x14ac:dyDescent="0.2">
      <c r="D175" s="58"/>
      <c r="E175" s="58"/>
      <c r="F175" s="58"/>
      <c r="G175" s="58"/>
    </row>
    <row r="176" spans="4:7" x14ac:dyDescent="0.2">
      <c r="D176" s="58"/>
      <c r="E176" s="58"/>
      <c r="F176" s="58"/>
      <c r="G176" s="58"/>
    </row>
    <row r="177" spans="4:7" x14ac:dyDescent="0.2">
      <c r="D177" s="58"/>
      <c r="E177" s="58"/>
      <c r="F177" s="58"/>
      <c r="G177" s="58"/>
    </row>
    <row r="178" spans="4:7" x14ac:dyDescent="0.2">
      <c r="D178" s="58"/>
      <c r="E178" s="58"/>
      <c r="F178" s="58"/>
      <c r="G178" s="58"/>
    </row>
    <row r="179" spans="4:7" x14ac:dyDescent="0.2">
      <c r="D179" s="58"/>
      <c r="E179" s="58"/>
      <c r="F179" s="58"/>
      <c r="G179" s="58"/>
    </row>
    <row r="180" spans="4:7" x14ac:dyDescent="0.2">
      <c r="D180" s="58"/>
      <c r="E180" s="58"/>
      <c r="F180" s="58"/>
      <c r="G180" s="58"/>
    </row>
    <row r="181" spans="4:7" x14ac:dyDescent="0.2">
      <c r="D181" s="58"/>
      <c r="E181" s="58"/>
      <c r="F181" s="58"/>
      <c r="G181" s="58"/>
    </row>
    <row r="182" spans="4:7" x14ac:dyDescent="0.2">
      <c r="D182" s="58"/>
      <c r="E182" s="58"/>
      <c r="F182" s="58"/>
      <c r="G182" s="58"/>
    </row>
    <row r="183" spans="4:7" x14ac:dyDescent="0.2">
      <c r="D183" s="58"/>
      <c r="E183" s="58"/>
      <c r="F183" s="58"/>
      <c r="G183" s="58"/>
    </row>
    <row r="184" spans="4:7" x14ac:dyDescent="0.2">
      <c r="D184" s="58"/>
      <c r="E184" s="58"/>
      <c r="F184" s="58"/>
      <c r="G184" s="58"/>
    </row>
    <row r="185" spans="4:7" x14ac:dyDescent="0.2">
      <c r="D185" s="58"/>
      <c r="E185" s="58"/>
      <c r="F185" s="58"/>
      <c r="G185" s="58"/>
    </row>
    <row r="186" spans="4:7" x14ac:dyDescent="0.2">
      <c r="D186" s="58"/>
      <c r="E186" s="58"/>
      <c r="F186" s="58"/>
      <c r="G186" s="58"/>
    </row>
    <row r="187" spans="4:7" x14ac:dyDescent="0.2">
      <c r="D187" s="58"/>
      <c r="E187" s="58"/>
      <c r="F187" s="58"/>
      <c r="G187" s="58"/>
    </row>
    <row r="188" spans="4:7" x14ac:dyDescent="0.2">
      <c r="D188" s="58"/>
      <c r="E188" s="58"/>
      <c r="F188" s="58"/>
      <c r="G188" s="58"/>
    </row>
    <row r="189" spans="4:7" x14ac:dyDescent="0.2">
      <c r="D189" s="58"/>
      <c r="E189" s="58"/>
      <c r="F189" s="58"/>
      <c r="G189" s="58"/>
    </row>
    <row r="190" spans="4:7" x14ac:dyDescent="0.2">
      <c r="D190" s="58"/>
      <c r="E190" s="58"/>
      <c r="F190" s="58"/>
      <c r="G190" s="58"/>
    </row>
    <row r="191" spans="4:7" x14ac:dyDescent="0.2">
      <c r="D191" s="58"/>
      <c r="E191" s="58"/>
      <c r="F191" s="58"/>
      <c r="G191" s="58"/>
    </row>
    <row r="192" spans="4:7" x14ac:dyDescent="0.2">
      <c r="D192" s="58"/>
      <c r="E192" s="58"/>
      <c r="F192" s="58"/>
      <c r="G192" s="58"/>
    </row>
    <row r="193" spans="4:7" x14ac:dyDescent="0.2">
      <c r="D193" s="58"/>
      <c r="E193" s="58"/>
      <c r="F193" s="58"/>
      <c r="G193" s="58"/>
    </row>
    <row r="194" spans="4:7" x14ac:dyDescent="0.2">
      <c r="D194" s="58"/>
      <c r="E194" s="58"/>
      <c r="F194" s="58"/>
      <c r="G194" s="58"/>
    </row>
    <row r="195" spans="4:7" x14ac:dyDescent="0.2">
      <c r="D195" s="58"/>
      <c r="E195" s="58"/>
      <c r="F195" s="58"/>
      <c r="G195" s="58"/>
    </row>
    <row r="196" spans="4:7" x14ac:dyDescent="0.2">
      <c r="D196" s="58"/>
      <c r="E196" s="58"/>
      <c r="F196" s="58"/>
      <c r="G196" s="58"/>
    </row>
    <row r="197" spans="4:7" x14ac:dyDescent="0.2">
      <c r="D197" s="58"/>
      <c r="E197" s="58"/>
      <c r="F197" s="58"/>
      <c r="G197" s="58"/>
    </row>
    <row r="198" spans="4:7" x14ac:dyDescent="0.2">
      <c r="D198" s="58"/>
      <c r="E198" s="58"/>
      <c r="F198" s="58"/>
      <c r="G198" s="58"/>
    </row>
    <row r="199" spans="4:7" x14ac:dyDescent="0.2">
      <c r="D199" s="58"/>
      <c r="E199" s="58"/>
      <c r="F199" s="58"/>
      <c r="G199" s="58"/>
    </row>
    <row r="200" spans="4:7" x14ac:dyDescent="0.2">
      <c r="D200" s="58"/>
      <c r="E200" s="58"/>
      <c r="F200" s="58"/>
      <c r="G200" s="58"/>
    </row>
    <row r="201" spans="4:7" x14ac:dyDescent="0.2">
      <c r="D201" s="58"/>
      <c r="E201" s="58"/>
      <c r="F201" s="58"/>
      <c r="G201" s="58"/>
    </row>
    <row r="202" spans="4:7" x14ac:dyDescent="0.2">
      <c r="D202" s="58"/>
      <c r="E202" s="58"/>
      <c r="F202" s="58"/>
      <c r="G202" s="58"/>
    </row>
    <row r="203" spans="4:7" x14ac:dyDescent="0.2">
      <c r="D203" s="58"/>
      <c r="E203" s="58"/>
      <c r="F203" s="58"/>
      <c r="G203" s="58"/>
    </row>
    <row r="204" spans="4:7" x14ac:dyDescent="0.2">
      <c r="D204" s="58"/>
      <c r="E204" s="58"/>
      <c r="F204" s="58"/>
      <c r="G204" s="58"/>
    </row>
    <row r="205" spans="4:7" x14ac:dyDescent="0.2">
      <c r="D205" s="58"/>
      <c r="E205" s="58"/>
      <c r="F205" s="58"/>
      <c r="G205" s="58"/>
    </row>
    <row r="206" spans="4:7" x14ac:dyDescent="0.2">
      <c r="D206" s="58"/>
      <c r="E206" s="58"/>
      <c r="F206" s="58"/>
      <c r="G206" s="58"/>
    </row>
    <row r="207" spans="4:7" x14ac:dyDescent="0.2">
      <c r="D207" s="58"/>
      <c r="E207" s="58"/>
      <c r="F207" s="58"/>
      <c r="G207" s="58"/>
    </row>
    <row r="208" spans="4:7" x14ac:dyDescent="0.2">
      <c r="D208" s="58"/>
      <c r="E208" s="58"/>
      <c r="F208" s="58"/>
      <c r="G208" s="58"/>
    </row>
    <row r="209" spans="4:7" x14ac:dyDescent="0.2">
      <c r="D209" s="58"/>
      <c r="E209" s="58"/>
      <c r="F209" s="58"/>
      <c r="G209" s="58"/>
    </row>
    <row r="210" spans="4:7" x14ac:dyDescent="0.2">
      <c r="D210" s="58"/>
      <c r="E210" s="58"/>
      <c r="F210" s="58"/>
      <c r="G210" s="58"/>
    </row>
    <row r="211" spans="4:7" x14ac:dyDescent="0.2">
      <c r="D211" s="58"/>
      <c r="E211" s="58"/>
      <c r="F211" s="58"/>
      <c r="G211" s="58"/>
    </row>
    <row r="212" spans="4:7" x14ac:dyDescent="0.2">
      <c r="D212" s="58"/>
      <c r="E212" s="58"/>
      <c r="F212" s="58"/>
      <c r="G212" s="58"/>
    </row>
    <row r="213" spans="4:7" x14ac:dyDescent="0.2">
      <c r="D213" s="58"/>
      <c r="E213" s="58"/>
      <c r="F213" s="58"/>
      <c r="G213" s="58"/>
    </row>
    <row r="214" spans="4:7" x14ac:dyDescent="0.2">
      <c r="D214" s="58"/>
      <c r="E214" s="58"/>
      <c r="F214" s="58"/>
      <c r="G214" s="58"/>
    </row>
    <row r="215" spans="4:7" x14ac:dyDescent="0.2">
      <c r="D215" s="58"/>
      <c r="E215" s="58"/>
      <c r="F215" s="58"/>
      <c r="G215" s="58"/>
    </row>
    <row r="216" spans="4:7" x14ac:dyDescent="0.2">
      <c r="D216" s="58"/>
      <c r="E216" s="58"/>
      <c r="F216" s="58"/>
      <c r="G216" s="58"/>
    </row>
    <row r="217" spans="4:7" x14ac:dyDescent="0.2">
      <c r="D217" s="58"/>
      <c r="E217" s="58"/>
      <c r="F217" s="58"/>
      <c r="G217" s="58"/>
    </row>
    <row r="218" spans="4:7" x14ac:dyDescent="0.2">
      <c r="D218" s="58"/>
      <c r="E218" s="58"/>
      <c r="F218" s="58"/>
      <c r="G218" s="58"/>
    </row>
    <row r="219" spans="4:7" x14ac:dyDescent="0.2">
      <c r="D219" s="58"/>
      <c r="E219" s="58"/>
      <c r="F219" s="58"/>
      <c r="G219" s="58"/>
    </row>
    <row r="220" spans="4:7" x14ac:dyDescent="0.2">
      <c r="D220" s="58"/>
      <c r="E220" s="58"/>
      <c r="F220" s="58"/>
      <c r="G220" s="58"/>
    </row>
    <row r="221" spans="4:7" x14ac:dyDescent="0.2">
      <c r="D221" s="58"/>
      <c r="E221" s="58"/>
      <c r="F221" s="58"/>
      <c r="G221" s="58"/>
    </row>
    <row r="222" spans="4:7" x14ac:dyDescent="0.2">
      <c r="D222" s="58"/>
      <c r="E222" s="58"/>
      <c r="F222" s="58"/>
      <c r="G222" s="58"/>
    </row>
    <row r="223" spans="4:7" x14ac:dyDescent="0.2">
      <c r="D223" s="58"/>
      <c r="E223" s="58"/>
      <c r="F223" s="58"/>
      <c r="G223" s="58"/>
    </row>
    <row r="224" spans="4:7" x14ac:dyDescent="0.2">
      <c r="D224" s="58"/>
      <c r="E224" s="58"/>
      <c r="F224" s="58"/>
      <c r="G224" s="58"/>
    </row>
    <row r="225" spans="4:7" x14ac:dyDescent="0.2">
      <c r="D225" s="58"/>
      <c r="E225" s="58"/>
      <c r="F225" s="58"/>
      <c r="G225" s="58"/>
    </row>
    <row r="226" spans="4:7" x14ac:dyDescent="0.2">
      <c r="D226" s="58"/>
      <c r="E226" s="58"/>
      <c r="F226" s="58"/>
      <c r="G226" s="58"/>
    </row>
    <row r="227" spans="4:7" x14ac:dyDescent="0.2">
      <c r="D227" s="58"/>
      <c r="E227" s="58"/>
      <c r="F227" s="58"/>
      <c r="G227" s="58"/>
    </row>
    <row r="228" spans="4:7" x14ac:dyDescent="0.2">
      <c r="D228" s="58"/>
      <c r="E228" s="58"/>
      <c r="F228" s="58"/>
      <c r="G228" s="58"/>
    </row>
    <row r="229" spans="4:7" x14ac:dyDescent="0.2">
      <c r="D229" s="58"/>
      <c r="E229" s="58"/>
      <c r="F229" s="58"/>
      <c r="G229" s="58"/>
    </row>
    <row r="230" spans="4:7" x14ac:dyDescent="0.2">
      <c r="D230" s="58"/>
      <c r="E230" s="58"/>
      <c r="F230" s="58"/>
      <c r="G230" s="58"/>
    </row>
    <row r="231" spans="4:7" x14ac:dyDescent="0.2">
      <c r="D231" s="58"/>
      <c r="E231" s="58"/>
      <c r="F231" s="58"/>
      <c r="G231" s="58"/>
    </row>
    <row r="232" spans="4:7" x14ac:dyDescent="0.2">
      <c r="D232" s="58"/>
      <c r="E232" s="58"/>
      <c r="F232" s="58"/>
      <c r="G232" s="58"/>
    </row>
    <row r="233" spans="4:7" x14ac:dyDescent="0.2">
      <c r="D233" s="58"/>
      <c r="E233" s="58"/>
      <c r="F233" s="58"/>
      <c r="G233" s="58"/>
    </row>
    <row r="234" spans="4:7" x14ac:dyDescent="0.2">
      <c r="D234" s="58"/>
      <c r="E234" s="58"/>
      <c r="F234" s="58"/>
      <c r="G234" s="58"/>
    </row>
    <row r="235" spans="4:7" x14ac:dyDescent="0.2">
      <c r="D235" s="58"/>
      <c r="E235" s="58"/>
      <c r="F235" s="58"/>
      <c r="G235" s="58"/>
    </row>
    <row r="236" spans="4:7" x14ac:dyDescent="0.2">
      <c r="D236" s="58"/>
      <c r="E236" s="58"/>
      <c r="F236" s="58"/>
      <c r="G236" s="58"/>
    </row>
    <row r="237" spans="4:7" x14ac:dyDescent="0.2">
      <c r="D237" s="58"/>
      <c r="E237" s="58"/>
      <c r="F237" s="58"/>
      <c r="G237" s="58"/>
    </row>
    <row r="238" spans="4:7" x14ac:dyDescent="0.2">
      <c r="D238" s="58"/>
      <c r="E238" s="58"/>
      <c r="F238" s="58"/>
      <c r="G238" s="58"/>
    </row>
    <row r="239" spans="4:7" x14ac:dyDescent="0.2">
      <c r="D239" s="58"/>
      <c r="E239" s="58"/>
      <c r="F239" s="58"/>
      <c r="G239" s="58"/>
    </row>
    <row r="240" spans="4:7" x14ac:dyDescent="0.2">
      <c r="D240" s="58"/>
      <c r="E240" s="58"/>
      <c r="F240" s="58"/>
      <c r="G240" s="58"/>
    </row>
    <row r="241" spans="4:7" x14ac:dyDescent="0.2">
      <c r="D241" s="58"/>
      <c r="E241" s="58"/>
      <c r="F241" s="58"/>
      <c r="G241" s="58"/>
    </row>
    <row r="242" spans="4:7" x14ac:dyDescent="0.2">
      <c r="D242" s="58"/>
      <c r="E242" s="58"/>
      <c r="F242" s="58"/>
      <c r="G242" s="58"/>
    </row>
    <row r="243" spans="4:7" x14ac:dyDescent="0.2">
      <c r="D243" s="58"/>
      <c r="E243" s="58"/>
      <c r="F243" s="58"/>
      <c r="G243" s="58"/>
    </row>
    <row r="244" spans="4:7" x14ac:dyDescent="0.2">
      <c r="D244" s="58"/>
      <c r="E244" s="58"/>
      <c r="F244" s="58"/>
      <c r="G244" s="58"/>
    </row>
    <row r="245" spans="4:7" x14ac:dyDescent="0.2">
      <c r="D245" s="58"/>
      <c r="E245" s="58"/>
      <c r="F245" s="58"/>
      <c r="G245" s="58"/>
    </row>
    <row r="246" spans="4:7" x14ac:dyDescent="0.2">
      <c r="D246" s="58"/>
      <c r="E246" s="58"/>
      <c r="F246" s="58"/>
      <c r="G246" s="58"/>
    </row>
    <row r="247" spans="4:7" x14ac:dyDescent="0.2">
      <c r="D247" s="58"/>
      <c r="E247" s="58"/>
      <c r="F247" s="58"/>
      <c r="G247" s="58"/>
    </row>
    <row r="248" spans="4:7" x14ac:dyDescent="0.2">
      <c r="D248" s="58"/>
      <c r="E248" s="58"/>
      <c r="F248" s="58"/>
      <c r="G248" s="58"/>
    </row>
    <row r="249" spans="4:7" x14ac:dyDescent="0.2">
      <c r="D249" s="58"/>
      <c r="E249" s="58"/>
      <c r="F249" s="58"/>
      <c r="G249" s="58"/>
    </row>
    <row r="250" spans="4:7" x14ac:dyDescent="0.2">
      <c r="D250" s="58"/>
      <c r="E250" s="58"/>
      <c r="F250" s="58"/>
      <c r="G250" s="58"/>
    </row>
    <row r="251" spans="4:7" x14ac:dyDescent="0.2">
      <c r="D251" s="58"/>
      <c r="E251" s="58"/>
      <c r="F251" s="58"/>
      <c r="G251" s="58"/>
    </row>
    <row r="252" spans="4:7" x14ac:dyDescent="0.2">
      <c r="D252" s="58"/>
      <c r="E252" s="58"/>
      <c r="F252" s="58"/>
      <c r="G252" s="58"/>
    </row>
    <row r="253" spans="4:7" x14ac:dyDescent="0.2">
      <c r="D253" s="58"/>
      <c r="E253" s="58"/>
      <c r="F253" s="58"/>
      <c r="G253" s="58"/>
    </row>
    <row r="254" spans="4:7" x14ac:dyDescent="0.2">
      <c r="D254" s="58"/>
      <c r="E254" s="58"/>
      <c r="F254" s="58"/>
      <c r="G254" s="58"/>
    </row>
    <row r="255" spans="4:7" x14ac:dyDescent="0.2">
      <c r="D255" s="58"/>
      <c r="E255" s="58"/>
      <c r="F255" s="58"/>
      <c r="G255" s="58"/>
    </row>
    <row r="256" spans="4:7" x14ac:dyDescent="0.2">
      <c r="D256" s="58"/>
      <c r="E256" s="58"/>
      <c r="F256" s="58"/>
      <c r="G256" s="58"/>
    </row>
    <row r="257" spans="4:7" x14ac:dyDescent="0.2">
      <c r="D257" s="58"/>
      <c r="E257" s="58"/>
      <c r="F257" s="58"/>
      <c r="G257" s="58"/>
    </row>
    <row r="258" spans="4:7" x14ac:dyDescent="0.2">
      <c r="D258" s="58"/>
      <c r="E258" s="58"/>
      <c r="F258" s="58"/>
      <c r="G258" s="58"/>
    </row>
    <row r="259" spans="4:7" x14ac:dyDescent="0.2">
      <c r="D259" s="58"/>
      <c r="E259" s="58"/>
      <c r="F259" s="58"/>
      <c r="G259" s="58"/>
    </row>
    <row r="260" spans="4:7" x14ac:dyDescent="0.2">
      <c r="D260" s="58"/>
      <c r="E260" s="58"/>
      <c r="F260" s="58"/>
      <c r="G260" s="58"/>
    </row>
    <row r="261" spans="4:7" x14ac:dyDescent="0.2">
      <c r="D261" s="58"/>
      <c r="E261" s="58"/>
      <c r="F261" s="58"/>
      <c r="G261" s="58"/>
    </row>
    <row r="262" spans="4:7" x14ac:dyDescent="0.2">
      <c r="D262" s="58"/>
      <c r="E262" s="58"/>
      <c r="F262" s="58"/>
      <c r="G262" s="58"/>
    </row>
    <row r="263" spans="4:7" x14ac:dyDescent="0.2">
      <c r="D263" s="58"/>
      <c r="E263" s="58"/>
      <c r="F263" s="58"/>
      <c r="G263" s="58"/>
    </row>
    <row r="264" spans="4:7" x14ac:dyDescent="0.2">
      <c r="D264" s="58"/>
      <c r="E264" s="58"/>
      <c r="F264" s="58"/>
      <c r="G264" s="58"/>
    </row>
    <row r="265" spans="4:7" x14ac:dyDescent="0.2">
      <c r="D265" s="58"/>
      <c r="E265" s="58"/>
      <c r="F265" s="58"/>
      <c r="G265" s="58"/>
    </row>
    <row r="266" spans="4:7" x14ac:dyDescent="0.2">
      <c r="D266" s="58"/>
      <c r="E266" s="58"/>
      <c r="F266" s="58"/>
      <c r="G266" s="58"/>
    </row>
    <row r="267" spans="4:7" x14ac:dyDescent="0.2">
      <c r="D267" s="58"/>
      <c r="E267" s="58"/>
      <c r="F267" s="58"/>
      <c r="G267" s="58"/>
    </row>
    <row r="268" spans="4:7" x14ac:dyDescent="0.2">
      <c r="D268" s="58"/>
      <c r="E268" s="58"/>
      <c r="F268" s="58"/>
      <c r="G268" s="58"/>
    </row>
    <row r="269" spans="4:7" x14ac:dyDescent="0.2">
      <c r="D269" s="58"/>
      <c r="E269" s="58"/>
      <c r="F269" s="58"/>
      <c r="G269" s="58"/>
    </row>
    <row r="270" spans="4:7" x14ac:dyDescent="0.2">
      <c r="D270" s="58"/>
      <c r="E270" s="58"/>
      <c r="F270" s="58"/>
      <c r="G270" s="58"/>
    </row>
    <row r="271" spans="4:7" x14ac:dyDescent="0.2">
      <c r="D271" s="58"/>
      <c r="E271" s="58"/>
      <c r="F271" s="58"/>
      <c r="G271" s="58"/>
    </row>
    <row r="272" spans="4:7" x14ac:dyDescent="0.2">
      <c r="D272" s="58"/>
      <c r="E272" s="58"/>
      <c r="F272" s="58"/>
      <c r="G272" s="58"/>
    </row>
    <row r="273" spans="4:7" x14ac:dyDescent="0.2">
      <c r="D273" s="58"/>
      <c r="E273" s="58"/>
      <c r="F273" s="58"/>
      <c r="G273" s="58"/>
    </row>
    <row r="274" spans="4:7" x14ac:dyDescent="0.2">
      <c r="D274" s="58"/>
      <c r="E274" s="58"/>
      <c r="F274" s="58"/>
      <c r="G274" s="58"/>
    </row>
    <row r="275" spans="4:7" x14ac:dyDescent="0.2">
      <c r="D275" s="58"/>
      <c r="E275" s="58"/>
      <c r="F275" s="58"/>
      <c r="G275" s="58"/>
    </row>
    <row r="276" spans="4:7" x14ac:dyDescent="0.2">
      <c r="D276" s="58"/>
      <c r="E276" s="58"/>
      <c r="F276" s="58"/>
      <c r="G276" s="58"/>
    </row>
    <row r="277" spans="4:7" x14ac:dyDescent="0.2">
      <c r="D277" s="58"/>
      <c r="E277" s="58"/>
      <c r="F277" s="58"/>
      <c r="G277" s="58"/>
    </row>
    <row r="278" spans="4:7" x14ac:dyDescent="0.2">
      <c r="D278" s="58"/>
      <c r="E278" s="58"/>
      <c r="F278" s="58"/>
      <c r="G278" s="58"/>
    </row>
    <row r="279" spans="4:7" x14ac:dyDescent="0.2">
      <c r="D279" s="58"/>
      <c r="E279" s="58"/>
      <c r="F279" s="58"/>
      <c r="G279" s="58"/>
    </row>
    <row r="280" spans="4:7" x14ac:dyDescent="0.2">
      <c r="D280" s="58"/>
      <c r="E280" s="58"/>
      <c r="F280" s="58"/>
      <c r="G280" s="58"/>
    </row>
    <row r="281" spans="4:7" x14ac:dyDescent="0.2">
      <c r="D281" s="58"/>
      <c r="E281" s="58"/>
      <c r="F281" s="58"/>
      <c r="G281" s="58"/>
    </row>
    <row r="282" spans="4:7" x14ac:dyDescent="0.2">
      <c r="D282" s="58"/>
      <c r="E282" s="58"/>
      <c r="F282" s="58"/>
      <c r="G282" s="58"/>
    </row>
    <row r="283" spans="4:7" x14ac:dyDescent="0.2">
      <c r="D283" s="58"/>
      <c r="E283" s="58"/>
      <c r="F283" s="58"/>
      <c r="G283" s="58"/>
    </row>
    <row r="284" spans="4:7" x14ac:dyDescent="0.2">
      <c r="D284" s="58"/>
      <c r="E284" s="58"/>
      <c r="F284" s="58"/>
      <c r="G284" s="58"/>
    </row>
    <row r="285" spans="4:7" x14ac:dyDescent="0.2">
      <c r="D285" s="58"/>
      <c r="E285" s="58"/>
      <c r="F285" s="58"/>
      <c r="G285" s="58"/>
    </row>
    <row r="286" spans="4:7" x14ac:dyDescent="0.2">
      <c r="D286" s="58"/>
      <c r="E286" s="58"/>
      <c r="F286" s="58"/>
      <c r="G286" s="58"/>
    </row>
    <row r="287" spans="4:7" x14ac:dyDescent="0.2">
      <c r="D287" s="58"/>
      <c r="E287" s="58"/>
      <c r="F287" s="58"/>
      <c r="G287" s="58"/>
    </row>
    <row r="288" spans="4:7" x14ac:dyDescent="0.2">
      <c r="D288" s="58"/>
      <c r="E288" s="58"/>
      <c r="F288" s="58"/>
      <c r="G288" s="58"/>
    </row>
    <row r="289" spans="4:7" x14ac:dyDescent="0.2">
      <c r="D289" s="58"/>
      <c r="E289" s="58"/>
      <c r="F289" s="58"/>
      <c r="G289" s="58"/>
    </row>
    <row r="290" spans="4:7" x14ac:dyDescent="0.2">
      <c r="D290" s="58"/>
      <c r="E290" s="58"/>
      <c r="F290" s="58"/>
      <c r="G290" s="58"/>
    </row>
    <row r="291" spans="4:7" x14ac:dyDescent="0.2">
      <c r="D291" s="58"/>
      <c r="E291" s="58"/>
      <c r="F291" s="58"/>
      <c r="G291" s="58"/>
    </row>
    <row r="292" spans="4:7" x14ac:dyDescent="0.2">
      <c r="D292" s="58"/>
      <c r="E292" s="58"/>
      <c r="F292" s="58"/>
      <c r="G292" s="58"/>
    </row>
    <row r="293" spans="4:7" x14ac:dyDescent="0.2">
      <c r="D293" s="58"/>
      <c r="E293" s="58"/>
      <c r="F293" s="58"/>
      <c r="G293" s="58"/>
    </row>
    <row r="294" spans="4:7" x14ac:dyDescent="0.2">
      <c r="D294" s="58"/>
      <c r="E294" s="58"/>
      <c r="F294" s="58"/>
      <c r="G294" s="58"/>
    </row>
    <row r="295" spans="4:7" x14ac:dyDescent="0.2">
      <c r="D295" s="58"/>
      <c r="E295" s="58"/>
      <c r="F295" s="58"/>
      <c r="G295" s="58"/>
    </row>
    <row r="296" spans="4:7" x14ac:dyDescent="0.2">
      <c r="D296" s="58"/>
      <c r="E296" s="58"/>
      <c r="F296" s="58"/>
      <c r="G296" s="58"/>
    </row>
    <row r="297" spans="4:7" x14ac:dyDescent="0.2">
      <c r="D297" s="58"/>
      <c r="E297" s="58"/>
      <c r="F297" s="58"/>
      <c r="G297" s="58"/>
    </row>
    <row r="298" spans="4:7" x14ac:dyDescent="0.2">
      <c r="D298" s="58"/>
      <c r="E298" s="58"/>
      <c r="F298" s="58"/>
      <c r="G298" s="58"/>
    </row>
    <row r="299" spans="4:7" x14ac:dyDescent="0.2">
      <c r="D299" s="58"/>
      <c r="E299" s="58"/>
      <c r="F299" s="58"/>
      <c r="G299" s="58"/>
    </row>
    <row r="300" spans="4:7" x14ac:dyDescent="0.2">
      <c r="D300" s="58"/>
      <c r="E300" s="58"/>
      <c r="F300" s="58"/>
      <c r="G300" s="58"/>
    </row>
    <row r="301" spans="4:7" x14ac:dyDescent="0.2">
      <c r="D301" s="58"/>
      <c r="E301" s="58"/>
      <c r="F301" s="58"/>
      <c r="G301" s="58"/>
    </row>
    <row r="302" spans="4:7" x14ac:dyDescent="0.2">
      <c r="D302" s="58"/>
      <c r="E302" s="58"/>
      <c r="F302" s="58"/>
      <c r="G302" s="58"/>
    </row>
    <row r="303" spans="4:7" x14ac:dyDescent="0.2">
      <c r="D303" s="58"/>
      <c r="E303" s="58"/>
      <c r="F303" s="58"/>
      <c r="G303" s="58"/>
    </row>
    <row r="304" spans="4:7" x14ac:dyDescent="0.2">
      <c r="D304" s="58"/>
      <c r="E304" s="58"/>
      <c r="F304" s="58"/>
      <c r="G304" s="58"/>
    </row>
    <row r="305" spans="4:7" x14ac:dyDescent="0.2">
      <c r="D305" s="58"/>
      <c r="E305" s="58"/>
      <c r="F305" s="58"/>
      <c r="G305" s="58"/>
    </row>
    <row r="306" spans="4:7" x14ac:dyDescent="0.2">
      <c r="D306" s="58"/>
      <c r="E306" s="58"/>
      <c r="F306" s="58"/>
      <c r="G306" s="58"/>
    </row>
    <row r="307" spans="4:7" x14ac:dyDescent="0.2">
      <c r="D307" s="58"/>
      <c r="E307" s="58"/>
      <c r="F307" s="58"/>
      <c r="G307" s="58"/>
    </row>
    <row r="308" spans="4:7" x14ac:dyDescent="0.2">
      <c r="D308" s="58"/>
      <c r="E308" s="58"/>
      <c r="F308" s="58"/>
      <c r="G308" s="58"/>
    </row>
    <row r="309" spans="4:7" x14ac:dyDescent="0.2">
      <c r="D309" s="58"/>
      <c r="E309" s="58"/>
      <c r="F309" s="58"/>
      <c r="G309" s="58"/>
    </row>
    <row r="310" spans="4:7" x14ac:dyDescent="0.2">
      <c r="D310" s="58"/>
      <c r="E310" s="58"/>
      <c r="F310" s="58"/>
      <c r="G310" s="58"/>
    </row>
    <row r="311" spans="4:7" x14ac:dyDescent="0.2">
      <c r="D311" s="58"/>
      <c r="E311" s="58"/>
      <c r="F311" s="58"/>
      <c r="G311" s="58"/>
    </row>
    <row r="312" spans="4:7" x14ac:dyDescent="0.2">
      <c r="D312" s="58"/>
      <c r="E312" s="58"/>
      <c r="F312" s="58"/>
      <c r="G312" s="58"/>
    </row>
    <row r="313" spans="4:7" x14ac:dyDescent="0.2">
      <c r="D313" s="58"/>
      <c r="E313" s="58"/>
      <c r="F313" s="58"/>
      <c r="G313" s="58"/>
    </row>
    <row r="314" spans="4:7" x14ac:dyDescent="0.2">
      <c r="D314" s="58"/>
      <c r="E314" s="58"/>
      <c r="F314" s="58"/>
      <c r="G314" s="58"/>
    </row>
    <row r="315" spans="4:7" x14ac:dyDescent="0.2">
      <c r="D315" s="58"/>
      <c r="E315" s="58"/>
      <c r="F315" s="58"/>
      <c r="G315" s="58"/>
    </row>
    <row r="316" spans="4:7" x14ac:dyDescent="0.2">
      <c r="D316" s="58"/>
      <c r="E316" s="58"/>
      <c r="F316" s="58"/>
      <c r="G316" s="58"/>
    </row>
    <row r="317" spans="4:7" x14ac:dyDescent="0.2">
      <c r="D317" s="58"/>
      <c r="E317" s="58"/>
      <c r="F317" s="58"/>
      <c r="G317" s="58"/>
    </row>
    <row r="318" spans="4:7" x14ac:dyDescent="0.2">
      <c r="D318" s="58"/>
      <c r="E318" s="58"/>
      <c r="F318" s="58"/>
      <c r="G318" s="58"/>
    </row>
    <row r="319" spans="4:7" x14ac:dyDescent="0.2">
      <c r="D319" s="58"/>
      <c r="E319" s="58"/>
      <c r="F319" s="58"/>
      <c r="G319" s="58"/>
    </row>
    <row r="320" spans="4:7" x14ac:dyDescent="0.2">
      <c r="D320" s="58"/>
      <c r="E320" s="58"/>
      <c r="F320" s="58"/>
      <c r="G320" s="58"/>
    </row>
    <row r="321" spans="4:7" x14ac:dyDescent="0.2">
      <c r="D321" s="58"/>
      <c r="E321" s="58"/>
      <c r="F321" s="58"/>
      <c r="G321" s="58"/>
    </row>
    <row r="322" spans="4:7" x14ac:dyDescent="0.2">
      <c r="D322" s="58"/>
      <c r="E322" s="58"/>
      <c r="F322" s="58"/>
      <c r="G322" s="58"/>
    </row>
    <row r="323" spans="4:7" x14ac:dyDescent="0.2">
      <c r="D323" s="58"/>
      <c r="E323" s="58"/>
      <c r="F323" s="58"/>
      <c r="G323" s="58"/>
    </row>
    <row r="324" spans="4:7" x14ac:dyDescent="0.2">
      <c r="D324" s="58"/>
      <c r="E324" s="58"/>
      <c r="F324" s="58"/>
      <c r="G324" s="58"/>
    </row>
    <row r="325" spans="4:7" x14ac:dyDescent="0.2">
      <c r="D325" s="58"/>
      <c r="E325" s="58"/>
      <c r="F325" s="58"/>
      <c r="G325" s="58"/>
    </row>
    <row r="326" spans="4:7" x14ac:dyDescent="0.2">
      <c r="D326" s="58"/>
      <c r="E326" s="58"/>
      <c r="F326" s="58"/>
      <c r="G326" s="58"/>
    </row>
    <row r="327" spans="4:7" x14ac:dyDescent="0.2">
      <c r="D327" s="58"/>
      <c r="E327" s="58"/>
      <c r="F327" s="58"/>
      <c r="G327" s="58"/>
    </row>
    <row r="328" spans="4:7" x14ac:dyDescent="0.2">
      <c r="D328" s="58"/>
      <c r="E328" s="58"/>
      <c r="F328" s="58"/>
      <c r="G328" s="58"/>
    </row>
    <row r="329" spans="4:7" x14ac:dyDescent="0.2">
      <c r="D329" s="58"/>
      <c r="E329" s="58"/>
      <c r="F329" s="58"/>
      <c r="G329" s="58"/>
    </row>
    <row r="330" spans="4:7" x14ac:dyDescent="0.2">
      <c r="D330" s="58"/>
      <c r="E330" s="58"/>
      <c r="F330" s="58"/>
      <c r="G330" s="58"/>
    </row>
    <row r="331" spans="4:7" x14ac:dyDescent="0.2">
      <c r="D331" s="58"/>
      <c r="E331" s="58"/>
      <c r="F331" s="58"/>
      <c r="G331" s="58"/>
    </row>
    <row r="332" spans="4:7" x14ac:dyDescent="0.2">
      <c r="D332" s="58"/>
      <c r="E332" s="58"/>
      <c r="F332" s="58"/>
      <c r="G332" s="58"/>
    </row>
    <row r="333" spans="4:7" x14ac:dyDescent="0.2">
      <c r="D333" s="58"/>
      <c r="E333" s="58"/>
      <c r="F333" s="58"/>
      <c r="G333" s="58"/>
    </row>
    <row r="334" spans="4:7" x14ac:dyDescent="0.2">
      <c r="D334" s="58"/>
      <c r="E334" s="58"/>
      <c r="F334" s="58"/>
      <c r="G334" s="58"/>
    </row>
    <row r="335" spans="4:7" x14ac:dyDescent="0.2">
      <c r="D335" s="58"/>
      <c r="E335" s="58"/>
      <c r="F335" s="58"/>
      <c r="G335" s="58"/>
    </row>
    <row r="336" spans="4:7" x14ac:dyDescent="0.2">
      <c r="D336" s="58"/>
      <c r="E336" s="58"/>
      <c r="F336" s="58"/>
      <c r="G336" s="58"/>
    </row>
    <row r="337" spans="4:7" x14ac:dyDescent="0.2">
      <c r="D337" s="58"/>
      <c r="E337" s="58"/>
      <c r="F337" s="58"/>
      <c r="G337" s="58"/>
    </row>
    <row r="338" spans="4:7" x14ac:dyDescent="0.2">
      <c r="D338" s="58"/>
      <c r="E338" s="58"/>
      <c r="F338" s="58"/>
      <c r="G338" s="58"/>
    </row>
    <row r="339" spans="4:7" x14ac:dyDescent="0.2">
      <c r="D339" s="58"/>
      <c r="E339" s="58"/>
      <c r="F339" s="58"/>
      <c r="G339" s="58"/>
    </row>
    <row r="340" spans="4:7" x14ac:dyDescent="0.2">
      <c r="D340" s="58"/>
      <c r="E340" s="58"/>
      <c r="F340" s="58"/>
      <c r="G340" s="58"/>
    </row>
    <row r="341" spans="4:7" x14ac:dyDescent="0.2">
      <c r="D341" s="58"/>
      <c r="E341" s="58"/>
      <c r="F341" s="58"/>
      <c r="G341" s="58"/>
    </row>
    <row r="342" spans="4:7" x14ac:dyDescent="0.2">
      <c r="D342" s="58"/>
      <c r="E342" s="58"/>
      <c r="F342" s="58"/>
      <c r="G342" s="58"/>
    </row>
    <row r="343" spans="4:7" x14ac:dyDescent="0.2">
      <c r="D343" s="58"/>
      <c r="E343" s="58"/>
      <c r="F343" s="58"/>
      <c r="G343" s="58"/>
    </row>
    <row r="344" spans="4:7" x14ac:dyDescent="0.2">
      <c r="D344" s="58"/>
      <c r="E344" s="58"/>
      <c r="F344" s="58"/>
      <c r="G344" s="58"/>
    </row>
    <row r="345" spans="4:7" x14ac:dyDescent="0.2">
      <c r="D345" s="58"/>
      <c r="E345" s="58"/>
      <c r="F345" s="58"/>
      <c r="G345" s="58"/>
    </row>
    <row r="346" spans="4:7" x14ac:dyDescent="0.2">
      <c r="D346" s="58"/>
      <c r="E346" s="58"/>
      <c r="F346" s="58"/>
      <c r="G346" s="58"/>
    </row>
    <row r="347" spans="4:7" x14ac:dyDescent="0.2">
      <c r="D347" s="58"/>
      <c r="E347" s="58"/>
      <c r="F347" s="58"/>
      <c r="G347" s="58"/>
    </row>
    <row r="348" spans="4:7" x14ac:dyDescent="0.2">
      <c r="D348" s="58"/>
      <c r="E348" s="58"/>
      <c r="F348" s="58"/>
      <c r="G348" s="58"/>
    </row>
    <row r="349" spans="4:7" x14ac:dyDescent="0.2">
      <c r="D349" s="58"/>
      <c r="E349" s="58"/>
      <c r="F349" s="58"/>
      <c r="G349" s="58"/>
    </row>
    <row r="350" spans="4:7" x14ac:dyDescent="0.2">
      <c r="D350" s="58"/>
      <c r="E350" s="58"/>
      <c r="F350" s="58"/>
      <c r="G350" s="58"/>
    </row>
    <row r="351" spans="4:7" x14ac:dyDescent="0.2">
      <c r="D351" s="58"/>
      <c r="E351" s="58"/>
      <c r="F351" s="58"/>
      <c r="G351" s="58"/>
    </row>
    <row r="352" spans="4:7" x14ac:dyDescent="0.2">
      <c r="D352" s="58"/>
      <c r="E352" s="58"/>
      <c r="F352" s="58"/>
      <c r="G352" s="58"/>
    </row>
    <row r="353" spans="4:7" x14ac:dyDescent="0.2">
      <c r="D353" s="58"/>
      <c r="E353" s="58"/>
      <c r="F353" s="58"/>
      <c r="G353" s="58"/>
    </row>
    <row r="354" spans="4:7" x14ac:dyDescent="0.2">
      <c r="D354" s="58"/>
      <c r="E354" s="58"/>
      <c r="F354" s="58"/>
      <c r="G354" s="58"/>
    </row>
    <row r="355" spans="4:7" x14ac:dyDescent="0.2">
      <c r="D355" s="58"/>
      <c r="E355" s="58"/>
      <c r="F355" s="58"/>
      <c r="G355" s="58"/>
    </row>
    <row r="356" spans="4:7" x14ac:dyDescent="0.2">
      <c r="D356" s="58"/>
      <c r="E356" s="58"/>
      <c r="F356" s="58"/>
      <c r="G356" s="58"/>
    </row>
    <row r="357" spans="4:7" x14ac:dyDescent="0.2">
      <c r="D357" s="58"/>
      <c r="E357" s="58"/>
      <c r="F357" s="58"/>
      <c r="G357" s="58"/>
    </row>
    <row r="358" spans="4:7" x14ac:dyDescent="0.2">
      <c r="D358" s="58"/>
      <c r="E358" s="58"/>
      <c r="F358" s="58"/>
      <c r="G358" s="58"/>
    </row>
    <row r="359" spans="4:7" x14ac:dyDescent="0.2">
      <c r="D359" s="58"/>
      <c r="E359" s="58"/>
      <c r="F359" s="58"/>
      <c r="G359" s="58"/>
    </row>
    <row r="360" spans="4:7" x14ac:dyDescent="0.2">
      <c r="D360" s="58"/>
      <c r="E360" s="58"/>
      <c r="F360" s="58"/>
      <c r="G360" s="58"/>
    </row>
    <row r="361" spans="4:7" x14ac:dyDescent="0.2">
      <c r="D361" s="58"/>
      <c r="E361" s="58"/>
      <c r="F361" s="58"/>
      <c r="G361" s="58"/>
    </row>
    <row r="362" spans="4:7" x14ac:dyDescent="0.2">
      <c r="D362" s="58"/>
      <c r="E362" s="58"/>
      <c r="F362" s="58"/>
      <c r="G362" s="58"/>
    </row>
    <row r="363" spans="4:7" x14ac:dyDescent="0.2">
      <c r="D363" s="58"/>
      <c r="E363" s="58"/>
      <c r="F363" s="58"/>
      <c r="G363" s="58"/>
    </row>
    <row r="364" spans="4:7" x14ac:dyDescent="0.2">
      <c r="D364" s="58"/>
      <c r="E364" s="58"/>
      <c r="F364" s="58"/>
      <c r="G364" s="58"/>
    </row>
    <row r="365" spans="4:7" x14ac:dyDescent="0.2">
      <c r="D365" s="58"/>
      <c r="E365" s="58"/>
      <c r="F365" s="58"/>
      <c r="G365" s="58"/>
    </row>
    <row r="366" spans="4:7" x14ac:dyDescent="0.2">
      <c r="D366" s="58"/>
      <c r="E366" s="58"/>
      <c r="F366" s="58"/>
      <c r="G366" s="58"/>
    </row>
    <row r="367" spans="4:7" x14ac:dyDescent="0.2">
      <c r="D367" s="58"/>
      <c r="E367" s="58"/>
      <c r="F367" s="58"/>
      <c r="G367" s="58"/>
    </row>
    <row r="368" spans="4:7" x14ac:dyDescent="0.2">
      <c r="D368" s="58"/>
      <c r="E368" s="58"/>
      <c r="F368" s="58"/>
      <c r="G368" s="58"/>
    </row>
    <row r="369" spans="4:7" x14ac:dyDescent="0.2">
      <c r="D369" s="58"/>
      <c r="E369" s="58"/>
      <c r="F369" s="58"/>
      <c r="G369" s="58"/>
    </row>
    <row r="370" spans="4:7" x14ac:dyDescent="0.2">
      <c r="D370" s="58"/>
      <c r="E370" s="58"/>
      <c r="F370" s="58"/>
      <c r="G370" s="58"/>
    </row>
    <row r="371" spans="4:7" x14ac:dyDescent="0.2">
      <c r="D371" s="58"/>
      <c r="E371" s="58"/>
      <c r="F371" s="58"/>
      <c r="G371" s="58"/>
    </row>
    <row r="372" spans="4:7" x14ac:dyDescent="0.2">
      <c r="D372" s="58"/>
      <c r="E372" s="58"/>
      <c r="F372" s="58"/>
      <c r="G372" s="58"/>
    </row>
    <row r="373" spans="4:7" x14ac:dyDescent="0.2">
      <c r="D373" s="58"/>
      <c r="E373" s="58"/>
      <c r="F373" s="58"/>
      <c r="G373" s="58"/>
    </row>
    <row r="374" spans="4:7" x14ac:dyDescent="0.2">
      <c r="D374" s="58"/>
      <c r="E374" s="58"/>
      <c r="F374" s="58"/>
      <c r="G374" s="58"/>
    </row>
    <row r="375" spans="4:7" x14ac:dyDescent="0.2">
      <c r="D375" s="58"/>
      <c r="E375" s="58"/>
      <c r="F375" s="58"/>
      <c r="G375" s="58"/>
    </row>
    <row r="376" spans="4:7" x14ac:dyDescent="0.2">
      <c r="D376" s="58"/>
      <c r="E376" s="58"/>
      <c r="F376" s="58"/>
      <c r="G376" s="58"/>
    </row>
    <row r="377" spans="4:7" x14ac:dyDescent="0.2">
      <c r="D377" s="58"/>
      <c r="E377" s="58"/>
      <c r="F377" s="58"/>
      <c r="G377" s="58"/>
    </row>
    <row r="378" spans="4:7" x14ac:dyDescent="0.2">
      <c r="D378" s="58"/>
      <c r="E378" s="58"/>
      <c r="F378" s="58"/>
      <c r="G378" s="58"/>
    </row>
    <row r="379" spans="4:7" x14ac:dyDescent="0.2">
      <c r="D379" s="58"/>
      <c r="E379" s="58"/>
      <c r="F379" s="58"/>
      <c r="G379" s="58"/>
    </row>
    <row r="380" spans="4:7" x14ac:dyDescent="0.2">
      <c r="D380" s="58"/>
      <c r="E380" s="58"/>
      <c r="F380" s="58"/>
      <c r="G380" s="58"/>
    </row>
    <row r="381" spans="4:7" x14ac:dyDescent="0.2">
      <c r="D381" s="58"/>
      <c r="E381" s="58"/>
      <c r="F381" s="58"/>
      <c r="G381" s="58"/>
    </row>
    <row r="382" spans="4:7" x14ac:dyDescent="0.2">
      <c r="D382" s="58"/>
      <c r="E382" s="58"/>
      <c r="F382" s="58"/>
      <c r="G382" s="58"/>
    </row>
    <row r="383" spans="4:7" x14ac:dyDescent="0.2">
      <c r="D383" s="58"/>
      <c r="E383" s="58"/>
      <c r="F383" s="58"/>
      <c r="G383" s="58"/>
    </row>
    <row r="384" spans="4:7" x14ac:dyDescent="0.2">
      <c r="D384" s="58"/>
      <c r="E384" s="58"/>
      <c r="F384" s="58"/>
      <c r="G384" s="58"/>
    </row>
    <row r="385" spans="4:7" x14ac:dyDescent="0.2">
      <c r="D385" s="58"/>
      <c r="E385" s="58"/>
      <c r="F385" s="58"/>
      <c r="G385" s="58"/>
    </row>
    <row r="386" spans="4:7" x14ac:dyDescent="0.2">
      <c r="D386" s="58"/>
      <c r="E386" s="58"/>
      <c r="F386" s="58"/>
      <c r="G386" s="58"/>
    </row>
    <row r="387" spans="4:7" x14ac:dyDescent="0.2">
      <c r="D387" s="58"/>
      <c r="E387" s="58"/>
      <c r="F387" s="58"/>
      <c r="G387" s="58"/>
    </row>
    <row r="388" spans="4:7" x14ac:dyDescent="0.2">
      <c r="D388" s="58"/>
      <c r="E388" s="58"/>
      <c r="F388" s="58"/>
      <c r="G388" s="58"/>
    </row>
    <row r="389" spans="4:7" x14ac:dyDescent="0.2">
      <c r="D389" s="58"/>
      <c r="E389" s="58"/>
      <c r="F389" s="58"/>
      <c r="G389" s="58"/>
    </row>
    <row r="390" spans="4:7" x14ac:dyDescent="0.2">
      <c r="D390" s="58"/>
      <c r="E390" s="58"/>
      <c r="F390" s="58"/>
      <c r="G390" s="58"/>
    </row>
    <row r="391" spans="4:7" x14ac:dyDescent="0.2">
      <c r="D391" s="58"/>
      <c r="E391" s="58"/>
      <c r="F391" s="58"/>
      <c r="G391" s="58"/>
    </row>
    <row r="392" spans="4:7" x14ac:dyDescent="0.2">
      <c r="D392" s="58"/>
      <c r="E392" s="58"/>
      <c r="F392" s="58"/>
      <c r="G392" s="58"/>
    </row>
    <row r="393" spans="4:7" x14ac:dyDescent="0.2">
      <c r="D393" s="58"/>
      <c r="E393" s="58"/>
      <c r="F393" s="58"/>
      <c r="G393" s="58"/>
    </row>
    <row r="394" spans="4:7" x14ac:dyDescent="0.2">
      <c r="D394" s="58"/>
      <c r="E394" s="58"/>
      <c r="F394" s="58"/>
      <c r="G394" s="58"/>
    </row>
    <row r="395" spans="4:7" x14ac:dyDescent="0.2">
      <c r="D395" s="58"/>
      <c r="E395" s="58"/>
      <c r="F395" s="58"/>
      <c r="G395" s="58"/>
    </row>
    <row r="396" spans="4:7" x14ac:dyDescent="0.2">
      <c r="D396" s="58"/>
      <c r="E396" s="58"/>
      <c r="F396" s="58"/>
      <c r="G396" s="58"/>
    </row>
    <row r="397" spans="4:7" x14ac:dyDescent="0.2">
      <c r="D397" s="58"/>
      <c r="E397" s="58"/>
      <c r="F397" s="58"/>
      <c r="G397" s="58"/>
    </row>
    <row r="398" spans="4:7" x14ac:dyDescent="0.2">
      <c r="D398" s="58"/>
      <c r="E398" s="58"/>
      <c r="F398" s="58"/>
      <c r="G398" s="58"/>
    </row>
    <row r="399" spans="4:7" x14ac:dyDescent="0.2">
      <c r="D399" s="58"/>
      <c r="E399" s="58"/>
      <c r="F399" s="58"/>
      <c r="G399" s="58"/>
    </row>
    <row r="400" spans="4:7" x14ac:dyDescent="0.2">
      <c r="D400" s="58"/>
      <c r="E400" s="58"/>
      <c r="F400" s="58"/>
      <c r="G400" s="58"/>
    </row>
    <row r="401" spans="4:7" x14ac:dyDescent="0.2">
      <c r="D401" s="58"/>
      <c r="E401" s="58"/>
      <c r="F401" s="58"/>
      <c r="G401" s="58"/>
    </row>
    <row r="402" spans="4:7" x14ac:dyDescent="0.2">
      <c r="D402" s="58"/>
      <c r="E402" s="58"/>
      <c r="F402" s="58"/>
      <c r="G402" s="58"/>
    </row>
    <row r="403" spans="4:7" x14ac:dyDescent="0.2">
      <c r="D403" s="58"/>
      <c r="E403" s="58"/>
      <c r="F403" s="58"/>
      <c r="G403" s="58"/>
    </row>
    <row r="404" spans="4:7" x14ac:dyDescent="0.2">
      <c r="D404" s="58"/>
      <c r="E404" s="58"/>
      <c r="F404" s="58"/>
      <c r="G404" s="58"/>
    </row>
    <row r="405" spans="4:7" x14ac:dyDescent="0.2">
      <c r="D405" s="58"/>
      <c r="E405" s="58"/>
      <c r="F405" s="58"/>
      <c r="G405" s="58"/>
    </row>
    <row r="406" spans="4:7" x14ac:dyDescent="0.2">
      <c r="D406" s="58"/>
      <c r="E406" s="58"/>
      <c r="F406" s="58"/>
      <c r="G406" s="58"/>
    </row>
    <row r="407" spans="4:7" x14ac:dyDescent="0.2">
      <c r="D407" s="58"/>
      <c r="E407" s="58"/>
      <c r="F407" s="58"/>
      <c r="G407" s="58"/>
    </row>
    <row r="408" spans="4:7" x14ac:dyDescent="0.2">
      <c r="D408" s="58"/>
      <c r="E408" s="58"/>
      <c r="F408" s="58"/>
      <c r="G408" s="58"/>
    </row>
    <row r="409" spans="4:7" x14ac:dyDescent="0.2">
      <c r="D409" s="58"/>
      <c r="E409" s="58"/>
      <c r="F409" s="58"/>
      <c r="G409" s="58"/>
    </row>
    <row r="410" spans="4:7" x14ac:dyDescent="0.2">
      <c r="D410" s="58"/>
      <c r="E410" s="58"/>
      <c r="F410" s="58"/>
      <c r="G410" s="58"/>
    </row>
    <row r="411" spans="4:7" x14ac:dyDescent="0.2">
      <c r="D411" s="58"/>
      <c r="E411" s="58"/>
      <c r="F411" s="58"/>
      <c r="G411" s="58"/>
    </row>
    <row r="412" spans="4:7" x14ac:dyDescent="0.2">
      <c r="D412" s="58"/>
      <c r="E412" s="58"/>
      <c r="F412" s="58"/>
      <c r="G412" s="58"/>
    </row>
    <row r="413" spans="4:7" x14ac:dyDescent="0.2">
      <c r="D413" s="58"/>
      <c r="E413" s="58"/>
      <c r="F413" s="58"/>
      <c r="G413" s="58"/>
    </row>
    <row r="414" spans="4:7" x14ac:dyDescent="0.2">
      <c r="D414" s="58"/>
      <c r="E414" s="58"/>
      <c r="F414" s="58"/>
      <c r="G414" s="58"/>
    </row>
    <row r="415" spans="4:7" x14ac:dyDescent="0.2">
      <c r="D415" s="58"/>
      <c r="E415" s="58"/>
      <c r="F415" s="58"/>
      <c r="G415" s="58"/>
    </row>
    <row r="416" spans="4:7" x14ac:dyDescent="0.2">
      <c r="D416" s="58"/>
      <c r="E416" s="58"/>
      <c r="F416" s="58"/>
      <c r="G416" s="58"/>
    </row>
    <row r="417" spans="4:7" x14ac:dyDescent="0.2">
      <c r="D417" s="58"/>
      <c r="E417" s="58"/>
      <c r="F417" s="58"/>
      <c r="G417" s="58"/>
    </row>
    <row r="418" spans="4:7" x14ac:dyDescent="0.2">
      <c r="D418" s="58"/>
      <c r="E418" s="58"/>
      <c r="F418" s="58"/>
      <c r="G418" s="58"/>
    </row>
    <row r="419" spans="4:7" x14ac:dyDescent="0.2">
      <c r="D419" s="58"/>
      <c r="E419" s="58"/>
      <c r="F419" s="58"/>
      <c r="G419" s="58"/>
    </row>
    <row r="420" spans="4:7" x14ac:dyDescent="0.2">
      <c r="D420" s="58"/>
      <c r="E420" s="58"/>
      <c r="F420" s="58"/>
      <c r="G420" s="58"/>
    </row>
    <row r="421" spans="4:7" x14ac:dyDescent="0.2">
      <c r="D421" s="58"/>
      <c r="E421" s="58"/>
      <c r="F421" s="58"/>
      <c r="G421" s="58"/>
    </row>
    <row r="422" spans="4:7" x14ac:dyDescent="0.2">
      <c r="D422" s="58"/>
      <c r="E422" s="58"/>
      <c r="F422" s="58"/>
      <c r="G422" s="58"/>
    </row>
    <row r="423" spans="4:7" x14ac:dyDescent="0.2">
      <c r="D423" s="58"/>
      <c r="E423" s="58"/>
      <c r="F423" s="58"/>
      <c r="G423" s="58"/>
    </row>
    <row r="424" spans="4:7" x14ac:dyDescent="0.2">
      <c r="D424" s="58"/>
      <c r="E424" s="58"/>
      <c r="F424" s="58"/>
      <c r="G424" s="58"/>
    </row>
    <row r="425" spans="4:7" x14ac:dyDescent="0.2">
      <c r="D425" s="58"/>
      <c r="E425" s="58"/>
      <c r="F425" s="58"/>
      <c r="G425" s="58"/>
    </row>
    <row r="426" spans="4:7" x14ac:dyDescent="0.2">
      <c r="D426" s="58"/>
      <c r="E426" s="58"/>
      <c r="F426" s="58"/>
      <c r="G426" s="58"/>
    </row>
    <row r="427" spans="4:7" x14ac:dyDescent="0.2">
      <c r="D427" s="58"/>
      <c r="E427" s="58"/>
      <c r="F427" s="58"/>
      <c r="G427" s="58"/>
    </row>
    <row r="428" spans="4:7" x14ac:dyDescent="0.2">
      <c r="D428" s="58"/>
      <c r="E428" s="58"/>
      <c r="F428" s="58"/>
      <c r="G428" s="58"/>
    </row>
    <row r="429" spans="4:7" x14ac:dyDescent="0.2">
      <c r="D429" s="58"/>
      <c r="E429" s="58"/>
      <c r="F429" s="58"/>
      <c r="G429" s="58"/>
    </row>
    <row r="430" spans="4:7" x14ac:dyDescent="0.2">
      <c r="D430" s="58"/>
      <c r="E430" s="58"/>
      <c r="F430" s="58"/>
      <c r="G430" s="58"/>
    </row>
    <row r="431" spans="4:7" x14ac:dyDescent="0.2">
      <c r="D431" s="58"/>
      <c r="E431" s="58"/>
      <c r="F431" s="58"/>
      <c r="G431" s="58"/>
    </row>
    <row r="432" spans="4:7" x14ac:dyDescent="0.2">
      <c r="D432" s="58"/>
      <c r="E432" s="58"/>
      <c r="F432" s="58"/>
      <c r="G432" s="58"/>
    </row>
    <row r="433" spans="4:7" x14ac:dyDescent="0.2">
      <c r="D433" s="58"/>
      <c r="E433" s="58"/>
      <c r="F433" s="58"/>
      <c r="G433" s="58"/>
    </row>
    <row r="434" spans="4:7" x14ac:dyDescent="0.2">
      <c r="D434" s="58"/>
      <c r="E434" s="58"/>
      <c r="F434" s="58"/>
      <c r="G434" s="58"/>
    </row>
    <row r="435" spans="4:7" x14ac:dyDescent="0.2">
      <c r="D435" s="58"/>
      <c r="E435" s="58"/>
      <c r="F435" s="58"/>
      <c r="G435" s="58"/>
    </row>
    <row r="436" spans="4:7" x14ac:dyDescent="0.2">
      <c r="D436" s="58"/>
      <c r="E436" s="58"/>
      <c r="F436" s="58"/>
      <c r="G436" s="58"/>
    </row>
    <row r="437" spans="4:7" x14ac:dyDescent="0.2">
      <c r="D437" s="58"/>
      <c r="E437" s="58"/>
      <c r="F437" s="58"/>
      <c r="G437" s="58"/>
    </row>
    <row r="438" spans="4:7" x14ac:dyDescent="0.2">
      <c r="D438" s="58"/>
      <c r="E438" s="58"/>
      <c r="F438" s="58"/>
      <c r="G438" s="58"/>
    </row>
    <row r="439" spans="4:7" x14ac:dyDescent="0.2">
      <c r="D439" s="58"/>
      <c r="E439" s="58"/>
      <c r="F439" s="58"/>
      <c r="G439" s="58"/>
    </row>
    <row r="440" spans="4:7" x14ac:dyDescent="0.2">
      <c r="D440" s="58"/>
      <c r="E440" s="58"/>
      <c r="F440" s="58"/>
      <c r="G440" s="58"/>
    </row>
    <row r="441" spans="4:7" x14ac:dyDescent="0.2">
      <c r="D441" s="58"/>
      <c r="E441" s="58"/>
      <c r="F441" s="58"/>
      <c r="G441" s="58"/>
    </row>
    <row r="442" spans="4:7" x14ac:dyDescent="0.2">
      <c r="D442" s="58"/>
      <c r="E442" s="58"/>
      <c r="F442" s="58"/>
      <c r="G442" s="58"/>
    </row>
    <row r="443" spans="4:7" x14ac:dyDescent="0.2">
      <c r="D443" s="58"/>
      <c r="E443" s="58"/>
      <c r="F443" s="58"/>
      <c r="G443" s="58"/>
    </row>
    <row r="444" spans="4:7" x14ac:dyDescent="0.2">
      <c r="D444" s="58"/>
      <c r="E444" s="58"/>
      <c r="F444" s="58"/>
      <c r="G444" s="58"/>
    </row>
    <row r="445" spans="4:7" x14ac:dyDescent="0.2">
      <c r="D445" s="58"/>
      <c r="E445" s="58"/>
      <c r="F445" s="58"/>
      <c r="G445" s="58"/>
    </row>
    <row r="446" spans="4:7" x14ac:dyDescent="0.2">
      <c r="D446" s="58"/>
      <c r="E446" s="58"/>
      <c r="F446" s="58"/>
      <c r="G446" s="58"/>
    </row>
    <row r="447" spans="4:7" x14ac:dyDescent="0.2">
      <c r="D447" s="58"/>
      <c r="E447" s="58"/>
      <c r="F447" s="58"/>
      <c r="G447" s="58"/>
    </row>
    <row r="448" spans="4:7" x14ac:dyDescent="0.2">
      <c r="D448" s="58"/>
      <c r="E448" s="58"/>
      <c r="F448" s="58"/>
      <c r="G448" s="58"/>
    </row>
    <row r="449" spans="4:7" x14ac:dyDescent="0.2">
      <c r="D449" s="58"/>
      <c r="E449" s="58"/>
      <c r="F449" s="58"/>
      <c r="G449" s="58"/>
    </row>
    <row r="450" spans="4:7" x14ac:dyDescent="0.2">
      <c r="D450" s="58"/>
      <c r="E450" s="58"/>
      <c r="F450" s="58"/>
      <c r="G450" s="58"/>
    </row>
    <row r="451" spans="4:7" x14ac:dyDescent="0.2">
      <c r="D451" s="58"/>
      <c r="E451" s="58"/>
      <c r="F451" s="58"/>
      <c r="G451" s="58"/>
    </row>
    <row r="452" spans="4:7" x14ac:dyDescent="0.2">
      <c r="D452" s="58"/>
      <c r="E452" s="58"/>
      <c r="F452" s="58"/>
      <c r="G452" s="58"/>
    </row>
    <row r="453" spans="4:7" x14ac:dyDescent="0.2">
      <c r="D453" s="58"/>
      <c r="E453" s="58"/>
      <c r="F453" s="58"/>
      <c r="G453" s="58"/>
    </row>
    <row r="454" spans="4:7" x14ac:dyDescent="0.2">
      <c r="D454" s="58"/>
      <c r="E454" s="58"/>
      <c r="F454" s="58"/>
      <c r="G454" s="58"/>
    </row>
    <row r="455" spans="4:7" x14ac:dyDescent="0.2">
      <c r="D455" s="58"/>
      <c r="E455" s="58"/>
      <c r="F455" s="58"/>
      <c r="G455" s="58"/>
    </row>
    <row r="456" spans="4:7" x14ac:dyDescent="0.2">
      <c r="D456" s="58"/>
      <c r="E456" s="58"/>
      <c r="F456" s="58"/>
      <c r="G456" s="58"/>
    </row>
    <row r="457" spans="4:7" x14ac:dyDescent="0.2">
      <c r="D457" s="58"/>
      <c r="E457" s="58"/>
      <c r="F457" s="58"/>
      <c r="G457" s="58"/>
    </row>
    <row r="458" spans="4:7" x14ac:dyDescent="0.2">
      <c r="D458" s="58"/>
      <c r="E458" s="58"/>
      <c r="F458" s="58"/>
      <c r="G458" s="58"/>
    </row>
    <row r="459" spans="4:7" x14ac:dyDescent="0.2">
      <c r="D459" s="58"/>
      <c r="E459" s="58"/>
      <c r="F459" s="58"/>
      <c r="G459" s="58"/>
    </row>
    <row r="460" spans="4:7" x14ac:dyDescent="0.2">
      <c r="D460" s="58"/>
      <c r="E460" s="58"/>
      <c r="F460" s="58"/>
      <c r="G460" s="58"/>
    </row>
    <row r="461" spans="4:7" x14ac:dyDescent="0.2">
      <c r="D461" s="58"/>
      <c r="E461" s="58"/>
      <c r="F461" s="58"/>
      <c r="G461" s="58"/>
    </row>
    <row r="462" spans="4:7" x14ac:dyDescent="0.2">
      <c r="D462" s="58"/>
      <c r="E462" s="58"/>
      <c r="F462" s="58"/>
      <c r="G462" s="58"/>
    </row>
    <row r="463" spans="4:7" x14ac:dyDescent="0.2">
      <c r="D463" s="58"/>
      <c r="E463" s="58"/>
      <c r="F463" s="58"/>
      <c r="G463" s="58"/>
    </row>
    <row r="464" spans="4:7" x14ac:dyDescent="0.2">
      <c r="D464" s="58"/>
      <c r="E464" s="58"/>
      <c r="F464" s="58"/>
      <c r="G464" s="58"/>
    </row>
    <row r="465" spans="4:7" x14ac:dyDescent="0.2">
      <c r="D465" s="58"/>
      <c r="E465" s="58"/>
      <c r="F465" s="58"/>
      <c r="G465" s="58"/>
    </row>
    <row r="466" spans="4:7" x14ac:dyDescent="0.2">
      <c r="D466" s="58"/>
      <c r="E466" s="58"/>
      <c r="F466" s="58"/>
      <c r="G466" s="58"/>
    </row>
    <row r="467" spans="4:7" x14ac:dyDescent="0.2">
      <c r="D467" s="58"/>
      <c r="E467" s="58"/>
      <c r="F467" s="58"/>
      <c r="G467" s="58"/>
    </row>
    <row r="468" spans="4:7" x14ac:dyDescent="0.2">
      <c r="D468" s="58"/>
      <c r="E468" s="58"/>
      <c r="F468" s="58"/>
      <c r="G468" s="58"/>
    </row>
    <row r="469" spans="4:7" x14ac:dyDescent="0.2">
      <c r="D469" s="58"/>
      <c r="E469" s="58"/>
      <c r="F469" s="58"/>
      <c r="G469" s="58"/>
    </row>
    <row r="470" spans="4:7" x14ac:dyDescent="0.2">
      <c r="D470" s="58"/>
      <c r="E470" s="58"/>
      <c r="F470" s="58"/>
      <c r="G470" s="58"/>
    </row>
    <row r="471" spans="4:7" x14ac:dyDescent="0.2">
      <c r="D471" s="58"/>
      <c r="E471" s="58"/>
      <c r="F471" s="58"/>
      <c r="G471" s="58"/>
    </row>
    <row r="472" spans="4:7" x14ac:dyDescent="0.2">
      <c r="D472" s="58"/>
      <c r="E472" s="58"/>
      <c r="F472" s="58"/>
      <c r="G472" s="58"/>
    </row>
    <row r="473" spans="4:7" x14ac:dyDescent="0.2">
      <c r="D473" s="58"/>
      <c r="E473" s="58"/>
      <c r="F473" s="58"/>
      <c r="G473" s="58"/>
    </row>
    <row r="474" spans="4:7" x14ac:dyDescent="0.2">
      <c r="D474" s="58"/>
      <c r="E474" s="58"/>
      <c r="F474" s="58"/>
      <c r="G474" s="58"/>
    </row>
    <row r="475" spans="4:7" x14ac:dyDescent="0.2">
      <c r="D475" s="58"/>
      <c r="E475" s="58"/>
      <c r="F475" s="58"/>
      <c r="G475" s="58"/>
    </row>
    <row r="476" spans="4:7" x14ac:dyDescent="0.2">
      <c r="D476" s="58"/>
      <c r="E476" s="58"/>
      <c r="F476" s="58"/>
      <c r="G476" s="58"/>
    </row>
    <row r="477" spans="4:7" x14ac:dyDescent="0.2">
      <c r="D477" s="58"/>
      <c r="E477" s="58"/>
      <c r="F477" s="58"/>
      <c r="G477" s="58"/>
    </row>
    <row r="478" spans="4:7" x14ac:dyDescent="0.2">
      <c r="D478" s="58"/>
      <c r="E478" s="58"/>
      <c r="F478" s="58"/>
      <c r="G478" s="58"/>
    </row>
    <row r="479" spans="4:7" x14ac:dyDescent="0.2">
      <c r="D479" s="58"/>
      <c r="E479" s="58"/>
      <c r="F479" s="58"/>
      <c r="G479" s="58"/>
    </row>
    <row r="480" spans="4:7" x14ac:dyDescent="0.2">
      <c r="D480" s="58"/>
      <c r="E480" s="58"/>
      <c r="F480" s="58"/>
      <c r="G480" s="58"/>
    </row>
    <row r="481" spans="4:7" x14ac:dyDescent="0.2">
      <c r="D481" s="58"/>
      <c r="E481" s="58"/>
      <c r="F481" s="58"/>
      <c r="G481" s="58"/>
    </row>
    <row r="482" spans="4:7" x14ac:dyDescent="0.2">
      <c r="D482" s="58"/>
      <c r="E482" s="58"/>
      <c r="F482" s="58"/>
      <c r="G482" s="58"/>
    </row>
    <row r="483" spans="4:7" x14ac:dyDescent="0.2">
      <c r="D483" s="58"/>
      <c r="E483" s="58"/>
      <c r="F483" s="58"/>
      <c r="G483" s="58"/>
    </row>
    <row r="484" spans="4:7" x14ac:dyDescent="0.2">
      <c r="D484" s="58"/>
      <c r="E484" s="58"/>
      <c r="F484" s="58"/>
      <c r="G484" s="58"/>
    </row>
    <row r="485" spans="4:7" x14ac:dyDescent="0.2">
      <c r="D485" s="58"/>
      <c r="E485" s="58"/>
      <c r="F485" s="58"/>
      <c r="G485" s="58"/>
    </row>
    <row r="486" spans="4:7" x14ac:dyDescent="0.2">
      <c r="D486" s="58"/>
      <c r="E486" s="58"/>
      <c r="F486" s="58"/>
      <c r="G486" s="58"/>
    </row>
    <row r="487" spans="4:7" x14ac:dyDescent="0.2">
      <c r="D487" s="58"/>
      <c r="E487" s="58"/>
      <c r="F487" s="58"/>
      <c r="G487" s="58"/>
    </row>
    <row r="488" spans="4:7" x14ac:dyDescent="0.2">
      <c r="D488" s="58"/>
      <c r="E488" s="58"/>
      <c r="F488" s="58"/>
      <c r="G488" s="58"/>
    </row>
    <row r="489" spans="4:7" x14ac:dyDescent="0.2">
      <c r="D489" s="58"/>
      <c r="E489" s="58"/>
      <c r="F489" s="58"/>
      <c r="G489" s="58"/>
    </row>
    <row r="490" spans="4:7" x14ac:dyDescent="0.2">
      <c r="D490" s="58"/>
      <c r="E490" s="58"/>
      <c r="F490" s="58"/>
      <c r="G490" s="58"/>
    </row>
    <row r="491" spans="4:7" x14ac:dyDescent="0.2">
      <c r="D491" s="58"/>
      <c r="E491" s="58"/>
      <c r="F491" s="58"/>
      <c r="G491" s="58"/>
    </row>
    <row r="492" spans="4:7" x14ac:dyDescent="0.2">
      <c r="D492" s="58"/>
      <c r="E492" s="58"/>
      <c r="F492" s="58"/>
      <c r="G492" s="58"/>
    </row>
    <row r="493" spans="4:7" x14ac:dyDescent="0.2">
      <c r="D493" s="58"/>
      <c r="E493" s="58"/>
      <c r="F493" s="58"/>
      <c r="G493" s="58"/>
    </row>
    <row r="494" spans="4:7" x14ac:dyDescent="0.2">
      <c r="D494" s="58"/>
      <c r="E494" s="58"/>
      <c r="F494" s="58"/>
      <c r="G494" s="58"/>
    </row>
    <row r="495" spans="4:7" x14ac:dyDescent="0.2">
      <c r="D495" s="58"/>
      <c r="E495" s="58"/>
      <c r="F495" s="58"/>
      <c r="G495" s="58"/>
    </row>
    <row r="496" spans="4:7" x14ac:dyDescent="0.2">
      <c r="D496" s="58"/>
      <c r="E496" s="58"/>
      <c r="F496" s="58"/>
      <c r="G496" s="58"/>
    </row>
    <row r="497" spans="4:7" x14ac:dyDescent="0.2">
      <c r="D497" s="58"/>
      <c r="E497" s="58"/>
      <c r="F497" s="58"/>
      <c r="G497" s="58"/>
    </row>
    <row r="498" spans="4:7" x14ac:dyDescent="0.2">
      <c r="D498" s="58"/>
      <c r="E498" s="58"/>
      <c r="F498" s="58"/>
      <c r="G498" s="58"/>
    </row>
    <row r="499" spans="4:7" x14ac:dyDescent="0.2">
      <c r="D499" s="58"/>
      <c r="E499" s="58"/>
      <c r="F499" s="58"/>
      <c r="G499" s="58"/>
    </row>
    <row r="500" spans="4:7" x14ac:dyDescent="0.2">
      <c r="D500" s="58"/>
      <c r="E500" s="58"/>
      <c r="F500" s="58"/>
      <c r="G500" s="58"/>
    </row>
    <row r="501" spans="4:7" x14ac:dyDescent="0.2">
      <c r="D501" s="58"/>
      <c r="E501" s="58"/>
      <c r="F501" s="58"/>
      <c r="G501" s="58"/>
    </row>
    <row r="502" spans="4:7" x14ac:dyDescent="0.2">
      <c r="D502" s="58"/>
      <c r="E502" s="58"/>
      <c r="F502" s="58"/>
      <c r="G502" s="58"/>
    </row>
    <row r="503" spans="4:7" x14ac:dyDescent="0.2">
      <c r="D503" s="58"/>
      <c r="E503" s="58"/>
      <c r="F503" s="58"/>
      <c r="G503" s="58"/>
    </row>
    <row r="504" spans="4:7" x14ac:dyDescent="0.2">
      <c r="D504" s="58"/>
      <c r="E504" s="58"/>
      <c r="F504" s="58"/>
      <c r="G504" s="58"/>
    </row>
    <row r="505" spans="4:7" x14ac:dyDescent="0.2">
      <c r="D505" s="58"/>
      <c r="E505" s="58"/>
      <c r="F505" s="58"/>
      <c r="G505" s="58"/>
    </row>
    <row r="506" spans="4:7" x14ac:dyDescent="0.2">
      <c r="D506" s="58"/>
      <c r="E506" s="58"/>
      <c r="F506" s="58"/>
      <c r="G506" s="58"/>
    </row>
    <row r="507" spans="4:7" x14ac:dyDescent="0.2">
      <c r="D507" s="58"/>
      <c r="E507" s="58"/>
      <c r="F507" s="58"/>
      <c r="G507" s="58"/>
    </row>
    <row r="508" spans="4:7" x14ac:dyDescent="0.2">
      <c r="D508" s="58"/>
      <c r="E508" s="58"/>
      <c r="F508" s="58"/>
      <c r="G508" s="58"/>
    </row>
    <row r="509" spans="4:7" x14ac:dyDescent="0.2">
      <c r="D509" s="58"/>
      <c r="E509" s="58"/>
      <c r="F509" s="58"/>
      <c r="G509" s="58"/>
    </row>
    <row r="510" spans="4:7" x14ac:dyDescent="0.2">
      <c r="D510" s="58"/>
      <c r="E510" s="58"/>
      <c r="F510" s="58"/>
      <c r="G510" s="58"/>
    </row>
    <row r="511" spans="4:7" x14ac:dyDescent="0.2">
      <c r="D511" s="58"/>
      <c r="E511" s="58"/>
      <c r="F511" s="58"/>
      <c r="G511" s="58"/>
    </row>
    <row r="512" spans="4:7" x14ac:dyDescent="0.2">
      <c r="D512" s="58"/>
      <c r="E512" s="58"/>
      <c r="F512" s="58"/>
      <c r="G512" s="58"/>
    </row>
    <row r="513" spans="4:7" x14ac:dyDescent="0.2">
      <c r="D513" s="58"/>
      <c r="E513" s="58"/>
      <c r="F513" s="58"/>
      <c r="G513" s="58"/>
    </row>
    <row r="514" spans="4:7" x14ac:dyDescent="0.2">
      <c r="D514" s="58"/>
      <c r="E514" s="58"/>
      <c r="F514" s="58"/>
      <c r="G514" s="58"/>
    </row>
    <row r="515" spans="4:7" x14ac:dyDescent="0.2">
      <c r="D515" s="58"/>
      <c r="E515" s="58"/>
      <c r="F515" s="58"/>
      <c r="G515" s="58"/>
    </row>
    <row r="516" spans="4:7" x14ac:dyDescent="0.2">
      <c r="D516" s="58"/>
      <c r="E516" s="58"/>
      <c r="F516" s="58"/>
      <c r="G516" s="58"/>
    </row>
    <row r="517" spans="4:7" x14ac:dyDescent="0.2">
      <c r="D517" s="58"/>
      <c r="E517" s="58"/>
      <c r="F517" s="58"/>
      <c r="G517" s="58"/>
    </row>
    <row r="518" spans="4:7" x14ac:dyDescent="0.2">
      <c r="D518" s="58"/>
      <c r="E518" s="58"/>
      <c r="F518" s="58"/>
      <c r="G518" s="58"/>
    </row>
    <row r="519" spans="4:7" x14ac:dyDescent="0.2">
      <c r="D519" s="58"/>
      <c r="E519" s="58"/>
      <c r="F519" s="58"/>
      <c r="G519" s="58"/>
    </row>
    <row r="520" spans="4:7" x14ac:dyDescent="0.2">
      <c r="D520" s="58"/>
      <c r="E520" s="58"/>
      <c r="F520" s="58"/>
      <c r="G520" s="58"/>
    </row>
    <row r="521" spans="4:7" x14ac:dyDescent="0.2">
      <c r="D521" s="58"/>
      <c r="E521" s="58"/>
      <c r="F521" s="58"/>
      <c r="G521" s="58"/>
    </row>
    <row r="522" spans="4:7" x14ac:dyDescent="0.2">
      <c r="D522" s="58"/>
      <c r="E522" s="58"/>
      <c r="F522" s="58"/>
      <c r="G522" s="58"/>
    </row>
    <row r="523" spans="4:7" x14ac:dyDescent="0.2">
      <c r="D523" s="58"/>
      <c r="E523" s="58"/>
      <c r="F523" s="58"/>
      <c r="G523" s="58"/>
    </row>
    <row r="524" spans="4:7" x14ac:dyDescent="0.2">
      <c r="D524" s="58"/>
      <c r="E524" s="58"/>
      <c r="F524" s="58"/>
      <c r="G524" s="58"/>
    </row>
    <row r="525" spans="4:7" x14ac:dyDescent="0.2">
      <c r="D525" s="58"/>
      <c r="E525" s="58"/>
      <c r="F525" s="58"/>
      <c r="G525" s="58"/>
    </row>
    <row r="526" spans="4:7" x14ac:dyDescent="0.2">
      <c r="D526" s="58"/>
      <c r="E526" s="58"/>
      <c r="F526" s="58"/>
      <c r="G526" s="58"/>
    </row>
    <row r="527" spans="4:7" x14ac:dyDescent="0.2">
      <c r="D527" s="58"/>
      <c r="E527" s="58"/>
      <c r="F527" s="58"/>
      <c r="G527" s="58"/>
    </row>
    <row r="528" spans="4:7" x14ac:dyDescent="0.2">
      <c r="D528" s="58"/>
      <c r="E528" s="58"/>
      <c r="F528" s="58"/>
      <c r="G528" s="58"/>
    </row>
    <row r="529" spans="4:7" x14ac:dyDescent="0.2">
      <c r="D529" s="58"/>
      <c r="E529" s="58"/>
      <c r="F529" s="58"/>
      <c r="G529" s="58"/>
    </row>
    <row r="530" spans="4:7" x14ac:dyDescent="0.2">
      <c r="D530" s="58"/>
      <c r="E530" s="58"/>
      <c r="F530" s="58"/>
      <c r="G530" s="58"/>
    </row>
    <row r="531" spans="4:7" x14ac:dyDescent="0.2">
      <c r="D531" s="58"/>
      <c r="E531" s="58"/>
      <c r="F531" s="58"/>
      <c r="G531" s="58"/>
    </row>
    <row r="532" spans="4:7" x14ac:dyDescent="0.2">
      <c r="D532" s="58"/>
      <c r="E532" s="58"/>
      <c r="F532" s="58"/>
      <c r="G532" s="58"/>
    </row>
    <row r="533" spans="4:7" x14ac:dyDescent="0.2">
      <c r="D533" s="58"/>
      <c r="E533" s="58"/>
      <c r="F533" s="58"/>
      <c r="G533" s="58"/>
    </row>
    <row r="534" spans="4:7" x14ac:dyDescent="0.2">
      <c r="D534" s="58"/>
      <c r="E534" s="58"/>
      <c r="F534" s="58"/>
      <c r="G534" s="58"/>
    </row>
    <row r="535" spans="4:7" x14ac:dyDescent="0.2">
      <c r="D535" s="58"/>
      <c r="E535" s="58"/>
      <c r="F535" s="58"/>
      <c r="G535" s="58"/>
    </row>
    <row r="536" spans="4:7" x14ac:dyDescent="0.2">
      <c r="D536" s="58"/>
      <c r="E536" s="58"/>
      <c r="F536" s="58"/>
      <c r="G536" s="58"/>
    </row>
    <row r="537" spans="4:7" x14ac:dyDescent="0.2">
      <c r="D537" s="58"/>
      <c r="E537" s="58"/>
      <c r="F537" s="58"/>
      <c r="G537" s="58"/>
    </row>
    <row r="538" spans="4:7" x14ac:dyDescent="0.2">
      <c r="D538" s="58"/>
      <c r="E538" s="58"/>
      <c r="F538" s="58"/>
      <c r="G538" s="58"/>
    </row>
    <row r="539" spans="4:7" x14ac:dyDescent="0.2">
      <c r="D539" s="58"/>
      <c r="E539" s="58"/>
      <c r="F539" s="58"/>
      <c r="G539" s="58"/>
    </row>
    <row r="540" spans="4:7" x14ac:dyDescent="0.2">
      <c r="D540" s="58"/>
      <c r="E540" s="58"/>
      <c r="F540" s="58"/>
      <c r="G540" s="58"/>
    </row>
    <row r="541" spans="4:7" x14ac:dyDescent="0.2">
      <c r="D541" s="58"/>
      <c r="E541" s="58"/>
      <c r="F541" s="58"/>
      <c r="G541" s="58"/>
    </row>
    <row r="542" spans="4:7" x14ac:dyDescent="0.2">
      <c r="D542" s="58"/>
      <c r="E542" s="58"/>
      <c r="F542" s="58"/>
      <c r="G542" s="58"/>
    </row>
    <row r="543" spans="4:7" x14ac:dyDescent="0.2">
      <c r="D543" s="58"/>
      <c r="E543" s="58"/>
      <c r="F543" s="58"/>
      <c r="G543" s="58"/>
    </row>
    <row r="544" spans="4:7" x14ac:dyDescent="0.2">
      <c r="D544" s="58"/>
      <c r="E544" s="58"/>
      <c r="F544" s="58"/>
      <c r="G544" s="58"/>
    </row>
    <row r="545" spans="4:7" x14ac:dyDescent="0.2">
      <c r="D545" s="58"/>
      <c r="E545" s="58"/>
      <c r="F545" s="58"/>
      <c r="G545" s="58"/>
    </row>
    <row r="546" spans="4:7" x14ac:dyDescent="0.2">
      <c r="D546" s="58"/>
      <c r="E546" s="58"/>
      <c r="F546" s="58"/>
      <c r="G546" s="58"/>
    </row>
    <row r="547" spans="4:7" x14ac:dyDescent="0.2">
      <c r="D547" s="58"/>
      <c r="E547" s="58"/>
      <c r="F547" s="58"/>
      <c r="G547" s="58"/>
    </row>
    <row r="548" spans="4:7" x14ac:dyDescent="0.2">
      <c r="D548" s="58"/>
      <c r="E548" s="58"/>
      <c r="F548" s="58"/>
      <c r="G548" s="58"/>
    </row>
    <row r="549" spans="4:7" x14ac:dyDescent="0.2">
      <c r="D549" s="58"/>
      <c r="E549" s="58"/>
      <c r="F549" s="58"/>
      <c r="G549" s="58"/>
    </row>
    <row r="550" spans="4:7" x14ac:dyDescent="0.2">
      <c r="D550" s="58"/>
      <c r="E550" s="58"/>
      <c r="F550" s="58"/>
      <c r="G550" s="58"/>
    </row>
    <row r="551" spans="4:7" x14ac:dyDescent="0.2">
      <c r="D551" s="58"/>
      <c r="E551" s="58"/>
      <c r="F551" s="58"/>
      <c r="G551" s="58"/>
    </row>
    <row r="552" spans="4:7" x14ac:dyDescent="0.2">
      <c r="D552" s="58"/>
      <c r="E552" s="58"/>
      <c r="F552" s="58"/>
      <c r="G552" s="58"/>
    </row>
    <row r="553" spans="4:7" x14ac:dyDescent="0.2">
      <c r="D553" s="58"/>
      <c r="E553" s="58"/>
      <c r="F553" s="58"/>
      <c r="G553" s="58"/>
    </row>
    <row r="554" spans="4:7" x14ac:dyDescent="0.2">
      <c r="D554" s="58"/>
      <c r="E554" s="58"/>
      <c r="F554" s="58"/>
      <c r="G554" s="58"/>
    </row>
    <row r="555" spans="4:7" x14ac:dyDescent="0.2">
      <c r="D555" s="58"/>
      <c r="E555" s="58"/>
      <c r="F555" s="58"/>
      <c r="G555" s="58"/>
    </row>
    <row r="556" spans="4:7" x14ac:dyDescent="0.2">
      <c r="D556" s="58"/>
      <c r="E556" s="58"/>
      <c r="F556" s="58"/>
      <c r="G556" s="58"/>
    </row>
    <row r="557" spans="4:7" x14ac:dyDescent="0.2">
      <c r="D557" s="58"/>
      <c r="E557" s="58"/>
      <c r="F557" s="58"/>
      <c r="G557" s="58"/>
    </row>
    <row r="558" spans="4:7" x14ac:dyDescent="0.2">
      <c r="D558" s="58"/>
      <c r="E558" s="58"/>
      <c r="F558" s="58"/>
      <c r="G558" s="58"/>
    </row>
    <row r="559" spans="4:7" x14ac:dyDescent="0.2">
      <c r="D559" s="58"/>
      <c r="E559" s="58"/>
      <c r="F559" s="58"/>
      <c r="G559" s="58"/>
    </row>
    <row r="560" spans="4:7" x14ac:dyDescent="0.2">
      <c r="D560" s="58"/>
      <c r="E560" s="58"/>
      <c r="F560" s="58"/>
      <c r="G560" s="58"/>
    </row>
    <row r="561" spans="4:7" x14ac:dyDescent="0.2">
      <c r="D561" s="58"/>
      <c r="E561" s="58"/>
      <c r="F561" s="58"/>
      <c r="G561" s="58"/>
    </row>
    <row r="562" spans="4:7" x14ac:dyDescent="0.2">
      <c r="D562" s="58"/>
      <c r="E562" s="58"/>
      <c r="F562" s="58"/>
      <c r="G562" s="58"/>
    </row>
    <row r="563" spans="4:7" x14ac:dyDescent="0.2">
      <c r="D563" s="58"/>
      <c r="E563" s="58"/>
      <c r="F563" s="58"/>
      <c r="G563" s="58"/>
    </row>
    <row r="564" spans="4:7" x14ac:dyDescent="0.2">
      <c r="D564" s="58"/>
      <c r="E564" s="58"/>
      <c r="F564" s="58"/>
      <c r="G564" s="58"/>
    </row>
    <row r="565" spans="4:7" x14ac:dyDescent="0.2">
      <c r="D565" s="58"/>
      <c r="E565" s="58"/>
      <c r="F565" s="58"/>
      <c r="G565" s="58"/>
    </row>
    <row r="566" spans="4:7" x14ac:dyDescent="0.2">
      <c r="D566" s="58"/>
      <c r="E566" s="58"/>
      <c r="F566" s="58"/>
      <c r="G566" s="58"/>
    </row>
    <row r="567" spans="4:7" x14ac:dyDescent="0.2">
      <c r="D567" s="58"/>
      <c r="E567" s="58"/>
      <c r="F567" s="58"/>
      <c r="G567" s="58"/>
    </row>
    <row r="568" spans="4:7" x14ac:dyDescent="0.2">
      <c r="D568" s="58"/>
      <c r="E568" s="58"/>
      <c r="F568" s="58"/>
      <c r="G568" s="58"/>
    </row>
    <row r="569" spans="4:7" x14ac:dyDescent="0.2">
      <c r="D569" s="58"/>
      <c r="E569" s="58"/>
      <c r="F569" s="58"/>
      <c r="G569" s="58"/>
    </row>
    <row r="570" spans="4:7" x14ac:dyDescent="0.2">
      <c r="D570" s="58"/>
      <c r="E570" s="58"/>
      <c r="F570" s="58"/>
      <c r="G570" s="58"/>
    </row>
    <row r="571" spans="4:7" x14ac:dyDescent="0.2">
      <c r="D571" s="58"/>
      <c r="E571" s="58"/>
      <c r="F571" s="58"/>
      <c r="G571" s="58"/>
    </row>
    <row r="572" spans="4:7" x14ac:dyDescent="0.2">
      <c r="D572" s="58"/>
      <c r="E572" s="58"/>
      <c r="F572" s="58"/>
      <c r="G572" s="58"/>
    </row>
    <row r="573" spans="4:7" x14ac:dyDescent="0.2">
      <c r="D573" s="58"/>
      <c r="E573" s="58"/>
      <c r="F573" s="58"/>
      <c r="G573" s="58"/>
    </row>
    <row r="574" spans="4:7" x14ac:dyDescent="0.2">
      <c r="D574" s="58"/>
      <c r="E574" s="58"/>
      <c r="F574" s="58"/>
      <c r="G574" s="58"/>
    </row>
    <row r="575" spans="4:7" x14ac:dyDescent="0.2">
      <c r="D575" s="58"/>
      <c r="E575" s="58"/>
      <c r="F575" s="58"/>
      <c r="G575" s="58"/>
    </row>
    <row r="576" spans="4:7" x14ac:dyDescent="0.2">
      <c r="D576" s="58"/>
      <c r="E576" s="58"/>
      <c r="F576" s="58"/>
      <c r="G576" s="58"/>
    </row>
    <row r="577" spans="4:7" x14ac:dyDescent="0.2">
      <c r="D577" s="58"/>
      <c r="E577" s="58"/>
      <c r="F577" s="58"/>
      <c r="G577" s="58"/>
    </row>
    <row r="578" spans="4:7" x14ac:dyDescent="0.2">
      <c r="D578" s="58"/>
      <c r="E578" s="58"/>
      <c r="F578" s="58"/>
      <c r="G578" s="58"/>
    </row>
    <row r="579" spans="4:7" x14ac:dyDescent="0.2">
      <c r="D579" s="58"/>
      <c r="E579" s="58"/>
      <c r="F579" s="58"/>
      <c r="G579" s="58"/>
    </row>
    <row r="580" spans="4:7" x14ac:dyDescent="0.2">
      <c r="D580" s="58"/>
      <c r="E580" s="58"/>
      <c r="F580" s="58"/>
      <c r="G580" s="58"/>
    </row>
    <row r="581" spans="4:7" x14ac:dyDescent="0.2">
      <c r="D581" s="58"/>
      <c r="E581" s="58"/>
      <c r="F581" s="58"/>
      <c r="G581" s="58"/>
    </row>
    <row r="582" spans="4:7" x14ac:dyDescent="0.2">
      <c r="D582" s="58"/>
      <c r="E582" s="58"/>
      <c r="F582" s="58"/>
      <c r="G582" s="58"/>
    </row>
    <row r="583" spans="4:7" x14ac:dyDescent="0.2">
      <c r="D583" s="58"/>
      <c r="E583" s="58"/>
      <c r="F583" s="58"/>
      <c r="G583" s="58"/>
    </row>
    <row r="584" spans="4:7" x14ac:dyDescent="0.2">
      <c r="D584" s="58"/>
      <c r="E584" s="58"/>
      <c r="F584" s="58"/>
      <c r="G584" s="58"/>
    </row>
    <row r="585" spans="4:7" x14ac:dyDescent="0.2">
      <c r="D585" s="58"/>
      <c r="E585" s="58"/>
      <c r="F585" s="58"/>
      <c r="G585" s="58"/>
    </row>
    <row r="586" spans="4:7" x14ac:dyDescent="0.2">
      <c r="D586" s="58"/>
      <c r="E586" s="58"/>
      <c r="F586" s="58"/>
      <c r="G586" s="58"/>
    </row>
    <row r="587" spans="4:7" x14ac:dyDescent="0.2">
      <c r="D587" s="58"/>
      <c r="E587" s="58"/>
      <c r="F587" s="58"/>
      <c r="G587" s="58"/>
    </row>
    <row r="588" spans="4:7" x14ac:dyDescent="0.2">
      <c r="D588" s="58"/>
      <c r="E588" s="58"/>
      <c r="F588" s="58"/>
      <c r="G588" s="58"/>
    </row>
    <row r="589" spans="4:7" x14ac:dyDescent="0.2">
      <c r="D589" s="58"/>
      <c r="E589" s="58"/>
      <c r="F589" s="58"/>
      <c r="G589" s="58"/>
    </row>
    <row r="590" spans="4:7" x14ac:dyDescent="0.2">
      <c r="D590" s="58"/>
      <c r="E590" s="58"/>
      <c r="F590" s="58"/>
      <c r="G590" s="58"/>
    </row>
    <row r="591" spans="4:7" x14ac:dyDescent="0.2">
      <c r="D591" s="58"/>
      <c r="E591" s="58"/>
      <c r="F591" s="58"/>
      <c r="G591" s="58"/>
    </row>
    <row r="592" spans="4:7" x14ac:dyDescent="0.2">
      <c r="D592" s="58"/>
      <c r="E592" s="58"/>
      <c r="F592" s="58"/>
      <c r="G592" s="58"/>
    </row>
    <row r="593" spans="4:7" x14ac:dyDescent="0.2">
      <c r="D593" s="58"/>
      <c r="E593" s="58"/>
      <c r="F593" s="58"/>
      <c r="G593" s="58"/>
    </row>
    <row r="594" spans="4:7" x14ac:dyDescent="0.2">
      <c r="D594" s="58"/>
      <c r="E594" s="58"/>
      <c r="F594" s="58"/>
      <c r="G594" s="58"/>
    </row>
    <row r="595" spans="4:7" x14ac:dyDescent="0.2">
      <c r="D595" s="58"/>
      <c r="E595" s="58"/>
      <c r="F595" s="58"/>
      <c r="G595" s="58"/>
    </row>
    <row r="596" spans="4:7" x14ac:dyDescent="0.2">
      <c r="D596" s="58"/>
      <c r="E596" s="58"/>
      <c r="F596" s="58"/>
      <c r="G596" s="58"/>
    </row>
    <row r="597" spans="4:7" x14ac:dyDescent="0.2">
      <c r="D597" s="58"/>
      <c r="E597" s="58"/>
      <c r="F597" s="58"/>
      <c r="G597" s="58"/>
    </row>
    <row r="598" spans="4:7" x14ac:dyDescent="0.2">
      <c r="D598" s="58"/>
      <c r="E598" s="58"/>
      <c r="F598" s="58"/>
      <c r="G598" s="58"/>
    </row>
    <row r="599" spans="4:7" x14ac:dyDescent="0.2">
      <c r="D599" s="58"/>
      <c r="E599" s="58"/>
      <c r="F599" s="58"/>
      <c r="G599" s="58"/>
    </row>
    <row r="600" spans="4:7" x14ac:dyDescent="0.2">
      <c r="D600" s="58"/>
      <c r="E600" s="58"/>
      <c r="F600" s="58"/>
      <c r="G600" s="58"/>
    </row>
    <row r="601" spans="4:7" x14ac:dyDescent="0.2">
      <c r="D601" s="58"/>
      <c r="E601" s="58"/>
      <c r="F601" s="58"/>
      <c r="G601" s="58"/>
    </row>
    <row r="602" spans="4:7" x14ac:dyDescent="0.2">
      <c r="D602" s="58"/>
      <c r="E602" s="58"/>
      <c r="F602" s="58"/>
      <c r="G602" s="58"/>
    </row>
    <row r="603" spans="4:7" x14ac:dyDescent="0.2">
      <c r="D603" s="58"/>
      <c r="E603" s="58"/>
      <c r="F603" s="58"/>
      <c r="G603" s="58"/>
    </row>
    <row r="604" spans="4:7" x14ac:dyDescent="0.2">
      <c r="D604" s="58"/>
      <c r="E604" s="58"/>
      <c r="F604" s="58"/>
      <c r="G604" s="58"/>
    </row>
    <row r="605" spans="4:7" x14ac:dyDescent="0.2">
      <c r="D605" s="58"/>
      <c r="E605" s="58"/>
      <c r="F605" s="58"/>
      <c r="G605" s="58"/>
    </row>
    <row r="606" spans="4:7" x14ac:dyDescent="0.2">
      <c r="D606" s="58"/>
      <c r="E606" s="58"/>
      <c r="F606" s="58"/>
      <c r="G606" s="58"/>
    </row>
    <row r="607" spans="4:7" x14ac:dyDescent="0.2">
      <c r="D607" s="58"/>
      <c r="E607" s="58"/>
      <c r="F607" s="58"/>
      <c r="G607" s="58"/>
    </row>
    <row r="608" spans="4:7" x14ac:dyDescent="0.2">
      <c r="D608" s="58"/>
      <c r="E608" s="58"/>
      <c r="F608" s="58"/>
      <c r="G608" s="58"/>
    </row>
    <row r="609" spans="4:7" x14ac:dyDescent="0.2">
      <c r="D609" s="58"/>
      <c r="E609" s="58"/>
      <c r="F609" s="58"/>
      <c r="G609" s="58"/>
    </row>
    <row r="610" spans="4:7" x14ac:dyDescent="0.2">
      <c r="D610" s="58"/>
      <c r="E610" s="58"/>
      <c r="F610" s="58"/>
      <c r="G610" s="58"/>
    </row>
    <row r="611" spans="4:7" x14ac:dyDescent="0.2">
      <c r="D611" s="58"/>
      <c r="E611" s="58"/>
      <c r="F611" s="58"/>
      <c r="G611" s="58"/>
    </row>
    <row r="612" spans="4:7" x14ac:dyDescent="0.2">
      <c r="D612" s="58"/>
      <c r="E612" s="58"/>
      <c r="F612" s="58"/>
      <c r="G612" s="58"/>
    </row>
    <row r="613" spans="4:7" x14ac:dyDescent="0.2">
      <c r="D613" s="58"/>
      <c r="E613" s="58"/>
      <c r="F613" s="58"/>
      <c r="G613" s="58"/>
    </row>
    <row r="614" spans="4:7" x14ac:dyDescent="0.2">
      <c r="D614" s="58"/>
      <c r="E614" s="58"/>
      <c r="F614" s="58"/>
      <c r="G614" s="58"/>
    </row>
    <row r="615" spans="4:7" x14ac:dyDescent="0.2">
      <c r="D615" s="58"/>
      <c r="E615" s="58"/>
      <c r="F615" s="58"/>
      <c r="G615" s="58"/>
    </row>
    <row r="616" spans="4:7" x14ac:dyDescent="0.2">
      <c r="D616" s="58"/>
      <c r="E616" s="58"/>
      <c r="F616" s="58"/>
      <c r="G616" s="58"/>
    </row>
    <row r="617" spans="4:7" x14ac:dyDescent="0.2">
      <c r="D617" s="58"/>
      <c r="E617" s="58"/>
      <c r="F617" s="58"/>
      <c r="G617" s="58"/>
    </row>
    <row r="618" spans="4:7" x14ac:dyDescent="0.2">
      <c r="D618" s="58"/>
      <c r="E618" s="58"/>
      <c r="F618" s="58"/>
      <c r="G618" s="58"/>
    </row>
    <row r="619" spans="4:7" x14ac:dyDescent="0.2">
      <c r="D619" s="58"/>
      <c r="E619" s="58"/>
      <c r="F619" s="58"/>
      <c r="G619" s="58"/>
    </row>
    <row r="620" spans="4:7" x14ac:dyDescent="0.2">
      <c r="D620" s="58"/>
      <c r="E620" s="58"/>
      <c r="F620" s="58"/>
      <c r="G620" s="58"/>
    </row>
    <row r="621" spans="4:7" x14ac:dyDescent="0.2">
      <c r="D621" s="58"/>
      <c r="E621" s="58"/>
      <c r="F621" s="58"/>
      <c r="G621" s="58"/>
    </row>
    <row r="622" spans="4:7" x14ac:dyDescent="0.2">
      <c r="D622" s="58"/>
      <c r="E622" s="58"/>
      <c r="F622" s="58"/>
      <c r="G622" s="58"/>
    </row>
    <row r="623" spans="4:7" x14ac:dyDescent="0.2">
      <c r="D623" s="58"/>
      <c r="E623" s="58"/>
      <c r="F623" s="58"/>
      <c r="G623" s="58"/>
    </row>
    <row r="624" spans="4:7" x14ac:dyDescent="0.2">
      <c r="D624" s="58"/>
      <c r="E624" s="58"/>
      <c r="F624" s="58"/>
      <c r="G624" s="58"/>
    </row>
    <row r="625" spans="4:7" x14ac:dyDescent="0.2">
      <c r="D625" s="58"/>
      <c r="E625" s="58"/>
      <c r="F625" s="58"/>
      <c r="G625" s="58"/>
    </row>
    <row r="626" spans="4:7" x14ac:dyDescent="0.2">
      <c r="D626" s="58"/>
      <c r="E626" s="58"/>
      <c r="F626" s="58"/>
      <c r="G626" s="58"/>
    </row>
    <row r="627" spans="4:7" x14ac:dyDescent="0.2">
      <c r="D627" s="58"/>
      <c r="E627" s="58"/>
      <c r="F627" s="58"/>
      <c r="G627" s="58"/>
    </row>
    <row r="628" spans="4:7" x14ac:dyDescent="0.2">
      <c r="D628" s="58"/>
      <c r="E628" s="58"/>
      <c r="F628" s="58"/>
      <c r="G628" s="58"/>
    </row>
    <row r="629" spans="4:7" x14ac:dyDescent="0.2">
      <c r="D629" s="58"/>
      <c r="E629" s="58"/>
      <c r="F629" s="58"/>
      <c r="G629" s="58"/>
    </row>
    <row r="630" spans="4:7" x14ac:dyDescent="0.2">
      <c r="D630" s="58"/>
      <c r="E630" s="58"/>
      <c r="F630" s="58"/>
      <c r="G630" s="58"/>
    </row>
    <row r="631" spans="4:7" x14ac:dyDescent="0.2">
      <c r="D631" s="58"/>
      <c r="E631" s="58"/>
      <c r="F631" s="58"/>
      <c r="G631" s="58"/>
    </row>
    <row r="632" spans="4:7" x14ac:dyDescent="0.2">
      <c r="D632" s="58"/>
      <c r="E632" s="58"/>
      <c r="F632" s="58"/>
      <c r="G632" s="58"/>
    </row>
    <row r="633" spans="4:7" x14ac:dyDescent="0.2">
      <c r="D633" s="58"/>
      <c r="E633" s="58"/>
      <c r="F633" s="58"/>
      <c r="G633" s="58"/>
    </row>
    <row r="634" spans="4:7" x14ac:dyDescent="0.2">
      <c r="D634" s="58"/>
      <c r="E634" s="58"/>
      <c r="F634" s="58"/>
      <c r="G634" s="58"/>
    </row>
    <row r="635" spans="4:7" x14ac:dyDescent="0.2">
      <c r="D635" s="58"/>
      <c r="E635" s="58"/>
      <c r="F635" s="58"/>
      <c r="G635" s="58"/>
    </row>
    <row r="636" spans="4:7" x14ac:dyDescent="0.2">
      <c r="D636" s="58"/>
      <c r="E636" s="58"/>
      <c r="F636" s="58"/>
      <c r="G636" s="58"/>
    </row>
    <row r="637" spans="4:7" x14ac:dyDescent="0.2">
      <c r="D637" s="58"/>
      <c r="E637" s="58"/>
      <c r="F637" s="58"/>
      <c r="G637" s="58"/>
    </row>
    <row r="638" spans="4:7" x14ac:dyDescent="0.2">
      <c r="D638" s="58"/>
      <c r="E638" s="58"/>
      <c r="F638" s="58"/>
      <c r="G638" s="58"/>
    </row>
    <row r="639" spans="4:7" x14ac:dyDescent="0.2">
      <c r="D639" s="58"/>
      <c r="E639" s="58"/>
      <c r="F639" s="58"/>
      <c r="G639" s="58"/>
    </row>
    <row r="640" spans="4:7" x14ac:dyDescent="0.2">
      <c r="D640" s="58"/>
      <c r="E640" s="58"/>
      <c r="F640" s="58"/>
      <c r="G640" s="58"/>
    </row>
    <row r="641" spans="4:7" x14ac:dyDescent="0.2">
      <c r="D641" s="58"/>
      <c r="E641" s="58"/>
      <c r="F641" s="58"/>
      <c r="G641" s="58"/>
    </row>
    <row r="642" spans="4:7" x14ac:dyDescent="0.2">
      <c r="D642" s="58"/>
      <c r="E642" s="58"/>
      <c r="F642" s="58"/>
      <c r="G642" s="58"/>
    </row>
    <row r="643" spans="4:7" x14ac:dyDescent="0.2">
      <c r="D643" s="58"/>
      <c r="E643" s="58"/>
      <c r="F643" s="58"/>
      <c r="G643" s="58"/>
    </row>
    <row r="644" spans="4:7" x14ac:dyDescent="0.2">
      <c r="D644" s="58"/>
      <c r="E644" s="58"/>
      <c r="F644" s="58"/>
      <c r="G644" s="58"/>
    </row>
    <row r="645" spans="4:7" x14ac:dyDescent="0.2">
      <c r="D645" s="58"/>
      <c r="E645" s="58"/>
      <c r="F645" s="58"/>
      <c r="G645" s="58"/>
    </row>
    <row r="646" spans="4:7" x14ac:dyDescent="0.2">
      <c r="D646" s="58"/>
      <c r="E646" s="58"/>
      <c r="F646" s="58"/>
      <c r="G646" s="58"/>
    </row>
    <row r="647" spans="4:7" x14ac:dyDescent="0.2">
      <c r="D647" s="58"/>
      <c r="E647" s="58"/>
      <c r="F647" s="58"/>
      <c r="G647" s="58"/>
    </row>
    <row r="648" spans="4:7" x14ac:dyDescent="0.2">
      <c r="D648" s="58"/>
      <c r="E648" s="58"/>
      <c r="F648" s="58"/>
      <c r="G648" s="58"/>
    </row>
    <row r="649" spans="4:7" x14ac:dyDescent="0.2">
      <c r="D649" s="58"/>
      <c r="E649" s="58"/>
      <c r="F649" s="58"/>
      <c r="G649" s="58"/>
    </row>
    <row r="650" spans="4:7" x14ac:dyDescent="0.2">
      <c r="D650" s="58"/>
      <c r="E650" s="58"/>
      <c r="F650" s="58"/>
      <c r="G650" s="58"/>
    </row>
    <row r="651" spans="4:7" x14ac:dyDescent="0.2">
      <c r="D651" s="58"/>
      <c r="E651" s="58"/>
      <c r="F651" s="58"/>
      <c r="G651" s="58"/>
    </row>
    <row r="652" spans="4:7" x14ac:dyDescent="0.2">
      <c r="D652" s="58"/>
      <c r="E652" s="58"/>
      <c r="F652" s="58"/>
      <c r="G652" s="58"/>
    </row>
    <row r="653" spans="4:7" x14ac:dyDescent="0.2">
      <c r="D653" s="58"/>
      <c r="E653" s="58"/>
      <c r="F653" s="58"/>
      <c r="G653" s="58"/>
    </row>
    <row r="654" spans="4:7" x14ac:dyDescent="0.2">
      <c r="D654" s="58"/>
      <c r="E654" s="58"/>
      <c r="F654" s="58"/>
      <c r="G654" s="58"/>
    </row>
    <row r="655" spans="4:7" x14ac:dyDescent="0.2">
      <c r="D655" s="58"/>
      <c r="E655" s="58"/>
      <c r="F655" s="58"/>
      <c r="G655" s="58"/>
    </row>
    <row r="656" spans="4:7" x14ac:dyDescent="0.2">
      <c r="D656" s="58"/>
      <c r="E656" s="58"/>
      <c r="F656" s="58"/>
      <c r="G656" s="58"/>
    </row>
    <row r="657" spans="4:7" x14ac:dyDescent="0.2">
      <c r="D657" s="58"/>
      <c r="E657" s="58"/>
      <c r="F657" s="58"/>
      <c r="G657" s="58"/>
    </row>
    <row r="658" spans="4:7" x14ac:dyDescent="0.2">
      <c r="D658" s="58"/>
      <c r="E658" s="58"/>
      <c r="F658" s="58"/>
      <c r="G658" s="58"/>
    </row>
    <row r="659" spans="4:7" x14ac:dyDescent="0.2">
      <c r="D659" s="58"/>
      <c r="E659" s="58"/>
      <c r="F659" s="58"/>
      <c r="G659" s="58"/>
    </row>
    <row r="660" spans="4:7" x14ac:dyDescent="0.2">
      <c r="D660" s="58"/>
      <c r="E660" s="58"/>
      <c r="F660" s="58"/>
      <c r="G660" s="58"/>
    </row>
    <row r="661" spans="4:7" x14ac:dyDescent="0.2">
      <c r="D661" s="58"/>
      <c r="E661" s="58"/>
      <c r="F661" s="58"/>
      <c r="G661" s="58"/>
    </row>
    <row r="662" spans="4:7" x14ac:dyDescent="0.2">
      <c r="D662" s="58"/>
      <c r="E662" s="58"/>
      <c r="F662" s="58"/>
      <c r="G662" s="58"/>
    </row>
    <row r="663" spans="4:7" x14ac:dyDescent="0.2">
      <c r="D663" s="58"/>
      <c r="E663" s="58"/>
      <c r="F663" s="58"/>
      <c r="G663" s="58"/>
    </row>
    <row r="664" spans="4:7" x14ac:dyDescent="0.2">
      <c r="D664" s="58"/>
      <c r="E664" s="58"/>
      <c r="F664" s="58"/>
      <c r="G664" s="58"/>
    </row>
    <row r="665" spans="4:7" x14ac:dyDescent="0.2">
      <c r="D665" s="58"/>
      <c r="E665" s="58"/>
      <c r="F665" s="58"/>
      <c r="G665" s="58"/>
    </row>
    <row r="666" spans="4:7" x14ac:dyDescent="0.2">
      <c r="D666" s="58"/>
      <c r="E666" s="58"/>
      <c r="F666" s="58"/>
      <c r="G666" s="58"/>
    </row>
    <row r="667" spans="4:7" x14ac:dyDescent="0.2">
      <c r="D667" s="58"/>
      <c r="E667" s="58"/>
      <c r="F667" s="58"/>
      <c r="G667" s="58"/>
    </row>
    <row r="668" spans="4:7" x14ac:dyDescent="0.2">
      <c r="D668" s="58"/>
      <c r="E668" s="58"/>
      <c r="F668" s="58"/>
      <c r="G668" s="58"/>
    </row>
    <row r="669" spans="4:7" x14ac:dyDescent="0.2">
      <c r="D669" s="58"/>
      <c r="E669" s="58"/>
      <c r="F669" s="58"/>
      <c r="G669" s="58"/>
    </row>
    <row r="670" spans="4:7" x14ac:dyDescent="0.2">
      <c r="D670" s="58"/>
      <c r="E670" s="58"/>
      <c r="F670" s="58"/>
      <c r="G670" s="58"/>
    </row>
    <row r="671" spans="4:7" x14ac:dyDescent="0.2">
      <c r="D671" s="58"/>
      <c r="E671" s="58"/>
      <c r="F671" s="58"/>
      <c r="G671" s="58"/>
    </row>
    <row r="672" spans="4:7" x14ac:dyDescent="0.2">
      <c r="D672" s="58"/>
      <c r="E672" s="58"/>
      <c r="F672" s="58"/>
      <c r="G672" s="58"/>
    </row>
    <row r="673" spans="4:7" x14ac:dyDescent="0.2">
      <c r="D673" s="58"/>
      <c r="E673" s="58"/>
      <c r="F673" s="58"/>
      <c r="G673" s="58"/>
    </row>
    <row r="674" spans="4:7" x14ac:dyDescent="0.2">
      <c r="D674" s="58"/>
      <c r="E674" s="58"/>
      <c r="F674" s="58"/>
      <c r="G674" s="58"/>
    </row>
    <row r="675" spans="4:7" x14ac:dyDescent="0.2">
      <c r="D675" s="58"/>
      <c r="E675" s="58"/>
      <c r="F675" s="58"/>
      <c r="G675" s="58"/>
    </row>
    <row r="676" spans="4:7" x14ac:dyDescent="0.2">
      <c r="D676" s="58"/>
      <c r="E676" s="58"/>
      <c r="F676" s="58"/>
      <c r="G676" s="58"/>
    </row>
    <row r="677" spans="4:7" x14ac:dyDescent="0.2">
      <c r="D677" s="58"/>
      <c r="E677" s="58"/>
      <c r="F677" s="58"/>
      <c r="G677" s="58"/>
    </row>
    <row r="678" spans="4:7" x14ac:dyDescent="0.2">
      <c r="D678" s="58"/>
      <c r="E678" s="58"/>
      <c r="F678" s="58"/>
      <c r="G678" s="58"/>
    </row>
    <row r="679" spans="4:7" x14ac:dyDescent="0.2">
      <c r="D679" s="58"/>
      <c r="E679" s="58"/>
      <c r="F679" s="58"/>
      <c r="G679" s="58"/>
    </row>
    <row r="680" spans="4:7" x14ac:dyDescent="0.2">
      <c r="D680" s="58"/>
      <c r="E680" s="58"/>
      <c r="F680" s="58"/>
      <c r="G680" s="58"/>
    </row>
    <row r="681" spans="4:7" x14ac:dyDescent="0.2">
      <c r="D681" s="58"/>
      <c r="E681" s="58"/>
      <c r="F681" s="58"/>
      <c r="G681" s="58"/>
    </row>
    <row r="682" spans="4:7" x14ac:dyDescent="0.2">
      <c r="D682" s="58"/>
      <c r="E682" s="58"/>
      <c r="F682" s="58"/>
      <c r="G682" s="58"/>
    </row>
    <row r="683" spans="4:7" x14ac:dyDescent="0.2">
      <c r="D683" s="58"/>
      <c r="E683" s="58"/>
      <c r="F683" s="58"/>
      <c r="G683" s="58"/>
    </row>
    <row r="684" spans="4:7" x14ac:dyDescent="0.2">
      <c r="D684" s="58"/>
      <c r="E684" s="58"/>
      <c r="F684" s="58"/>
      <c r="G684" s="58"/>
    </row>
    <row r="685" spans="4:7" x14ac:dyDescent="0.2">
      <c r="D685" s="58"/>
      <c r="E685" s="58"/>
      <c r="F685" s="58"/>
      <c r="G685" s="58"/>
    </row>
    <row r="686" spans="4:7" x14ac:dyDescent="0.2">
      <c r="D686" s="58"/>
      <c r="E686" s="58"/>
      <c r="F686" s="58"/>
      <c r="G686" s="58"/>
    </row>
    <row r="687" spans="4:7" x14ac:dyDescent="0.2">
      <c r="D687" s="58"/>
      <c r="E687" s="58"/>
      <c r="F687" s="58"/>
      <c r="G687" s="58"/>
    </row>
    <row r="688" spans="4:7" x14ac:dyDescent="0.2">
      <c r="D688" s="58"/>
      <c r="E688" s="58"/>
      <c r="F688" s="58"/>
      <c r="G688" s="58"/>
    </row>
    <row r="689" spans="4:7" x14ac:dyDescent="0.2">
      <c r="D689" s="58"/>
      <c r="E689" s="58"/>
      <c r="F689" s="58"/>
      <c r="G689" s="58"/>
    </row>
    <row r="690" spans="4:7" x14ac:dyDescent="0.2">
      <c r="D690" s="58"/>
      <c r="E690" s="58"/>
      <c r="F690" s="58"/>
      <c r="G690" s="58"/>
    </row>
    <row r="691" spans="4:7" x14ac:dyDescent="0.2">
      <c r="D691" s="58"/>
      <c r="E691" s="58"/>
      <c r="F691" s="58"/>
      <c r="G691" s="58"/>
    </row>
    <row r="692" spans="4:7" x14ac:dyDescent="0.2">
      <c r="D692" s="58"/>
      <c r="E692" s="58"/>
      <c r="F692" s="58"/>
      <c r="G692" s="58"/>
    </row>
    <row r="693" spans="4:7" x14ac:dyDescent="0.2">
      <c r="D693" s="58"/>
      <c r="E693" s="58"/>
      <c r="F693" s="58"/>
      <c r="G693" s="58"/>
    </row>
    <row r="694" spans="4:7" x14ac:dyDescent="0.2">
      <c r="D694" s="58"/>
      <c r="E694" s="58"/>
      <c r="F694" s="58"/>
      <c r="G694" s="58"/>
    </row>
    <row r="695" spans="4:7" x14ac:dyDescent="0.2">
      <c r="D695" s="58"/>
      <c r="E695" s="58"/>
      <c r="F695" s="58"/>
      <c r="G695" s="58"/>
    </row>
    <row r="696" spans="4:7" x14ac:dyDescent="0.2">
      <c r="D696" s="58"/>
      <c r="E696" s="58"/>
      <c r="F696" s="58"/>
      <c r="G696" s="58"/>
    </row>
    <row r="697" spans="4:7" x14ac:dyDescent="0.2">
      <c r="D697" s="58"/>
      <c r="E697" s="58"/>
      <c r="F697" s="58"/>
      <c r="G697" s="58"/>
    </row>
    <row r="698" spans="4:7" x14ac:dyDescent="0.2">
      <c r="D698" s="58"/>
      <c r="E698" s="58"/>
      <c r="F698" s="58"/>
      <c r="G698" s="58"/>
    </row>
    <row r="699" spans="4:7" x14ac:dyDescent="0.2">
      <c r="D699" s="58"/>
      <c r="E699" s="58"/>
      <c r="F699" s="58"/>
      <c r="G699" s="58"/>
    </row>
    <row r="700" spans="4:7" x14ac:dyDescent="0.2">
      <c r="D700" s="58"/>
      <c r="E700" s="58"/>
      <c r="F700" s="58"/>
      <c r="G700" s="58"/>
    </row>
    <row r="701" spans="4:7" x14ac:dyDescent="0.2">
      <c r="D701" s="58"/>
      <c r="E701" s="58"/>
      <c r="F701" s="58"/>
      <c r="G701" s="58"/>
    </row>
    <row r="702" spans="4:7" x14ac:dyDescent="0.2">
      <c r="D702" s="58"/>
      <c r="E702" s="58"/>
      <c r="F702" s="58"/>
      <c r="G702" s="58"/>
    </row>
    <row r="703" spans="4:7" x14ac:dyDescent="0.2">
      <c r="D703" s="58"/>
      <c r="E703" s="58"/>
      <c r="F703" s="58"/>
      <c r="G703" s="58"/>
    </row>
    <row r="704" spans="4:7" x14ac:dyDescent="0.2">
      <c r="D704" s="58"/>
      <c r="E704" s="58"/>
      <c r="F704" s="58"/>
      <c r="G704" s="58"/>
    </row>
    <row r="705" spans="4:7" x14ac:dyDescent="0.2">
      <c r="D705" s="58"/>
      <c r="E705" s="58"/>
      <c r="F705" s="58"/>
      <c r="G705" s="58"/>
    </row>
    <row r="706" spans="4:7" x14ac:dyDescent="0.2">
      <c r="D706" s="58"/>
      <c r="E706" s="58"/>
      <c r="F706" s="58"/>
      <c r="G706" s="58"/>
    </row>
    <row r="707" spans="4:7" x14ac:dyDescent="0.2">
      <c r="D707" s="58"/>
      <c r="E707" s="58"/>
      <c r="F707" s="58"/>
      <c r="G707" s="58"/>
    </row>
    <row r="708" spans="4:7" x14ac:dyDescent="0.2">
      <c r="D708" s="58"/>
      <c r="E708" s="58"/>
      <c r="F708" s="58"/>
      <c r="G708" s="58"/>
    </row>
    <row r="709" spans="4:7" x14ac:dyDescent="0.2">
      <c r="D709" s="58"/>
      <c r="E709" s="58"/>
      <c r="F709" s="58"/>
      <c r="G709" s="58"/>
    </row>
    <row r="710" spans="4:7" x14ac:dyDescent="0.2">
      <c r="D710" s="58"/>
      <c r="E710" s="58"/>
      <c r="F710" s="58"/>
      <c r="G710" s="58"/>
    </row>
    <row r="711" spans="4:7" x14ac:dyDescent="0.2">
      <c r="D711" s="58"/>
      <c r="E711" s="58"/>
      <c r="F711" s="58"/>
      <c r="G711" s="58"/>
    </row>
    <row r="712" spans="4:7" x14ac:dyDescent="0.2">
      <c r="D712" s="58"/>
      <c r="E712" s="58"/>
      <c r="F712" s="58"/>
      <c r="G712" s="58"/>
    </row>
    <row r="713" spans="4:7" x14ac:dyDescent="0.2">
      <c r="D713" s="58"/>
      <c r="E713" s="58"/>
      <c r="F713" s="58"/>
      <c r="G713" s="58"/>
    </row>
    <row r="714" spans="4:7" x14ac:dyDescent="0.2">
      <c r="D714" s="58"/>
      <c r="E714" s="58"/>
      <c r="F714" s="58"/>
      <c r="G714" s="58"/>
    </row>
    <row r="715" spans="4:7" x14ac:dyDescent="0.2">
      <c r="D715" s="58"/>
      <c r="E715" s="58"/>
      <c r="F715" s="58"/>
      <c r="G715" s="58"/>
    </row>
    <row r="716" spans="4:7" x14ac:dyDescent="0.2">
      <c r="D716" s="58"/>
      <c r="E716" s="58"/>
      <c r="F716" s="58"/>
      <c r="G716" s="58"/>
    </row>
    <row r="717" spans="4:7" x14ac:dyDescent="0.2">
      <c r="D717" s="58"/>
      <c r="E717" s="58"/>
      <c r="F717" s="58"/>
      <c r="G717" s="58"/>
    </row>
    <row r="718" spans="4:7" x14ac:dyDescent="0.2">
      <c r="D718" s="58"/>
      <c r="E718" s="58"/>
      <c r="F718" s="58"/>
      <c r="G718" s="58"/>
    </row>
    <row r="719" spans="4:7" x14ac:dyDescent="0.2">
      <c r="D719" s="58"/>
      <c r="E719" s="58"/>
      <c r="F719" s="58"/>
      <c r="G719" s="58"/>
    </row>
    <row r="720" spans="4:7" x14ac:dyDescent="0.2">
      <c r="D720" s="58"/>
      <c r="E720" s="58"/>
      <c r="F720" s="58"/>
      <c r="G720" s="58"/>
    </row>
    <row r="721" spans="4:7" x14ac:dyDescent="0.2">
      <c r="D721" s="58"/>
      <c r="E721" s="58"/>
      <c r="F721" s="58"/>
      <c r="G721" s="58"/>
    </row>
    <row r="722" spans="4:7" x14ac:dyDescent="0.2">
      <c r="D722" s="58"/>
      <c r="E722" s="58"/>
      <c r="F722" s="58"/>
      <c r="G722" s="58"/>
    </row>
    <row r="723" spans="4:7" x14ac:dyDescent="0.2">
      <c r="D723" s="58"/>
      <c r="E723" s="58"/>
      <c r="F723" s="58"/>
      <c r="G723" s="58"/>
    </row>
    <row r="724" spans="4:7" x14ac:dyDescent="0.2">
      <c r="D724" s="58"/>
      <c r="E724" s="58"/>
      <c r="F724" s="58"/>
      <c r="G724" s="58"/>
    </row>
    <row r="725" spans="4:7" x14ac:dyDescent="0.2">
      <c r="D725" s="58"/>
      <c r="E725" s="58"/>
      <c r="F725" s="58"/>
      <c r="G725" s="58"/>
    </row>
    <row r="726" spans="4:7" x14ac:dyDescent="0.2">
      <c r="D726" s="58"/>
      <c r="E726" s="58"/>
      <c r="F726" s="58"/>
      <c r="G726" s="58"/>
    </row>
    <row r="727" spans="4:7" x14ac:dyDescent="0.2">
      <c r="D727" s="58"/>
      <c r="E727" s="58"/>
      <c r="F727" s="58"/>
      <c r="G727" s="58"/>
    </row>
    <row r="728" spans="4:7" x14ac:dyDescent="0.2">
      <c r="D728" s="58"/>
      <c r="E728" s="58"/>
      <c r="F728" s="58"/>
      <c r="G728" s="58"/>
    </row>
    <row r="729" spans="4:7" x14ac:dyDescent="0.2">
      <c r="D729" s="58"/>
      <c r="E729" s="58"/>
      <c r="F729" s="58"/>
      <c r="G729" s="58"/>
    </row>
    <row r="730" spans="4:7" x14ac:dyDescent="0.2">
      <c r="D730" s="58"/>
      <c r="E730" s="58"/>
      <c r="F730" s="58"/>
      <c r="G730" s="58"/>
    </row>
    <row r="731" spans="4:7" x14ac:dyDescent="0.2">
      <c r="D731" s="58"/>
      <c r="E731" s="58"/>
      <c r="F731" s="58"/>
      <c r="G731" s="58"/>
    </row>
    <row r="732" spans="4:7" x14ac:dyDescent="0.2">
      <c r="D732" s="58"/>
      <c r="E732" s="58"/>
      <c r="F732" s="58"/>
      <c r="G732" s="58"/>
    </row>
    <row r="733" spans="4:7" x14ac:dyDescent="0.2">
      <c r="D733" s="58"/>
      <c r="E733" s="58"/>
      <c r="F733" s="58"/>
      <c r="G733" s="58"/>
    </row>
    <row r="734" spans="4:7" x14ac:dyDescent="0.2">
      <c r="D734" s="58"/>
      <c r="E734" s="58"/>
      <c r="F734" s="58"/>
      <c r="G734" s="58"/>
    </row>
    <row r="735" spans="4:7" x14ac:dyDescent="0.2">
      <c r="D735" s="58"/>
      <c r="E735" s="58"/>
      <c r="F735" s="58"/>
      <c r="G735" s="58"/>
    </row>
    <row r="736" spans="4:7" x14ac:dyDescent="0.2">
      <c r="D736" s="58"/>
      <c r="E736" s="58"/>
      <c r="F736" s="58"/>
      <c r="G736" s="58"/>
    </row>
    <row r="737" spans="4:7" x14ac:dyDescent="0.2">
      <c r="D737" s="58"/>
      <c r="E737" s="58"/>
      <c r="F737" s="58"/>
      <c r="G737" s="58"/>
    </row>
    <row r="738" spans="4:7" x14ac:dyDescent="0.2">
      <c r="D738" s="58"/>
      <c r="E738" s="58"/>
      <c r="F738" s="58"/>
      <c r="G738" s="58"/>
    </row>
    <row r="739" spans="4:7" x14ac:dyDescent="0.2">
      <c r="D739" s="58"/>
      <c r="E739" s="58"/>
      <c r="F739" s="58"/>
      <c r="G739" s="58"/>
    </row>
    <row r="740" spans="4:7" x14ac:dyDescent="0.2">
      <c r="D740" s="58"/>
      <c r="E740" s="58"/>
      <c r="F740" s="58"/>
      <c r="G740" s="58"/>
    </row>
    <row r="741" spans="4:7" x14ac:dyDescent="0.2">
      <c r="D741" s="58"/>
      <c r="E741" s="58"/>
      <c r="F741" s="58"/>
      <c r="G741" s="58"/>
    </row>
    <row r="742" spans="4:7" x14ac:dyDescent="0.2">
      <c r="D742" s="58"/>
      <c r="E742" s="58"/>
      <c r="F742" s="58"/>
      <c r="G742" s="58"/>
    </row>
    <row r="743" spans="4:7" x14ac:dyDescent="0.2">
      <c r="D743" s="58"/>
      <c r="E743" s="58"/>
      <c r="F743" s="58"/>
      <c r="G743" s="58"/>
    </row>
    <row r="744" spans="4:7" x14ac:dyDescent="0.2">
      <c r="D744" s="58"/>
      <c r="E744" s="58"/>
      <c r="F744" s="58"/>
      <c r="G744" s="58"/>
    </row>
    <row r="745" spans="4:7" x14ac:dyDescent="0.2">
      <c r="D745" s="58"/>
      <c r="E745" s="58"/>
      <c r="F745" s="58"/>
      <c r="G745" s="58"/>
    </row>
    <row r="746" spans="4:7" x14ac:dyDescent="0.2">
      <c r="D746" s="58"/>
      <c r="E746" s="58"/>
      <c r="F746" s="58"/>
      <c r="G746" s="58"/>
    </row>
    <row r="747" spans="4:7" x14ac:dyDescent="0.2">
      <c r="D747" s="58"/>
      <c r="E747" s="58"/>
      <c r="F747" s="58"/>
      <c r="G747" s="58"/>
    </row>
    <row r="748" spans="4:7" x14ac:dyDescent="0.2">
      <c r="D748" s="58"/>
      <c r="E748" s="58"/>
      <c r="F748" s="58"/>
      <c r="G748" s="58"/>
    </row>
    <row r="749" spans="4:7" x14ac:dyDescent="0.2">
      <c r="D749" s="58"/>
      <c r="E749" s="58"/>
      <c r="F749" s="58"/>
      <c r="G749" s="58"/>
    </row>
    <row r="750" spans="4:7" x14ac:dyDescent="0.2">
      <c r="D750" s="58"/>
      <c r="E750" s="58"/>
      <c r="F750" s="58"/>
      <c r="G750" s="58"/>
    </row>
    <row r="751" spans="4:7" x14ac:dyDescent="0.2">
      <c r="D751" s="58"/>
      <c r="E751" s="58"/>
      <c r="F751" s="58"/>
      <c r="G751" s="58"/>
    </row>
    <row r="752" spans="4:7" x14ac:dyDescent="0.2">
      <c r="D752" s="58"/>
      <c r="E752" s="58"/>
      <c r="F752" s="58"/>
      <c r="G752" s="58"/>
    </row>
    <row r="753" spans="4:7" x14ac:dyDescent="0.2">
      <c r="D753" s="58"/>
      <c r="E753" s="58"/>
      <c r="F753" s="58"/>
      <c r="G753" s="58"/>
    </row>
    <row r="754" spans="4:7" x14ac:dyDescent="0.2">
      <c r="D754" s="58"/>
      <c r="E754" s="58"/>
      <c r="F754" s="58"/>
      <c r="G754" s="58"/>
    </row>
    <row r="755" spans="4:7" x14ac:dyDescent="0.2">
      <c r="D755" s="58"/>
      <c r="E755" s="58"/>
      <c r="F755" s="58"/>
      <c r="G755" s="58"/>
    </row>
    <row r="756" spans="4:7" x14ac:dyDescent="0.2">
      <c r="D756" s="58"/>
      <c r="E756" s="58"/>
      <c r="F756" s="58"/>
      <c r="G756" s="58"/>
    </row>
    <row r="757" spans="4:7" x14ac:dyDescent="0.2">
      <c r="D757" s="58"/>
      <c r="E757" s="58"/>
      <c r="F757" s="58"/>
      <c r="G757" s="58"/>
    </row>
    <row r="758" spans="4:7" x14ac:dyDescent="0.2">
      <c r="D758" s="58"/>
      <c r="E758" s="58"/>
      <c r="F758" s="58"/>
      <c r="G758" s="58"/>
    </row>
    <row r="759" spans="4:7" x14ac:dyDescent="0.2">
      <c r="D759" s="58"/>
      <c r="E759" s="58"/>
      <c r="F759" s="58"/>
      <c r="G759" s="58"/>
    </row>
    <row r="760" spans="4:7" x14ac:dyDescent="0.2">
      <c r="D760" s="58"/>
      <c r="E760" s="58"/>
      <c r="F760" s="58"/>
      <c r="G760" s="58"/>
    </row>
    <row r="761" spans="4:7" x14ac:dyDescent="0.2">
      <c r="D761" s="58"/>
      <c r="E761" s="58"/>
      <c r="F761" s="58"/>
      <c r="G761" s="58"/>
    </row>
    <row r="762" spans="4:7" x14ac:dyDescent="0.2">
      <c r="D762" s="58"/>
      <c r="E762" s="58"/>
      <c r="F762" s="58"/>
      <c r="G762" s="58"/>
    </row>
    <row r="763" spans="4:7" x14ac:dyDescent="0.2">
      <c r="D763" s="58"/>
      <c r="E763" s="58"/>
      <c r="F763" s="58"/>
      <c r="G763" s="58"/>
    </row>
    <row r="764" spans="4:7" x14ac:dyDescent="0.2">
      <c r="D764" s="58"/>
      <c r="E764" s="58"/>
      <c r="F764" s="58"/>
      <c r="G764" s="58"/>
    </row>
    <row r="765" spans="4:7" x14ac:dyDescent="0.2">
      <c r="D765" s="58"/>
      <c r="E765" s="58"/>
      <c r="F765" s="58"/>
      <c r="G765" s="58"/>
    </row>
    <row r="766" spans="4:7" x14ac:dyDescent="0.2">
      <c r="D766" s="58"/>
      <c r="E766" s="58"/>
      <c r="F766" s="58"/>
      <c r="G766" s="58"/>
    </row>
    <row r="767" spans="4:7" x14ac:dyDescent="0.2">
      <c r="D767" s="58"/>
      <c r="E767" s="58"/>
      <c r="F767" s="58"/>
      <c r="G767" s="58"/>
    </row>
    <row r="768" spans="4:7" x14ac:dyDescent="0.2">
      <c r="D768" s="58"/>
      <c r="E768" s="58"/>
      <c r="F768" s="58"/>
      <c r="G768" s="58"/>
    </row>
    <row r="769" spans="4:7" x14ac:dyDescent="0.2">
      <c r="D769" s="58"/>
      <c r="E769" s="58"/>
      <c r="F769" s="58"/>
      <c r="G769" s="58"/>
    </row>
    <row r="770" spans="4:7" x14ac:dyDescent="0.2">
      <c r="D770" s="58"/>
      <c r="E770" s="58"/>
      <c r="F770" s="58"/>
      <c r="G770" s="58"/>
    </row>
    <row r="771" spans="4:7" x14ac:dyDescent="0.2">
      <c r="D771" s="58"/>
      <c r="E771" s="58"/>
      <c r="F771" s="58"/>
      <c r="G771" s="58"/>
    </row>
    <row r="772" spans="4:7" x14ac:dyDescent="0.2">
      <c r="D772" s="58"/>
      <c r="E772" s="58"/>
      <c r="F772" s="58"/>
      <c r="G772" s="58"/>
    </row>
    <row r="773" spans="4:7" x14ac:dyDescent="0.2">
      <c r="D773" s="58"/>
      <c r="E773" s="58"/>
      <c r="F773" s="58"/>
      <c r="G773" s="58"/>
    </row>
  </sheetData>
  <mergeCells count="21">
    <mergeCell ref="F1:J1"/>
    <mergeCell ref="B21:J21"/>
    <mergeCell ref="G11:I11"/>
    <mergeCell ref="A22:J22"/>
    <mergeCell ref="B12:F12"/>
    <mergeCell ref="B11:F11"/>
    <mergeCell ref="G8:J8"/>
    <mergeCell ref="G2:J7"/>
    <mergeCell ref="B8:F8"/>
    <mergeCell ref="B9:E9"/>
    <mergeCell ref="D41:J41"/>
    <mergeCell ref="H25:J25"/>
    <mergeCell ref="G29:J29"/>
    <mergeCell ref="C25:G25"/>
    <mergeCell ref="B35:I35"/>
    <mergeCell ref="D30:F30"/>
    <mergeCell ref="B36:I36"/>
    <mergeCell ref="F40:J40"/>
    <mergeCell ref="D40:E40"/>
    <mergeCell ref="B29:F29"/>
    <mergeCell ref="A40:C40"/>
  </mergeCells>
  <phoneticPr fontId="0" type="noConversion"/>
  <printOptions horizontalCentered="1"/>
  <pageMargins left="0.5" right="0" top="0" bottom="0" header="0" footer="0"/>
  <pageSetup scale="95" orientation="portrait" r:id="rId1"/>
  <headerFooter alignWithMargins="0"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47"/>
  <sheetViews>
    <sheetView zoomScaleNormal="100" zoomScaleSheetLayoutView="80" workbookViewId="0">
      <selection activeCell="B26" sqref="B26"/>
    </sheetView>
  </sheetViews>
  <sheetFormatPr defaultRowHeight="12.75" outlineLevelCol="1" x14ac:dyDescent="0.2"/>
  <cols>
    <col min="1" max="1" width="5.7109375" style="44" customWidth="1"/>
    <col min="2" max="2" width="65.85546875" style="48" customWidth="1"/>
    <col min="3" max="3" width="8.7109375" style="44" hidden="1" customWidth="1" outlineLevel="1"/>
    <col min="4" max="4" width="18.42578125" style="275" customWidth="1" collapsed="1"/>
    <col min="5" max="5" width="17.85546875" style="275" customWidth="1"/>
    <col min="6" max="6" width="18" style="47" customWidth="1"/>
    <col min="7" max="7" width="15.28515625" style="45" customWidth="1"/>
    <col min="8" max="9" width="11.140625" style="45" bestFit="1" customWidth="1"/>
    <col min="10" max="16384" width="9.140625" style="45"/>
  </cols>
  <sheetData>
    <row r="1" spans="3:6" ht="21.75" customHeight="1" x14ac:dyDescent="0.2">
      <c r="D1" s="262"/>
      <c r="E1" s="262"/>
      <c r="F1" s="262" t="s">
        <v>895</v>
      </c>
    </row>
    <row r="2" spans="3:6" ht="0.75" customHeight="1" x14ac:dyDescent="0.2">
      <c r="D2" s="594" t="s">
        <v>903</v>
      </c>
      <c r="E2" s="594"/>
      <c r="F2" s="594"/>
    </row>
    <row r="3" spans="3:6" ht="6.75" customHeight="1" x14ac:dyDescent="0.2">
      <c r="D3" s="594"/>
      <c r="E3" s="594"/>
      <c r="F3" s="594"/>
    </row>
    <row r="4" spans="3:6" ht="42" customHeight="1" x14ac:dyDescent="0.2">
      <c r="D4" s="594"/>
      <c r="E4" s="594"/>
      <c r="F4" s="594"/>
    </row>
    <row r="5" spans="3:6" ht="12.75" customHeight="1" x14ac:dyDescent="0.2">
      <c r="D5" s="594"/>
      <c r="E5" s="594"/>
      <c r="F5" s="594"/>
    </row>
    <row r="6" spans="3:6" customFormat="1" ht="23.25" hidden="1" customHeight="1" x14ac:dyDescent="0.2">
      <c r="C6" s="30"/>
      <c r="D6" s="262"/>
      <c r="E6" s="262"/>
      <c r="F6" s="262" t="s">
        <v>855</v>
      </c>
    </row>
    <row r="7" spans="3:6" customFormat="1" hidden="1" x14ac:dyDescent="0.2">
      <c r="C7" s="30"/>
      <c r="D7" s="594" t="s">
        <v>865</v>
      </c>
      <c r="E7" s="594"/>
      <c r="F7" s="594"/>
    </row>
    <row r="8" spans="3:6" customFormat="1" hidden="1" x14ac:dyDescent="0.2">
      <c r="C8" s="30"/>
      <c r="D8" s="594"/>
      <c r="E8" s="594"/>
      <c r="F8" s="594"/>
    </row>
    <row r="9" spans="3:6" customFormat="1" hidden="1" x14ac:dyDescent="0.2">
      <c r="C9" s="30"/>
      <c r="D9" s="594"/>
      <c r="E9" s="594"/>
      <c r="F9" s="594"/>
    </row>
    <row r="10" spans="3:6" customFormat="1" hidden="1" x14ac:dyDescent="0.2">
      <c r="C10" s="30"/>
      <c r="D10" s="594"/>
      <c r="E10" s="594"/>
      <c r="F10" s="594"/>
    </row>
    <row r="11" spans="3:6" customFormat="1" hidden="1" x14ac:dyDescent="0.2">
      <c r="C11" s="30"/>
      <c r="D11" s="262"/>
      <c r="E11" s="262"/>
    </row>
    <row r="12" spans="3:6" customFormat="1" hidden="1" x14ac:dyDescent="0.2">
      <c r="C12" s="30"/>
      <c r="D12" s="262"/>
      <c r="E12" s="262" t="s">
        <v>847</v>
      </c>
      <c r="F12" s="263" t="s">
        <v>846</v>
      </c>
    </row>
    <row r="13" spans="3:6" customFormat="1" ht="12.75" hidden="1" customHeight="1" x14ac:dyDescent="0.2">
      <c r="C13" s="30"/>
      <c r="D13" s="594" t="s">
        <v>848</v>
      </c>
      <c r="E13" s="594"/>
      <c r="F13" s="594"/>
    </row>
    <row r="14" spans="3:6" customFormat="1" ht="5.25" hidden="1" customHeight="1" x14ac:dyDescent="0.2">
      <c r="C14" s="30"/>
      <c r="D14" s="594"/>
      <c r="E14" s="594"/>
      <c r="F14" s="594"/>
    </row>
    <row r="15" spans="3:6" customFormat="1" ht="11.25" hidden="1" customHeight="1" x14ac:dyDescent="0.2">
      <c r="C15" s="30"/>
      <c r="D15" s="594"/>
      <c r="E15" s="594"/>
      <c r="F15" s="594"/>
    </row>
    <row r="16" spans="3:6" customFormat="1" ht="24.75" hidden="1" customHeight="1" x14ac:dyDescent="0.2">
      <c r="C16" s="30"/>
      <c r="D16" s="594"/>
      <c r="E16" s="594"/>
      <c r="F16" s="594"/>
    </row>
    <row r="17" spans="1:9" ht="30" hidden="1" customHeight="1" x14ac:dyDescent="0.2">
      <c r="D17" s="102"/>
      <c r="E17" s="102"/>
      <c r="F17" s="260"/>
    </row>
    <row r="18" spans="1:9" ht="30" customHeight="1" x14ac:dyDescent="0.2">
      <c r="D18" s="102"/>
      <c r="E18" s="102"/>
      <c r="F18" s="260"/>
    </row>
    <row r="19" spans="1:9" s="1" customFormat="1" ht="18.75" customHeight="1" x14ac:dyDescent="0.35">
      <c r="A19" s="595" t="s">
        <v>12</v>
      </c>
      <c r="B19" s="595"/>
      <c r="C19" s="595"/>
      <c r="D19" s="595"/>
      <c r="E19" s="595"/>
      <c r="F19" s="595"/>
    </row>
    <row r="20" spans="1:9" s="6" customFormat="1" ht="17.25" x14ac:dyDescent="0.3">
      <c r="A20" s="589" t="s">
        <v>13</v>
      </c>
      <c r="B20" s="589"/>
      <c r="C20" s="589"/>
      <c r="D20" s="589"/>
      <c r="E20" s="589"/>
      <c r="F20" s="589"/>
    </row>
    <row r="21" spans="1:9" ht="13.5" x14ac:dyDescent="0.25">
      <c r="A21" s="592"/>
      <c r="B21" s="592"/>
      <c r="C21" s="592"/>
      <c r="D21" s="592"/>
      <c r="E21" s="592"/>
      <c r="F21" s="592"/>
    </row>
    <row r="22" spans="1:9" ht="12.75" customHeight="1" x14ac:dyDescent="0.2">
      <c r="A22" s="57"/>
      <c r="B22" s="57"/>
      <c r="C22" s="57"/>
      <c r="D22" s="59"/>
      <c r="E22" s="59"/>
      <c r="F22" s="59" t="s">
        <v>14</v>
      </c>
    </row>
    <row r="23" spans="1:9" ht="17.25" customHeight="1" x14ac:dyDescent="0.2">
      <c r="A23" s="590" t="s">
        <v>15</v>
      </c>
      <c r="B23" s="590" t="s">
        <v>16</v>
      </c>
      <c r="C23" s="590" t="s">
        <v>17</v>
      </c>
      <c r="D23" s="591" t="s">
        <v>18</v>
      </c>
      <c r="E23" s="266" t="s">
        <v>19</v>
      </c>
      <c r="F23" s="110"/>
    </row>
    <row r="24" spans="1:9" s="44" customFormat="1" ht="14.25" x14ac:dyDescent="0.2">
      <c r="A24" s="590"/>
      <c r="B24" s="590"/>
      <c r="C24" s="590"/>
      <c r="D24" s="591"/>
      <c r="E24" s="266" t="s">
        <v>20</v>
      </c>
      <c r="F24" s="109" t="s">
        <v>21</v>
      </c>
    </row>
    <row r="25" spans="1:9" s="44" customFormat="1" ht="14.25" x14ac:dyDescent="0.2">
      <c r="A25" s="111" t="s">
        <v>22</v>
      </c>
      <c r="B25" s="109">
        <v>2</v>
      </c>
      <c r="C25" s="112">
        <v>3</v>
      </c>
      <c r="D25" s="274">
        <v>4</v>
      </c>
      <c r="E25" s="274">
        <v>5</v>
      </c>
      <c r="F25" s="109">
        <v>6</v>
      </c>
    </row>
    <row r="26" spans="1:9" ht="40.5" customHeight="1" x14ac:dyDescent="0.25">
      <c r="A26" s="113">
        <v>1000</v>
      </c>
      <c r="B26" s="181" t="s">
        <v>23</v>
      </c>
      <c r="C26" s="114"/>
      <c r="D26" s="285">
        <f>E26+F26</f>
        <v>1963128.047</v>
      </c>
      <c r="E26" s="310">
        <f>E28+E79+E113</f>
        <v>1836000</v>
      </c>
      <c r="F26" s="392">
        <f>F79+F113</f>
        <v>127128.04700000001</v>
      </c>
      <c r="G26" s="329"/>
      <c r="H26" s="328"/>
      <c r="I26" s="393"/>
    </row>
    <row r="27" spans="1:9" ht="13.5" customHeight="1" x14ac:dyDescent="0.2">
      <c r="A27" s="115"/>
      <c r="B27" s="116" t="s">
        <v>24</v>
      </c>
      <c r="C27" s="114"/>
      <c r="D27" s="286"/>
      <c r="E27" s="286"/>
      <c r="F27" s="114"/>
      <c r="G27" s="53"/>
    </row>
    <row r="28" spans="1:9" s="46" customFormat="1" ht="38.25" customHeight="1" x14ac:dyDescent="0.2">
      <c r="A28" s="117">
        <v>1100</v>
      </c>
      <c r="B28" s="118" t="s">
        <v>25</v>
      </c>
      <c r="C28" s="119">
        <v>7100</v>
      </c>
      <c r="D28" s="287">
        <f>E28</f>
        <v>679532.54399999999</v>
      </c>
      <c r="E28" s="287">
        <f>E31+E36+E39+E63+E70</f>
        <v>679532.54399999999</v>
      </c>
      <c r="F28" s="119" t="s">
        <v>26</v>
      </c>
    </row>
    <row r="29" spans="1:9" ht="13.5" customHeight="1" x14ac:dyDescent="0.2">
      <c r="A29" s="115"/>
      <c r="B29" s="120" t="s">
        <v>27</v>
      </c>
      <c r="C29" s="121"/>
      <c r="D29" s="286"/>
      <c r="E29" s="286"/>
      <c r="F29" s="121"/>
    </row>
    <row r="30" spans="1:9" ht="18.75" customHeight="1" x14ac:dyDescent="0.2">
      <c r="A30" s="115"/>
      <c r="B30" s="122" t="s">
        <v>28</v>
      </c>
      <c r="C30" s="121"/>
      <c r="D30" s="286"/>
      <c r="E30" s="286"/>
      <c r="F30" s="121"/>
    </row>
    <row r="31" spans="1:9" s="46" customFormat="1" ht="17.25" customHeight="1" x14ac:dyDescent="0.2">
      <c r="A31" s="117">
        <v>1110</v>
      </c>
      <c r="B31" s="123" t="s">
        <v>29</v>
      </c>
      <c r="C31" s="119">
        <v>7131</v>
      </c>
      <c r="D31" s="287">
        <f>E31</f>
        <v>290800</v>
      </c>
      <c r="E31" s="287">
        <f>E33+E34+E35</f>
        <v>290800</v>
      </c>
      <c r="F31" s="119" t="s">
        <v>26</v>
      </c>
    </row>
    <row r="32" spans="1:9" ht="26.25" customHeight="1" x14ac:dyDescent="0.2">
      <c r="A32" s="115"/>
      <c r="B32" s="122" t="s">
        <v>28</v>
      </c>
      <c r="C32" s="121"/>
      <c r="D32" s="286"/>
      <c r="E32" s="286"/>
      <c r="F32" s="121"/>
    </row>
    <row r="33" spans="1:7" ht="34.5" customHeight="1" x14ac:dyDescent="0.2">
      <c r="A33" s="124" t="s">
        <v>30</v>
      </c>
      <c r="B33" s="125" t="s">
        <v>31</v>
      </c>
      <c r="C33" s="126"/>
      <c r="D33" s="288">
        <f>E33</f>
        <v>12800</v>
      </c>
      <c r="E33" s="288">
        <v>12800</v>
      </c>
      <c r="F33" s="126" t="s">
        <v>26</v>
      </c>
    </row>
    <row r="34" spans="1:7" ht="27.75" customHeight="1" x14ac:dyDescent="0.2">
      <c r="A34" s="124" t="s">
        <v>32</v>
      </c>
      <c r="B34" s="125" t="s">
        <v>33</v>
      </c>
      <c r="C34" s="126"/>
      <c r="D34" s="288">
        <f>E34</f>
        <v>16000</v>
      </c>
      <c r="E34" s="288">
        <v>16000</v>
      </c>
      <c r="F34" s="126" t="s">
        <v>26</v>
      </c>
      <c r="G34" s="277"/>
    </row>
    <row r="35" spans="1:7" ht="27.75" customHeight="1" x14ac:dyDescent="0.2">
      <c r="A35" s="115" t="s">
        <v>34</v>
      </c>
      <c r="B35" s="125" t="s">
        <v>35</v>
      </c>
      <c r="C35" s="126"/>
      <c r="D35" s="288">
        <f>E35</f>
        <v>262000</v>
      </c>
      <c r="E35" s="288">
        <v>262000</v>
      </c>
      <c r="F35" s="126"/>
      <c r="G35" s="278"/>
    </row>
    <row r="36" spans="1:7" s="46" customFormat="1" ht="17.25" x14ac:dyDescent="0.2">
      <c r="A36" s="117">
        <v>1120</v>
      </c>
      <c r="B36" s="123" t="s">
        <v>36</v>
      </c>
      <c r="C36" s="119">
        <v>7136</v>
      </c>
      <c r="D36" s="287">
        <f>E36</f>
        <v>329000</v>
      </c>
      <c r="E36" s="242">
        <f>E38</f>
        <v>329000</v>
      </c>
      <c r="F36" s="119" t="s">
        <v>26</v>
      </c>
    </row>
    <row r="37" spans="1:7" ht="17.25" x14ac:dyDescent="0.2">
      <c r="A37" s="115"/>
      <c r="B37" s="122" t="s">
        <v>28</v>
      </c>
      <c r="C37" s="121"/>
      <c r="D37" s="286"/>
      <c r="E37" s="288"/>
      <c r="F37" s="121"/>
    </row>
    <row r="38" spans="1:7" ht="17.25" x14ac:dyDescent="0.2">
      <c r="A38" s="124" t="s">
        <v>37</v>
      </c>
      <c r="B38" s="125" t="s">
        <v>38</v>
      </c>
      <c r="C38" s="126"/>
      <c r="D38" s="288">
        <f>E38</f>
        <v>329000</v>
      </c>
      <c r="E38" s="288">
        <v>329000</v>
      </c>
      <c r="F38" s="126" t="s">
        <v>26</v>
      </c>
    </row>
    <row r="39" spans="1:7" s="46" customFormat="1" ht="28.5" x14ac:dyDescent="0.2">
      <c r="A39" s="117">
        <v>1130</v>
      </c>
      <c r="B39" s="123" t="s">
        <v>39</v>
      </c>
      <c r="C39" s="119">
        <v>7145</v>
      </c>
      <c r="D39" s="287">
        <f>E39</f>
        <v>59732.544000000002</v>
      </c>
      <c r="E39" s="242">
        <f>+E42</f>
        <v>59732.544000000002</v>
      </c>
      <c r="F39" s="119" t="s">
        <v>26</v>
      </c>
      <c r="G39" s="386"/>
    </row>
    <row r="40" spans="1:7" ht="17.25" x14ac:dyDescent="0.2">
      <c r="A40" s="115"/>
      <c r="B40" s="122" t="s">
        <v>28</v>
      </c>
      <c r="C40" s="121"/>
      <c r="D40" s="286"/>
      <c r="E40" s="288"/>
      <c r="F40" s="121"/>
    </row>
    <row r="41" spans="1:7" ht="15" customHeight="1" x14ac:dyDescent="0.2">
      <c r="A41" s="124" t="s">
        <v>40</v>
      </c>
      <c r="B41" s="125" t="s">
        <v>41</v>
      </c>
      <c r="C41" s="126">
        <v>71452</v>
      </c>
      <c r="D41" s="288"/>
      <c r="E41" s="288"/>
      <c r="F41" s="126" t="s">
        <v>26</v>
      </c>
    </row>
    <row r="42" spans="1:7" ht="38.25" customHeight="1" x14ac:dyDescent="0.2">
      <c r="A42" s="124"/>
      <c r="B42" s="129" t="s">
        <v>42</v>
      </c>
      <c r="C42" s="121"/>
      <c r="D42" s="288">
        <f>+D44+D48+D49+D50+D51+D52+D53+D54+D55+D554+D56+D57+D58+D59+D60+D61+D62</f>
        <v>59732.544000000002</v>
      </c>
      <c r="E42" s="288">
        <f>+E44+E48+E49+E50+E51+E52+E53+E54+E55+E554+E56+E57+E58+E59+E60+E61+E62</f>
        <v>59732.544000000002</v>
      </c>
      <c r="F42" s="126"/>
    </row>
    <row r="43" spans="1:7" ht="17.25" x14ac:dyDescent="0.2">
      <c r="A43" s="124"/>
      <c r="B43" s="125" t="s">
        <v>28</v>
      </c>
      <c r="C43" s="121"/>
      <c r="D43" s="286"/>
      <c r="E43" s="288"/>
      <c r="F43" s="126"/>
    </row>
    <row r="44" spans="1:7" ht="37.5" customHeight="1" x14ac:dyDescent="0.2">
      <c r="A44" s="124" t="s">
        <v>43</v>
      </c>
      <c r="B44" s="130" t="s">
        <v>44</v>
      </c>
      <c r="C44" s="126"/>
      <c r="D44" s="288">
        <f>E44</f>
        <v>22200</v>
      </c>
      <c r="E44" s="289">
        <f>+E46</f>
        <v>22200</v>
      </c>
      <c r="F44" s="126" t="s">
        <v>26</v>
      </c>
    </row>
    <row r="45" spans="1:7" ht="15" customHeight="1" x14ac:dyDescent="0.2">
      <c r="A45" s="131"/>
      <c r="B45" s="130" t="s">
        <v>45</v>
      </c>
      <c r="C45" s="121"/>
      <c r="D45" s="288"/>
      <c r="E45" s="289"/>
      <c r="F45" s="126"/>
    </row>
    <row r="46" spans="1:7" ht="21" customHeight="1" x14ac:dyDescent="0.2">
      <c r="A46" s="124" t="s">
        <v>46</v>
      </c>
      <c r="B46" s="132" t="s">
        <v>47</v>
      </c>
      <c r="C46" s="126"/>
      <c r="D46" s="288">
        <f>E46</f>
        <v>22200</v>
      </c>
      <c r="E46" s="289">
        <v>22200</v>
      </c>
      <c r="F46" s="126" t="s">
        <v>26</v>
      </c>
    </row>
    <row r="47" spans="1:7" ht="23.25" customHeight="1" x14ac:dyDescent="0.2">
      <c r="A47" s="124" t="s">
        <v>48</v>
      </c>
      <c r="B47" s="132" t="s">
        <v>49</v>
      </c>
      <c r="C47" s="126"/>
      <c r="D47" s="288"/>
      <c r="E47" s="289"/>
      <c r="F47" s="126" t="s">
        <v>26</v>
      </c>
    </row>
    <row r="48" spans="1:7" ht="88.5" customHeight="1" x14ac:dyDescent="0.2">
      <c r="A48" s="124" t="s">
        <v>50</v>
      </c>
      <c r="B48" s="130" t="s">
        <v>51</v>
      </c>
      <c r="C48" s="126"/>
      <c r="D48" s="288">
        <f>E48</f>
        <v>2000</v>
      </c>
      <c r="E48" s="289">
        <v>2000</v>
      </c>
      <c r="F48" s="126" t="s">
        <v>26</v>
      </c>
    </row>
    <row r="49" spans="1:6" ht="48" customHeight="1" x14ac:dyDescent="0.2">
      <c r="A49" s="115" t="s">
        <v>52</v>
      </c>
      <c r="B49" s="130" t="s">
        <v>53</v>
      </c>
      <c r="C49" s="126"/>
      <c r="D49" s="288">
        <f>E49</f>
        <v>60</v>
      </c>
      <c r="E49" s="289">
        <v>60</v>
      </c>
      <c r="F49" s="126" t="s">
        <v>26</v>
      </c>
    </row>
    <row r="50" spans="1:6" ht="60" customHeight="1" x14ac:dyDescent="0.2">
      <c r="A50" s="124" t="s">
        <v>54</v>
      </c>
      <c r="B50" s="130" t="s">
        <v>55</v>
      </c>
      <c r="C50" s="126"/>
      <c r="D50" s="289">
        <f>E50</f>
        <v>9122.5</v>
      </c>
      <c r="E50" s="289">
        <v>9122.5</v>
      </c>
      <c r="F50" s="126" t="s">
        <v>26</v>
      </c>
    </row>
    <row r="51" spans="1:6" ht="30.75" customHeight="1" x14ac:dyDescent="0.2">
      <c r="A51" s="124" t="s">
        <v>57</v>
      </c>
      <c r="B51" s="130" t="s">
        <v>58</v>
      </c>
      <c r="C51" s="126"/>
      <c r="D51" s="289">
        <f>E51</f>
        <v>401.5</v>
      </c>
      <c r="E51" s="289">
        <v>401.5</v>
      </c>
      <c r="F51" s="126" t="s">
        <v>26</v>
      </c>
    </row>
    <row r="52" spans="1:6" ht="54" x14ac:dyDescent="0.2">
      <c r="A52" s="124" t="s">
        <v>59</v>
      </c>
      <c r="B52" s="130" t="s">
        <v>60</v>
      </c>
      <c r="C52" s="126"/>
      <c r="D52" s="289">
        <f>E52</f>
        <v>4600</v>
      </c>
      <c r="E52" s="289">
        <v>4600</v>
      </c>
      <c r="F52" s="126" t="s">
        <v>26</v>
      </c>
    </row>
    <row r="53" spans="1:6" ht="71.25" customHeight="1" x14ac:dyDescent="0.2">
      <c r="A53" s="124" t="s">
        <v>61</v>
      </c>
      <c r="B53" s="130" t="s">
        <v>62</v>
      </c>
      <c r="C53" s="126"/>
      <c r="D53" s="288">
        <f>+E53</f>
        <v>2700</v>
      </c>
      <c r="E53" s="289">
        <v>2700</v>
      </c>
      <c r="F53" s="126" t="s">
        <v>26</v>
      </c>
    </row>
    <row r="54" spans="1:6" ht="40.5" x14ac:dyDescent="0.2">
      <c r="A54" s="124" t="s">
        <v>63</v>
      </c>
      <c r="B54" s="130" t="s">
        <v>64</v>
      </c>
      <c r="C54" s="126"/>
      <c r="D54" s="288"/>
      <c r="E54" s="289"/>
      <c r="F54" s="126" t="s">
        <v>26</v>
      </c>
    </row>
    <row r="55" spans="1:6" ht="27" x14ac:dyDescent="0.2">
      <c r="A55" s="124" t="s">
        <v>65</v>
      </c>
      <c r="B55" s="130" t="s">
        <v>66</v>
      </c>
      <c r="C55" s="126"/>
      <c r="D55" s="288">
        <f>E55</f>
        <v>14403.044</v>
      </c>
      <c r="E55" s="289">
        <v>14403.044</v>
      </c>
      <c r="F55" s="126" t="s">
        <v>26</v>
      </c>
    </row>
    <row r="56" spans="1:6" ht="27" x14ac:dyDescent="0.2">
      <c r="A56" s="124" t="s">
        <v>67</v>
      </c>
      <c r="B56" s="130" t="s">
        <v>68</v>
      </c>
      <c r="C56" s="126"/>
      <c r="D56" s="288">
        <f>E56</f>
        <v>100</v>
      </c>
      <c r="E56" s="289">
        <v>100</v>
      </c>
      <c r="F56" s="126" t="s">
        <v>26</v>
      </c>
    </row>
    <row r="57" spans="1:6" ht="40.5" x14ac:dyDescent="0.2">
      <c r="A57" s="124" t="s">
        <v>69</v>
      </c>
      <c r="B57" s="130" t="s">
        <v>70</v>
      </c>
      <c r="C57" s="126"/>
      <c r="D57" s="288"/>
      <c r="E57" s="289"/>
      <c r="F57" s="126" t="s">
        <v>26</v>
      </c>
    </row>
    <row r="58" spans="1:6" ht="27" x14ac:dyDescent="0.2">
      <c r="A58" s="124" t="s">
        <v>71</v>
      </c>
      <c r="B58" s="130" t="s">
        <v>72</v>
      </c>
      <c r="C58" s="126"/>
      <c r="D58" s="288">
        <f>E58</f>
        <v>0</v>
      </c>
      <c r="E58" s="289">
        <v>0</v>
      </c>
      <c r="F58" s="126" t="s">
        <v>26</v>
      </c>
    </row>
    <row r="59" spans="1:6" ht="25.5" x14ac:dyDescent="0.2">
      <c r="A59" s="115" t="s">
        <v>73</v>
      </c>
      <c r="B59" s="276" t="s">
        <v>852</v>
      </c>
      <c r="C59" s="126"/>
      <c r="D59" s="288">
        <f>E59</f>
        <v>500</v>
      </c>
      <c r="E59" s="289">
        <v>500</v>
      </c>
      <c r="F59" s="126"/>
    </row>
    <row r="60" spans="1:6" ht="25.5" x14ac:dyDescent="0.2">
      <c r="A60" s="115" t="s">
        <v>74</v>
      </c>
      <c r="B60" s="106" t="s">
        <v>75</v>
      </c>
      <c r="C60" s="126"/>
      <c r="D60" s="289"/>
      <c r="E60" s="289"/>
      <c r="F60" s="126"/>
    </row>
    <row r="61" spans="1:6" ht="31.5" customHeight="1" x14ac:dyDescent="0.2">
      <c r="A61" s="115" t="s">
        <v>76</v>
      </c>
      <c r="B61" s="106" t="s">
        <v>77</v>
      </c>
      <c r="C61" s="126"/>
      <c r="D61" s="289">
        <f>+E61</f>
        <v>3395.5</v>
      </c>
      <c r="E61" s="289">
        <v>3395.5</v>
      </c>
      <c r="F61" s="126"/>
    </row>
    <row r="62" spans="1:6" ht="25.5" x14ac:dyDescent="0.2">
      <c r="A62" s="115" t="s">
        <v>78</v>
      </c>
      <c r="B62" s="106" t="s">
        <v>79</v>
      </c>
      <c r="C62" s="126"/>
      <c r="D62" s="288">
        <f>+E62</f>
        <v>250</v>
      </c>
      <c r="E62" s="289">
        <v>250</v>
      </c>
      <c r="F62" s="126"/>
    </row>
    <row r="63" spans="1:6" s="46" customFormat="1" ht="28.5" x14ac:dyDescent="0.2">
      <c r="A63" s="117">
        <v>1150</v>
      </c>
      <c r="B63" s="123" t="s">
        <v>80</v>
      </c>
      <c r="C63" s="119">
        <v>7146</v>
      </c>
      <c r="D63" s="287"/>
      <c r="E63" s="290"/>
      <c r="F63" s="119" t="s">
        <v>26</v>
      </c>
    </row>
    <row r="64" spans="1:6" ht="13.5" customHeight="1" x14ac:dyDescent="0.2">
      <c r="A64" s="115"/>
      <c r="B64" s="122" t="s">
        <v>28</v>
      </c>
      <c r="C64" s="121"/>
      <c r="D64" s="286"/>
      <c r="E64" s="291"/>
      <c r="F64" s="121"/>
    </row>
    <row r="65" spans="1:6" ht="14.25" customHeight="1" x14ac:dyDescent="0.2">
      <c r="A65" s="124" t="s">
        <v>81</v>
      </c>
      <c r="B65" s="125" t="s">
        <v>82</v>
      </c>
      <c r="C65" s="126"/>
      <c r="D65" s="288"/>
      <c r="E65" s="289"/>
      <c r="F65" s="126" t="s">
        <v>26</v>
      </c>
    </row>
    <row r="66" spans="1:6" ht="17.25" x14ac:dyDescent="0.2">
      <c r="A66" s="124"/>
      <c r="B66" s="129" t="s">
        <v>83</v>
      </c>
      <c r="C66" s="121"/>
      <c r="D66" s="286"/>
      <c r="E66" s="289"/>
      <c r="F66" s="126"/>
    </row>
    <row r="67" spans="1:6" ht="14.25" customHeight="1" x14ac:dyDescent="0.2">
      <c r="A67" s="124"/>
      <c r="B67" s="125" t="s">
        <v>28</v>
      </c>
      <c r="C67" s="121"/>
      <c r="D67" s="286"/>
      <c r="E67" s="289"/>
      <c r="F67" s="126"/>
    </row>
    <row r="68" spans="1:6" ht="93.75" customHeight="1" x14ac:dyDescent="0.2">
      <c r="A68" s="124" t="s">
        <v>84</v>
      </c>
      <c r="B68" s="130" t="s">
        <v>85</v>
      </c>
      <c r="C68" s="126"/>
      <c r="D68" s="288"/>
      <c r="E68" s="289"/>
      <c r="F68" s="126" t="s">
        <v>26</v>
      </c>
    </row>
    <row r="69" spans="1:6" ht="96.75" customHeight="1" x14ac:dyDescent="0.2">
      <c r="A69" s="115" t="s">
        <v>86</v>
      </c>
      <c r="B69" s="130" t="s">
        <v>87</v>
      </c>
      <c r="C69" s="126"/>
      <c r="D69" s="288"/>
      <c r="E69" s="289"/>
      <c r="F69" s="126" t="s">
        <v>26</v>
      </c>
    </row>
    <row r="70" spans="1:6" s="46" customFormat="1" ht="17.25" x14ac:dyDescent="0.2">
      <c r="A70" s="117">
        <v>1160</v>
      </c>
      <c r="B70" s="123" t="s">
        <v>88</v>
      </c>
      <c r="C70" s="119">
        <v>7161</v>
      </c>
      <c r="D70" s="287"/>
      <c r="E70" s="287"/>
      <c r="F70" s="119" t="s">
        <v>26</v>
      </c>
    </row>
    <row r="71" spans="1:6" ht="13.5" customHeight="1" x14ac:dyDescent="0.2">
      <c r="A71" s="124"/>
      <c r="B71" s="129" t="s">
        <v>89</v>
      </c>
      <c r="C71" s="121"/>
      <c r="D71" s="286"/>
      <c r="E71" s="286"/>
      <c r="F71" s="126"/>
    </row>
    <row r="72" spans="1:6" ht="12" customHeight="1" x14ac:dyDescent="0.2">
      <c r="A72" s="115"/>
      <c r="B72" s="125" t="s">
        <v>28</v>
      </c>
      <c r="C72" s="121"/>
      <c r="D72" s="286"/>
      <c r="E72" s="286"/>
      <c r="F72" s="121"/>
    </row>
    <row r="73" spans="1:6" ht="32.25" customHeight="1" x14ac:dyDescent="0.2">
      <c r="A73" s="124" t="s">
        <v>90</v>
      </c>
      <c r="B73" s="125" t="s">
        <v>91</v>
      </c>
      <c r="C73" s="126"/>
      <c r="D73" s="288"/>
      <c r="E73" s="288"/>
      <c r="F73" s="126" t="s">
        <v>26</v>
      </c>
    </row>
    <row r="74" spans="1:6" ht="12.75" customHeight="1" x14ac:dyDescent="0.2">
      <c r="A74" s="124"/>
      <c r="B74" s="129" t="s">
        <v>92</v>
      </c>
      <c r="C74" s="121"/>
      <c r="D74" s="286"/>
      <c r="E74" s="288"/>
      <c r="F74" s="126"/>
    </row>
    <row r="75" spans="1:6" ht="17.25" x14ac:dyDescent="0.2">
      <c r="A75" s="133" t="s">
        <v>93</v>
      </c>
      <c r="B75" s="130" t="s">
        <v>94</v>
      </c>
      <c r="C75" s="126"/>
      <c r="D75" s="288"/>
      <c r="E75" s="288"/>
      <c r="F75" s="126" t="s">
        <v>26</v>
      </c>
    </row>
    <row r="76" spans="1:6" ht="17.25" x14ac:dyDescent="0.2">
      <c r="A76" s="133" t="s">
        <v>95</v>
      </c>
      <c r="B76" s="130" t="s">
        <v>96</v>
      </c>
      <c r="C76" s="126"/>
      <c r="D76" s="288"/>
      <c r="E76" s="288"/>
      <c r="F76" s="126" t="s">
        <v>26</v>
      </c>
    </row>
    <row r="77" spans="1:6" ht="40.5" x14ac:dyDescent="0.2">
      <c r="A77" s="133" t="s">
        <v>97</v>
      </c>
      <c r="B77" s="130" t="s">
        <v>98</v>
      </c>
      <c r="C77" s="126"/>
      <c r="D77" s="288"/>
      <c r="E77" s="288"/>
      <c r="F77" s="126" t="s">
        <v>26</v>
      </c>
    </row>
    <row r="78" spans="1:6" ht="67.5" x14ac:dyDescent="0.2">
      <c r="A78" s="133" t="s">
        <v>99</v>
      </c>
      <c r="B78" s="125" t="s">
        <v>100</v>
      </c>
      <c r="C78" s="126"/>
      <c r="D78" s="288"/>
      <c r="E78" s="288"/>
      <c r="F78" s="126" t="s">
        <v>26</v>
      </c>
    </row>
    <row r="79" spans="1:6" s="46" customFormat="1" ht="17.25" x14ac:dyDescent="0.2">
      <c r="A79" s="117">
        <v>1200</v>
      </c>
      <c r="B79" s="118" t="s">
        <v>101</v>
      </c>
      <c r="C79" s="119">
        <v>7300</v>
      </c>
      <c r="D79" s="287">
        <f>E79+F79</f>
        <v>1117169.1470000001</v>
      </c>
      <c r="E79" s="287">
        <f>E94</f>
        <v>992041.10000000009</v>
      </c>
      <c r="F79" s="309">
        <f>+F106</f>
        <v>125128.04700000001</v>
      </c>
    </row>
    <row r="80" spans="1:6" ht="28.5" customHeight="1" x14ac:dyDescent="0.2">
      <c r="A80" s="115"/>
      <c r="B80" s="120" t="s">
        <v>102</v>
      </c>
      <c r="C80" s="121"/>
      <c r="D80" s="286"/>
      <c r="E80" s="286"/>
      <c r="F80" s="121"/>
    </row>
    <row r="81" spans="1:6" ht="14.25" customHeight="1" x14ac:dyDescent="0.2">
      <c r="A81" s="115"/>
      <c r="B81" s="122" t="s">
        <v>28</v>
      </c>
      <c r="C81" s="121"/>
      <c r="D81" s="286"/>
      <c r="E81" s="286"/>
      <c r="F81" s="121"/>
    </row>
    <row r="82" spans="1:6" s="46" customFormat="1" ht="28.5" x14ac:dyDescent="0.2">
      <c r="A82" s="117">
        <v>1210</v>
      </c>
      <c r="B82" s="123" t="s">
        <v>103</v>
      </c>
      <c r="C82" s="119">
        <v>7311</v>
      </c>
      <c r="D82" s="287"/>
      <c r="E82" s="287"/>
      <c r="F82" s="119" t="s">
        <v>26</v>
      </c>
    </row>
    <row r="83" spans="1:6" ht="13.5" customHeight="1" x14ac:dyDescent="0.2">
      <c r="A83" s="115"/>
      <c r="B83" s="122" t="s">
        <v>28</v>
      </c>
      <c r="C83" s="121"/>
      <c r="D83" s="286"/>
      <c r="E83" s="286"/>
      <c r="F83" s="121"/>
    </row>
    <row r="84" spans="1:6" ht="54" x14ac:dyDescent="0.2">
      <c r="A84" s="124" t="s">
        <v>104</v>
      </c>
      <c r="B84" s="125" t="s">
        <v>105</v>
      </c>
      <c r="C84" s="105"/>
      <c r="D84" s="288"/>
      <c r="E84" s="288"/>
      <c r="F84" s="126" t="s">
        <v>26</v>
      </c>
    </row>
    <row r="85" spans="1:6" s="46" customFormat="1" ht="28.5" x14ac:dyDescent="0.2">
      <c r="A85" s="134" t="s">
        <v>106</v>
      </c>
      <c r="B85" s="123" t="s">
        <v>107</v>
      </c>
      <c r="C85" s="135">
        <v>7312</v>
      </c>
      <c r="D85" s="242"/>
      <c r="E85" s="242" t="s">
        <v>26</v>
      </c>
      <c r="F85" s="126"/>
    </row>
    <row r="86" spans="1:6" s="46" customFormat="1" ht="17.25" x14ac:dyDescent="0.2">
      <c r="A86" s="134"/>
      <c r="B86" s="122" t="s">
        <v>28</v>
      </c>
      <c r="C86" s="119"/>
      <c r="D86" s="242"/>
      <c r="E86" s="242"/>
      <c r="F86" s="119"/>
    </row>
    <row r="87" spans="1:6" ht="54" x14ac:dyDescent="0.2">
      <c r="A87" s="115" t="s">
        <v>108</v>
      </c>
      <c r="B87" s="125" t="s">
        <v>109</v>
      </c>
      <c r="C87" s="105"/>
      <c r="D87" s="288"/>
      <c r="E87" s="288" t="s">
        <v>26</v>
      </c>
      <c r="F87" s="126"/>
    </row>
    <row r="88" spans="1:6" s="46" customFormat="1" ht="28.5" x14ac:dyDescent="0.2">
      <c r="A88" s="134" t="s">
        <v>110</v>
      </c>
      <c r="B88" s="123" t="s">
        <v>111</v>
      </c>
      <c r="C88" s="135">
        <v>7321</v>
      </c>
      <c r="D88" s="242"/>
      <c r="E88" s="242"/>
      <c r="F88" s="119" t="s">
        <v>26</v>
      </c>
    </row>
    <row r="89" spans="1:6" s="46" customFormat="1" ht="17.25" x14ac:dyDescent="0.2">
      <c r="A89" s="134"/>
      <c r="B89" s="122" t="s">
        <v>28</v>
      </c>
      <c r="C89" s="119"/>
      <c r="D89" s="242"/>
      <c r="E89" s="242"/>
      <c r="F89" s="119"/>
    </row>
    <row r="90" spans="1:6" ht="40.5" x14ac:dyDescent="0.2">
      <c r="A90" s="124" t="s">
        <v>112</v>
      </c>
      <c r="B90" s="125" t="s">
        <v>113</v>
      </c>
      <c r="C90" s="105"/>
      <c r="D90" s="288"/>
      <c r="E90" s="288"/>
      <c r="F90" s="126" t="s">
        <v>26</v>
      </c>
    </row>
    <row r="91" spans="1:6" s="46" customFormat="1" ht="28.5" x14ac:dyDescent="0.2">
      <c r="A91" s="134" t="s">
        <v>114</v>
      </c>
      <c r="B91" s="123" t="s">
        <v>115</v>
      </c>
      <c r="C91" s="135">
        <v>7322</v>
      </c>
      <c r="D91" s="242"/>
      <c r="E91" s="242" t="s">
        <v>26</v>
      </c>
      <c r="F91" s="126"/>
    </row>
    <row r="92" spans="1:6" s="46" customFormat="1" ht="17.25" x14ac:dyDescent="0.2">
      <c r="A92" s="134"/>
      <c r="B92" s="122" t="s">
        <v>28</v>
      </c>
      <c r="C92" s="119"/>
      <c r="D92" s="242"/>
      <c r="E92" s="242"/>
      <c r="F92" s="119"/>
    </row>
    <row r="93" spans="1:6" ht="40.5" x14ac:dyDescent="0.2">
      <c r="A93" s="124" t="s">
        <v>116</v>
      </c>
      <c r="B93" s="125" t="s">
        <v>117</v>
      </c>
      <c r="C93" s="105"/>
      <c r="D93" s="288"/>
      <c r="E93" s="288" t="s">
        <v>26</v>
      </c>
      <c r="F93" s="126"/>
    </row>
    <row r="94" spans="1:6" s="46" customFormat="1" ht="28.5" x14ac:dyDescent="0.2">
      <c r="A94" s="117">
        <v>1250</v>
      </c>
      <c r="B94" s="123" t="s">
        <v>118</v>
      </c>
      <c r="C94" s="119">
        <v>7331</v>
      </c>
      <c r="D94" s="287">
        <f>E94</f>
        <v>992041.10000000009</v>
      </c>
      <c r="E94" s="287">
        <f>+E97+E98+E102+E101</f>
        <v>992041.10000000009</v>
      </c>
      <c r="F94" s="119" t="s">
        <v>26</v>
      </c>
    </row>
    <row r="95" spans="1:6" ht="17.25" x14ac:dyDescent="0.2">
      <c r="A95" s="115"/>
      <c r="B95" s="120" t="s">
        <v>119</v>
      </c>
      <c r="C95" s="121"/>
      <c r="D95" s="286"/>
      <c r="E95" s="286"/>
      <c r="F95" s="121"/>
    </row>
    <row r="96" spans="1:6" ht="14.25" customHeight="1" x14ac:dyDescent="0.2">
      <c r="A96" s="115"/>
      <c r="B96" s="122" t="s">
        <v>45</v>
      </c>
      <c r="C96" s="121"/>
      <c r="D96" s="286"/>
      <c r="E96" s="286"/>
      <c r="F96" s="121"/>
    </row>
    <row r="97" spans="1:6" ht="27" x14ac:dyDescent="0.2">
      <c r="A97" s="124" t="s">
        <v>120</v>
      </c>
      <c r="B97" s="125" t="s">
        <v>121</v>
      </c>
      <c r="C97" s="126"/>
      <c r="D97" s="288">
        <f>E97</f>
        <v>987029.8</v>
      </c>
      <c r="E97" s="385">
        <v>987029.8</v>
      </c>
      <c r="F97" s="126" t="s">
        <v>26</v>
      </c>
    </row>
    <row r="98" spans="1:6" ht="27" x14ac:dyDescent="0.2">
      <c r="A98" s="124" t="s">
        <v>122</v>
      </c>
      <c r="B98" s="125" t="s">
        <v>123</v>
      </c>
      <c r="C98" s="105"/>
      <c r="D98" s="288">
        <f>+E98</f>
        <v>0</v>
      </c>
      <c r="E98" s="288"/>
      <c r="F98" s="126" t="s">
        <v>26</v>
      </c>
    </row>
    <row r="99" spans="1:6" ht="14.25" customHeight="1" x14ac:dyDescent="0.2">
      <c r="A99" s="124"/>
      <c r="B99" s="130" t="s">
        <v>28</v>
      </c>
      <c r="C99" s="105"/>
      <c r="D99" s="288"/>
      <c r="E99" s="288"/>
      <c r="F99" s="126"/>
    </row>
    <row r="100" spans="1:6" ht="40.5" x14ac:dyDescent="0.2">
      <c r="A100" s="124" t="s">
        <v>124</v>
      </c>
      <c r="B100" s="132" t="s">
        <v>125</v>
      </c>
      <c r="C100" s="126"/>
      <c r="D100" s="288">
        <f>+E100</f>
        <v>0</v>
      </c>
      <c r="E100" s="288"/>
      <c r="F100" s="126" t="s">
        <v>26</v>
      </c>
    </row>
    <row r="101" spans="1:6" ht="27" x14ac:dyDescent="0.2">
      <c r="A101" s="124" t="s">
        <v>126</v>
      </c>
      <c r="B101" s="132" t="s">
        <v>127</v>
      </c>
      <c r="C101" s="126"/>
      <c r="D101" s="288">
        <f>+E101</f>
        <v>0</v>
      </c>
      <c r="E101" s="288"/>
      <c r="F101" s="126" t="s">
        <v>26</v>
      </c>
    </row>
    <row r="102" spans="1:6" ht="27" x14ac:dyDescent="0.2">
      <c r="A102" s="124" t="s">
        <v>128</v>
      </c>
      <c r="B102" s="125" t="s">
        <v>129</v>
      </c>
      <c r="C102" s="105"/>
      <c r="D102" s="288">
        <f>+E102</f>
        <v>5011.3</v>
      </c>
      <c r="E102" s="385">
        <v>5011.3</v>
      </c>
      <c r="F102" s="126" t="s">
        <v>26</v>
      </c>
    </row>
    <row r="103" spans="1:6" ht="27" x14ac:dyDescent="0.2">
      <c r="A103" s="124" t="s">
        <v>130</v>
      </c>
      <c r="B103" s="125" t="s">
        <v>131</v>
      </c>
      <c r="C103" s="105"/>
      <c r="D103" s="288"/>
      <c r="E103" s="288"/>
      <c r="F103" s="126" t="s">
        <v>26</v>
      </c>
    </row>
    <row r="104" spans="1:6" ht="14.25" customHeight="1" x14ac:dyDescent="0.2">
      <c r="A104" s="115"/>
      <c r="B104" s="122" t="s">
        <v>45</v>
      </c>
      <c r="C104" s="121"/>
      <c r="D104" s="286"/>
      <c r="E104" s="286"/>
      <c r="F104" s="121"/>
    </row>
    <row r="105" spans="1:6" ht="39" customHeight="1" x14ac:dyDescent="0.2">
      <c r="A105" s="124" t="s">
        <v>132</v>
      </c>
      <c r="B105" s="132" t="s">
        <v>133</v>
      </c>
      <c r="C105" s="105"/>
      <c r="D105" s="288"/>
      <c r="E105" s="288"/>
      <c r="F105" s="126" t="s">
        <v>26</v>
      </c>
    </row>
    <row r="106" spans="1:6" s="46" customFormat="1" ht="28.5" customHeight="1" x14ac:dyDescent="0.2">
      <c r="A106" s="117">
        <v>1260</v>
      </c>
      <c r="B106" s="123" t="s">
        <v>134</v>
      </c>
      <c r="C106" s="119">
        <v>7332</v>
      </c>
      <c r="D106" s="287">
        <f>+F106</f>
        <v>125128.04700000001</v>
      </c>
      <c r="E106" s="242" t="s">
        <v>26</v>
      </c>
      <c r="F106" s="272">
        <f>+F109+F110</f>
        <v>125128.04700000001</v>
      </c>
    </row>
    <row r="107" spans="1:6" ht="17.25" x14ac:dyDescent="0.2">
      <c r="A107" s="115"/>
      <c r="B107" s="120" t="s">
        <v>135</v>
      </c>
      <c r="C107" s="121"/>
      <c r="D107" s="286"/>
      <c r="E107" s="288"/>
      <c r="F107" s="273"/>
    </row>
    <row r="108" spans="1:6" ht="13.5" customHeight="1" x14ac:dyDescent="0.2">
      <c r="A108" s="115"/>
      <c r="B108" s="122" t="s">
        <v>28</v>
      </c>
      <c r="C108" s="121"/>
      <c r="D108" s="286"/>
      <c r="E108" s="288"/>
      <c r="F108" s="273"/>
    </row>
    <row r="109" spans="1:6" ht="30" customHeight="1" x14ac:dyDescent="0.2">
      <c r="A109" s="124" t="s">
        <v>136</v>
      </c>
      <c r="B109" s="125" t="s">
        <v>137</v>
      </c>
      <c r="C109" s="105"/>
      <c r="D109" s="288">
        <f>+F109</f>
        <v>125128.04700000001</v>
      </c>
      <c r="E109" s="288" t="s">
        <v>26</v>
      </c>
      <c r="F109" s="243">
        <v>125128.04700000001</v>
      </c>
    </row>
    <row r="110" spans="1:6" ht="27" x14ac:dyDescent="0.2">
      <c r="A110" s="124" t="s">
        <v>138</v>
      </c>
      <c r="B110" s="125" t="s">
        <v>139</v>
      </c>
      <c r="C110" s="105"/>
      <c r="D110" s="288"/>
      <c r="E110" s="288" t="s">
        <v>26</v>
      </c>
      <c r="F110" s="126"/>
    </row>
    <row r="111" spans="1:6" ht="14.25" customHeight="1" x14ac:dyDescent="0.2">
      <c r="A111" s="115"/>
      <c r="B111" s="122" t="s">
        <v>45</v>
      </c>
      <c r="C111" s="121"/>
      <c r="D111" s="286"/>
      <c r="E111" s="286"/>
      <c r="F111" s="121"/>
    </row>
    <row r="112" spans="1:6" ht="24.75" customHeight="1" x14ac:dyDescent="0.2">
      <c r="A112" s="124" t="s">
        <v>140</v>
      </c>
      <c r="B112" s="132" t="s">
        <v>133</v>
      </c>
      <c r="C112" s="105"/>
      <c r="D112" s="288"/>
      <c r="E112" s="288" t="s">
        <v>26</v>
      </c>
      <c r="F112" s="126"/>
    </row>
    <row r="113" spans="1:6" s="46" customFormat="1" ht="17.25" x14ac:dyDescent="0.2">
      <c r="A113" s="117">
        <v>1300</v>
      </c>
      <c r="B113" s="123" t="s">
        <v>141</v>
      </c>
      <c r="C113" s="119">
        <v>7400</v>
      </c>
      <c r="D113" s="287">
        <f>E113+F113</f>
        <v>166426.35599999997</v>
      </c>
      <c r="E113" s="242">
        <f>E119+E122+E129+E135+E140+E145+E155</f>
        <v>164426.35599999997</v>
      </c>
      <c r="F113" s="119">
        <f>F116+F150+F155</f>
        <v>2000</v>
      </c>
    </row>
    <row r="114" spans="1:6" ht="27" x14ac:dyDescent="0.2">
      <c r="A114" s="115"/>
      <c r="B114" s="120" t="s">
        <v>142</v>
      </c>
      <c r="C114" s="121"/>
      <c r="D114" s="286"/>
      <c r="E114" s="286"/>
      <c r="F114" s="121"/>
    </row>
    <row r="115" spans="1:6" ht="15" customHeight="1" x14ac:dyDescent="0.2">
      <c r="A115" s="115"/>
      <c r="B115" s="122" t="s">
        <v>28</v>
      </c>
      <c r="C115" s="121"/>
      <c r="D115" s="286"/>
      <c r="E115" s="286"/>
      <c r="F115" s="121"/>
    </row>
    <row r="116" spans="1:6" s="46" customFormat="1" ht="17.25" x14ac:dyDescent="0.2">
      <c r="A116" s="117">
        <v>1310</v>
      </c>
      <c r="B116" s="123" t="s">
        <v>143</v>
      </c>
      <c r="C116" s="119">
        <v>7411</v>
      </c>
      <c r="D116" s="287"/>
      <c r="E116" s="242" t="s">
        <v>26</v>
      </c>
      <c r="F116" s="119"/>
    </row>
    <row r="117" spans="1:6" ht="13.5" customHeight="1" x14ac:dyDescent="0.2">
      <c r="A117" s="115"/>
      <c r="B117" s="122" t="s">
        <v>28</v>
      </c>
      <c r="C117" s="121"/>
      <c r="D117" s="286"/>
      <c r="E117" s="288"/>
      <c r="F117" s="121"/>
    </row>
    <row r="118" spans="1:6" ht="30.75" customHeight="1" x14ac:dyDescent="0.2">
      <c r="A118" s="124" t="s">
        <v>144</v>
      </c>
      <c r="B118" s="125" t="s">
        <v>145</v>
      </c>
      <c r="C118" s="105"/>
      <c r="D118" s="288"/>
      <c r="E118" s="288" t="s">
        <v>26</v>
      </c>
      <c r="F118" s="126"/>
    </row>
    <row r="119" spans="1:6" s="46" customFormat="1" ht="17.25" x14ac:dyDescent="0.2">
      <c r="A119" s="117">
        <v>1320</v>
      </c>
      <c r="B119" s="123" t="s">
        <v>146</v>
      </c>
      <c r="C119" s="119">
        <v>7412</v>
      </c>
      <c r="D119" s="287"/>
      <c r="E119" s="287"/>
      <c r="F119" s="119" t="s">
        <v>26</v>
      </c>
    </row>
    <row r="120" spans="1:6" ht="15" customHeight="1" x14ac:dyDescent="0.2">
      <c r="A120" s="115"/>
      <c r="B120" s="122" t="s">
        <v>28</v>
      </c>
      <c r="C120" s="121"/>
      <c r="D120" s="286"/>
      <c r="E120" s="286"/>
      <c r="F120" s="121"/>
    </row>
    <row r="121" spans="1:6" ht="27" x14ac:dyDescent="0.2">
      <c r="A121" s="124" t="s">
        <v>147</v>
      </c>
      <c r="B121" s="125" t="s">
        <v>148</v>
      </c>
      <c r="C121" s="105"/>
      <c r="D121" s="288"/>
      <c r="E121" s="288"/>
      <c r="F121" s="126" t="s">
        <v>26</v>
      </c>
    </row>
    <row r="122" spans="1:6" s="46" customFormat="1" ht="17.25" x14ac:dyDescent="0.2">
      <c r="A122" s="117">
        <v>1330</v>
      </c>
      <c r="B122" s="123" t="s">
        <v>149</v>
      </c>
      <c r="C122" s="119">
        <v>7415</v>
      </c>
      <c r="D122" s="287">
        <f>E122</f>
        <v>21657.42</v>
      </c>
      <c r="E122" s="287">
        <f>+E125+E128</f>
        <v>21657.42</v>
      </c>
      <c r="F122" s="119" t="s">
        <v>26</v>
      </c>
    </row>
    <row r="123" spans="1:6" ht="14.25" customHeight="1" x14ac:dyDescent="0.2">
      <c r="A123" s="115"/>
      <c r="B123" s="120" t="s">
        <v>150</v>
      </c>
      <c r="C123" s="121"/>
      <c r="D123" s="286"/>
      <c r="E123" s="286"/>
      <c r="F123" s="121"/>
    </row>
    <row r="124" spans="1:6" ht="14.25" customHeight="1" x14ac:dyDescent="0.2">
      <c r="A124" s="115"/>
      <c r="B124" s="122" t="s">
        <v>28</v>
      </c>
      <c r="C124" s="121"/>
      <c r="D124" s="286"/>
      <c r="E124" s="286"/>
      <c r="F124" s="121"/>
    </row>
    <row r="125" spans="1:6" ht="25.5" customHeight="1" x14ac:dyDescent="0.2">
      <c r="A125" s="124" t="s">
        <v>151</v>
      </c>
      <c r="B125" s="125" t="s">
        <v>152</v>
      </c>
      <c r="C125" s="105"/>
      <c r="D125" s="288">
        <f>E125</f>
        <v>20917.419999999998</v>
      </c>
      <c r="E125" s="292">
        <v>20917.419999999998</v>
      </c>
      <c r="F125" s="126" t="s">
        <v>26</v>
      </c>
    </row>
    <row r="126" spans="1:6" ht="27" x14ac:dyDescent="0.2">
      <c r="A126" s="124" t="s">
        <v>153</v>
      </c>
      <c r="B126" s="125" t="s">
        <v>154</v>
      </c>
      <c r="C126" s="105"/>
      <c r="D126" s="288">
        <f>+E126</f>
        <v>0</v>
      </c>
      <c r="E126" s="288">
        <v>0</v>
      </c>
      <c r="F126" s="126" t="s">
        <v>26</v>
      </c>
    </row>
    <row r="127" spans="1:6" ht="52.5" customHeight="1" x14ac:dyDescent="0.2">
      <c r="A127" s="124" t="s">
        <v>155</v>
      </c>
      <c r="B127" s="125" t="s">
        <v>156</v>
      </c>
      <c r="C127" s="105"/>
      <c r="D127" s="288"/>
      <c r="E127" s="288"/>
      <c r="F127" s="126" t="s">
        <v>26</v>
      </c>
    </row>
    <row r="128" spans="1:6" ht="14.25" customHeight="1" x14ac:dyDescent="0.2">
      <c r="A128" s="115" t="s">
        <v>157</v>
      </c>
      <c r="B128" s="125" t="s">
        <v>158</v>
      </c>
      <c r="C128" s="105"/>
      <c r="D128" s="288">
        <f>+E128</f>
        <v>740</v>
      </c>
      <c r="E128" s="288">
        <v>740</v>
      </c>
      <c r="F128" s="126" t="s">
        <v>26</v>
      </c>
    </row>
    <row r="129" spans="1:6" s="46" customFormat="1" ht="28.5" x14ac:dyDescent="0.2">
      <c r="A129" s="117">
        <v>1340</v>
      </c>
      <c r="B129" s="123" t="s">
        <v>159</v>
      </c>
      <c r="C129" s="119">
        <v>7421</v>
      </c>
      <c r="D129" s="287">
        <f>D132+D133+D134</f>
        <v>0</v>
      </c>
      <c r="E129" s="287">
        <f>E132+E133+E134</f>
        <v>0</v>
      </c>
      <c r="F129" s="119" t="s">
        <v>26</v>
      </c>
    </row>
    <row r="130" spans="1:6" ht="14.25" customHeight="1" x14ac:dyDescent="0.2">
      <c r="A130" s="115"/>
      <c r="B130" s="120" t="s">
        <v>160</v>
      </c>
      <c r="C130" s="121"/>
      <c r="D130" s="286"/>
      <c r="E130" s="286"/>
      <c r="F130" s="121"/>
    </row>
    <row r="131" spans="1:6" ht="12" customHeight="1" x14ac:dyDescent="0.2">
      <c r="A131" s="115"/>
      <c r="B131" s="122" t="s">
        <v>28</v>
      </c>
      <c r="C131" s="121"/>
      <c r="D131" s="286"/>
      <c r="E131" s="286"/>
      <c r="F131" s="121"/>
    </row>
    <row r="132" spans="1:6" ht="67.5" x14ac:dyDescent="0.2">
      <c r="A132" s="124" t="s">
        <v>161</v>
      </c>
      <c r="B132" s="125" t="s">
        <v>162</v>
      </c>
      <c r="C132" s="105"/>
      <c r="D132" s="288"/>
      <c r="E132" s="288"/>
      <c r="F132" s="126" t="s">
        <v>26</v>
      </c>
    </row>
    <row r="133" spans="1:6" s="46" customFormat="1" ht="40.5" x14ac:dyDescent="0.2">
      <c r="A133" s="124" t="s">
        <v>163</v>
      </c>
      <c r="B133" s="125" t="s">
        <v>164</v>
      </c>
      <c r="C133" s="126"/>
      <c r="D133" s="288">
        <f>E133</f>
        <v>0</v>
      </c>
      <c r="E133" s="288">
        <v>0</v>
      </c>
      <c r="F133" s="126" t="s">
        <v>26</v>
      </c>
    </row>
    <row r="134" spans="1:6" ht="61.5" customHeight="1" x14ac:dyDescent="0.2">
      <c r="A134" s="124" t="s">
        <v>165</v>
      </c>
      <c r="B134" s="125" t="s">
        <v>166</v>
      </c>
      <c r="C134" s="126"/>
      <c r="D134" s="288">
        <f>E134</f>
        <v>0</v>
      </c>
      <c r="E134" s="288"/>
      <c r="F134" s="126" t="s">
        <v>26</v>
      </c>
    </row>
    <row r="135" spans="1:6" s="46" customFormat="1" ht="23.25" customHeight="1" x14ac:dyDescent="0.2">
      <c r="A135" s="117">
        <v>1350</v>
      </c>
      <c r="B135" s="123" t="s">
        <v>167</v>
      </c>
      <c r="C135" s="119">
        <v>7422</v>
      </c>
      <c r="D135" s="287">
        <f>D138+D139</f>
        <v>130050</v>
      </c>
      <c r="E135" s="287">
        <f>+E138+E139</f>
        <v>130050</v>
      </c>
      <c r="F135" s="119" t="s">
        <v>26</v>
      </c>
    </row>
    <row r="136" spans="1:6" ht="16.5" customHeight="1" x14ac:dyDescent="0.2">
      <c r="A136" s="115"/>
      <c r="B136" s="120" t="s">
        <v>168</v>
      </c>
      <c r="C136" s="121"/>
      <c r="D136" s="286"/>
      <c r="E136" s="286"/>
      <c r="F136" s="121"/>
    </row>
    <row r="137" spans="1:6" ht="12" customHeight="1" x14ac:dyDescent="0.2">
      <c r="A137" s="115"/>
      <c r="B137" s="122" t="s">
        <v>28</v>
      </c>
      <c r="C137" s="121"/>
      <c r="D137" s="286"/>
      <c r="E137" s="286"/>
      <c r="F137" s="121"/>
    </row>
    <row r="138" spans="1:6" s="46" customFormat="1" ht="13.5" customHeight="1" x14ac:dyDescent="0.2">
      <c r="A138" s="124" t="s">
        <v>169</v>
      </c>
      <c r="B138" s="125" t="s">
        <v>170</v>
      </c>
      <c r="C138" s="136"/>
      <c r="D138" s="288">
        <f>E138</f>
        <v>86050</v>
      </c>
      <c r="E138" s="288">
        <v>86050</v>
      </c>
      <c r="F138" s="126" t="s">
        <v>26</v>
      </c>
    </row>
    <row r="139" spans="1:6" ht="27" x14ac:dyDescent="0.2">
      <c r="A139" s="124" t="s">
        <v>171</v>
      </c>
      <c r="B139" s="125" t="s">
        <v>172</v>
      </c>
      <c r="C139" s="126"/>
      <c r="D139" s="288">
        <f>E139</f>
        <v>44000</v>
      </c>
      <c r="E139" s="288">
        <v>44000</v>
      </c>
      <c r="F139" s="126" t="s">
        <v>26</v>
      </c>
    </row>
    <row r="140" spans="1:6" s="46" customFormat="1" ht="17.25" x14ac:dyDescent="0.2">
      <c r="A140" s="117">
        <v>1360</v>
      </c>
      <c r="B140" s="123" t="s">
        <v>174</v>
      </c>
      <c r="C140" s="119">
        <v>7431</v>
      </c>
      <c r="D140" s="287">
        <f>E140</f>
        <v>1100</v>
      </c>
      <c r="E140" s="287">
        <f>E143+E144</f>
        <v>1100</v>
      </c>
      <c r="F140" s="119" t="s">
        <v>26</v>
      </c>
    </row>
    <row r="141" spans="1:6" ht="17.25" x14ac:dyDescent="0.2">
      <c r="A141" s="115"/>
      <c r="B141" s="122" t="s">
        <v>175</v>
      </c>
      <c r="C141" s="121"/>
      <c r="D141" s="286"/>
      <c r="E141" s="286"/>
      <c r="F141" s="121"/>
    </row>
    <row r="142" spans="1:6" ht="14.25" customHeight="1" x14ac:dyDescent="0.2">
      <c r="A142" s="115"/>
      <c r="B142" s="122" t="s">
        <v>28</v>
      </c>
      <c r="C142" s="121"/>
      <c r="D142" s="286"/>
      <c r="E142" s="286"/>
      <c r="F142" s="121"/>
    </row>
    <row r="143" spans="1:6" ht="40.5" x14ac:dyDescent="0.2">
      <c r="A143" s="124" t="s">
        <v>176</v>
      </c>
      <c r="B143" s="125" t="s">
        <v>177</v>
      </c>
      <c r="C143" s="105"/>
      <c r="D143" s="288">
        <f>E143</f>
        <v>1100</v>
      </c>
      <c r="E143" s="288">
        <v>1100</v>
      </c>
      <c r="F143" s="126" t="s">
        <v>26</v>
      </c>
    </row>
    <row r="144" spans="1:6" s="46" customFormat="1" ht="27" x14ac:dyDescent="0.2">
      <c r="A144" s="124" t="s">
        <v>178</v>
      </c>
      <c r="B144" s="125" t="s">
        <v>179</v>
      </c>
      <c r="C144" s="105"/>
      <c r="D144" s="288"/>
      <c r="E144" s="288"/>
      <c r="F144" s="126" t="s">
        <v>26</v>
      </c>
    </row>
    <row r="145" spans="1:7" s="46" customFormat="1" ht="17.25" x14ac:dyDescent="0.2">
      <c r="A145" s="117">
        <v>1370</v>
      </c>
      <c r="B145" s="123" t="s">
        <v>180</v>
      </c>
      <c r="C145" s="119">
        <v>7441</v>
      </c>
      <c r="D145" s="288"/>
      <c r="E145" s="288"/>
      <c r="F145" s="119" t="s">
        <v>26</v>
      </c>
    </row>
    <row r="146" spans="1:7" ht="17.25" x14ac:dyDescent="0.2">
      <c r="A146" s="115"/>
      <c r="B146" s="120" t="s">
        <v>181</v>
      </c>
      <c r="C146" s="121"/>
      <c r="D146" s="286"/>
      <c r="E146" s="288"/>
      <c r="F146" s="121"/>
    </row>
    <row r="147" spans="1:7" ht="13.5" customHeight="1" x14ac:dyDescent="0.2">
      <c r="A147" s="115"/>
      <c r="B147" s="122" t="s">
        <v>28</v>
      </c>
      <c r="C147" s="121"/>
      <c r="D147" s="286"/>
      <c r="E147" s="288"/>
      <c r="F147" s="121"/>
    </row>
    <row r="148" spans="1:7" s="46" customFormat="1" ht="81" x14ac:dyDescent="0.2">
      <c r="A148" s="115" t="s">
        <v>182</v>
      </c>
      <c r="B148" s="125" t="s">
        <v>183</v>
      </c>
      <c r="C148" s="105"/>
      <c r="D148" s="288"/>
      <c r="E148" s="288"/>
      <c r="F148" s="126" t="s">
        <v>26</v>
      </c>
    </row>
    <row r="149" spans="1:7" s="46" customFormat="1" ht="81" x14ac:dyDescent="0.2">
      <c r="A149" s="124" t="s">
        <v>184</v>
      </c>
      <c r="B149" s="125" t="s">
        <v>185</v>
      </c>
      <c r="C149" s="105"/>
      <c r="D149" s="288"/>
      <c r="E149" s="288"/>
      <c r="F149" s="126" t="s">
        <v>26</v>
      </c>
    </row>
    <row r="150" spans="1:7" s="46" customFormat="1" ht="17.25" x14ac:dyDescent="0.2">
      <c r="A150" s="117">
        <v>1380</v>
      </c>
      <c r="B150" s="123" t="s">
        <v>186</v>
      </c>
      <c r="C150" s="119">
        <v>7442</v>
      </c>
      <c r="D150" s="287">
        <f>+F150</f>
        <v>2000</v>
      </c>
      <c r="E150" s="242" t="s">
        <v>26</v>
      </c>
      <c r="F150" s="119">
        <f>+F153+F154</f>
        <v>2000</v>
      </c>
    </row>
    <row r="151" spans="1:7" ht="13.5" customHeight="1" x14ac:dyDescent="0.2">
      <c r="A151" s="115"/>
      <c r="B151" s="120" t="s">
        <v>187</v>
      </c>
      <c r="C151" s="121"/>
      <c r="D151" s="286"/>
      <c r="E151" s="288"/>
      <c r="F151" s="121"/>
    </row>
    <row r="152" spans="1:7" ht="10.5" customHeight="1" x14ac:dyDescent="0.2">
      <c r="A152" s="115"/>
      <c r="B152" s="122" t="s">
        <v>28</v>
      </c>
      <c r="C152" s="121"/>
      <c r="D152" s="286"/>
      <c r="E152" s="288"/>
      <c r="F152" s="121"/>
    </row>
    <row r="153" spans="1:7" ht="108.75" customHeight="1" x14ac:dyDescent="0.2">
      <c r="A153" s="124" t="s">
        <v>188</v>
      </c>
      <c r="B153" s="125" t="s">
        <v>189</v>
      </c>
      <c r="C153" s="105"/>
      <c r="D153" s="288">
        <f>+F153</f>
        <v>2000</v>
      </c>
      <c r="E153" s="288" t="s">
        <v>26</v>
      </c>
      <c r="F153" s="126">
        <v>2000</v>
      </c>
    </row>
    <row r="154" spans="1:7" s="46" customFormat="1" ht="94.5" x14ac:dyDescent="0.2">
      <c r="A154" s="124" t="s">
        <v>190</v>
      </c>
      <c r="B154" s="125" t="s">
        <v>191</v>
      </c>
      <c r="C154" s="105"/>
      <c r="D154" s="288">
        <f>+F154</f>
        <v>0</v>
      </c>
      <c r="E154" s="288" t="s">
        <v>26</v>
      </c>
      <c r="F154" s="137"/>
    </row>
    <row r="155" spans="1:7" s="46" customFormat="1" ht="17.25" x14ac:dyDescent="0.2">
      <c r="A155" s="134" t="s">
        <v>192</v>
      </c>
      <c r="B155" s="123" t="s">
        <v>193</v>
      </c>
      <c r="C155" s="119">
        <v>7451</v>
      </c>
      <c r="D155" s="287">
        <f>+E155+F155</f>
        <v>11618.936</v>
      </c>
      <c r="E155" s="287">
        <f>+E160</f>
        <v>11618.936</v>
      </c>
      <c r="F155" s="119"/>
    </row>
    <row r="156" spans="1:7" ht="12.75" customHeight="1" x14ac:dyDescent="0.2">
      <c r="A156" s="124"/>
      <c r="B156" s="120" t="s">
        <v>194</v>
      </c>
      <c r="C156" s="119"/>
      <c r="D156" s="286"/>
      <c r="E156" s="286"/>
      <c r="F156" s="121"/>
    </row>
    <row r="157" spans="1:7" ht="12" customHeight="1" x14ac:dyDescent="0.2">
      <c r="A157" s="124"/>
      <c r="B157" s="122" t="s">
        <v>28</v>
      </c>
      <c r="C157" s="119"/>
      <c r="D157" s="286"/>
      <c r="E157" s="286"/>
      <c r="F157" s="121"/>
    </row>
    <row r="158" spans="1:7" ht="17.25" x14ac:dyDescent="0.2">
      <c r="A158" s="124" t="s">
        <v>195</v>
      </c>
      <c r="B158" s="125" t="s">
        <v>196</v>
      </c>
      <c r="C158" s="105"/>
      <c r="D158" s="288"/>
      <c r="E158" s="288" t="s">
        <v>26</v>
      </c>
      <c r="F158" s="126"/>
    </row>
    <row r="159" spans="1:7" ht="27" x14ac:dyDescent="0.2">
      <c r="A159" s="124" t="s">
        <v>197</v>
      </c>
      <c r="B159" s="125" t="s">
        <v>198</v>
      </c>
      <c r="C159" s="105"/>
      <c r="D159" s="288"/>
      <c r="E159" s="288" t="s">
        <v>26</v>
      </c>
      <c r="F159" s="126"/>
    </row>
    <row r="160" spans="1:7" ht="27" x14ac:dyDescent="0.2">
      <c r="A160" s="124" t="s">
        <v>199</v>
      </c>
      <c r="B160" s="125" t="s">
        <v>200</v>
      </c>
      <c r="C160" s="105"/>
      <c r="D160" s="288">
        <f>E160</f>
        <v>11618.936</v>
      </c>
      <c r="E160" s="288">
        <v>11618.936</v>
      </c>
      <c r="F160" s="126"/>
      <c r="G160" s="45" t="s">
        <v>857</v>
      </c>
    </row>
    <row r="161" spans="1:11" ht="13.5" x14ac:dyDescent="0.2">
      <c r="A161" s="45"/>
      <c r="B161" s="58"/>
      <c r="C161" s="45"/>
      <c r="D161" s="265"/>
      <c r="E161" s="265"/>
      <c r="F161" s="45"/>
    </row>
    <row r="162" spans="1:11" ht="24" customHeight="1" x14ac:dyDescent="0.25">
      <c r="A162" s="596" t="s">
        <v>873</v>
      </c>
      <c r="B162" s="596"/>
      <c r="C162" s="596"/>
      <c r="D162" s="596"/>
      <c r="E162" s="596"/>
      <c r="F162" s="596"/>
      <c r="G162" s="89"/>
      <c r="H162" s="86"/>
      <c r="I162" s="56"/>
      <c r="J162" s="87"/>
      <c r="K162" s="56"/>
    </row>
    <row r="163" spans="1:11" ht="30" customHeight="1" x14ac:dyDescent="0.25">
      <c r="A163" s="593" t="s">
        <v>872</v>
      </c>
      <c r="B163" s="593"/>
      <c r="C163" s="91"/>
      <c r="D163" s="264"/>
      <c r="E163" s="271"/>
      <c r="F163" s="87"/>
      <c r="G163" s="56"/>
      <c r="H163" s="103"/>
      <c r="I163" s="103"/>
      <c r="J163" s="103"/>
      <c r="K163" s="103"/>
    </row>
    <row r="164" spans="1:11" ht="13.5" x14ac:dyDescent="0.2">
      <c r="B164" s="59"/>
      <c r="C164" s="88"/>
      <c r="D164" s="588"/>
      <c r="E164" s="588"/>
      <c r="F164" s="588"/>
      <c r="G164" s="103"/>
    </row>
    <row r="179" spans="2:6" x14ac:dyDescent="0.2">
      <c r="C179" s="45"/>
      <c r="D179" s="265"/>
      <c r="E179" s="265"/>
      <c r="F179" s="45"/>
    </row>
    <row r="180" spans="2:6" x14ac:dyDescent="0.2">
      <c r="B180" s="48" t="s">
        <v>173</v>
      </c>
      <c r="C180" s="45"/>
      <c r="D180" s="265"/>
      <c r="E180" s="265"/>
      <c r="F180" s="45"/>
    </row>
    <row r="181" spans="2:6" x14ac:dyDescent="0.2">
      <c r="C181" s="45"/>
      <c r="D181" s="265"/>
      <c r="E181" s="265"/>
      <c r="F181" s="45"/>
    </row>
    <row r="182" spans="2:6" x14ac:dyDescent="0.2">
      <c r="C182" s="45"/>
      <c r="D182" s="265"/>
      <c r="E182" s="265"/>
      <c r="F182" s="45"/>
    </row>
    <row r="183" spans="2:6" x14ac:dyDescent="0.2">
      <c r="C183" s="45"/>
      <c r="D183" s="265"/>
      <c r="E183" s="265"/>
      <c r="F183" s="45"/>
    </row>
    <row r="187" spans="2:6" x14ac:dyDescent="0.2">
      <c r="C187" s="45"/>
      <c r="D187" s="265"/>
      <c r="E187" s="265"/>
      <c r="F187" s="45"/>
    </row>
    <row r="188" spans="2:6" x14ac:dyDescent="0.2">
      <c r="C188" s="45"/>
      <c r="D188" s="265"/>
      <c r="E188" s="265"/>
      <c r="F188" s="45"/>
    </row>
    <row r="189" spans="2:6" x14ac:dyDescent="0.2">
      <c r="C189" s="45"/>
      <c r="D189" s="265"/>
      <c r="E189" s="265"/>
      <c r="F189" s="45"/>
    </row>
    <row r="190" spans="2:6" x14ac:dyDescent="0.2">
      <c r="C190" s="45"/>
      <c r="D190" s="265"/>
      <c r="E190" s="265"/>
      <c r="F190" s="45"/>
    </row>
    <row r="191" spans="2:6" x14ac:dyDescent="0.2">
      <c r="C191" s="45"/>
      <c r="D191" s="265"/>
      <c r="E191" s="265"/>
      <c r="F191" s="45"/>
    </row>
    <row r="192" spans="2:6" x14ac:dyDescent="0.2">
      <c r="C192" s="45"/>
      <c r="D192" s="265"/>
      <c r="E192" s="265"/>
      <c r="F192" s="45"/>
    </row>
    <row r="196" spans="2:6" x14ac:dyDescent="0.2">
      <c r="B196" s="45"/>
      <c r="C196" s="45"/>
      <c r="D196" s="265"/>
      <c r="E196" s="265"/>
      <c r="F196" s="45"/>
    </row>
    <row r="197" spans="2:6" x14ac:dyDescent="0.2">
      <c r="C197" s="45"/>
      <c r="D197" s="265"/>
      <c r="E197" s="265"/>
      <c r="F197" s="45"/>
    </row>
    <row r="198" spans="2:6" x14ac:dyDescent="0.2">
      <c r="C198" s="45"/>
      <c r="D198" s="265"/>
      <c r="E198" s="265"/>
      <c r="F198" s="45"/>
    </row>
    <row r="199" spans="2:6" x14ac:dyDescent="0.2">
      <c r="C199" s="45"/>
      <c r="D199" s="265"/>
      <c r="E199" s="265"/>
      <c r="F199" s="45"/>
    </row>
    <row r="200" spans="2:6" x14ac:dyDescent="0.2">
      <c r="C200" s="45"/>
      <c r="D200" s="265"/>
      <c r="E200" s="265"/>
      <c r="F200" s="45"/>
    </row>
    <row r="204" spans="2:6" x14ac:dyDescent="0.2">
      <c r="C204" s="45"/>
      <c r="D204" s="265"/>
      <c r="E204" s="265"/>
      <c r="F204" s="45"/>
    </row>
    <row r="205" spans="2:6" x14ac:dyDescent="0.2">
      <c r="C205" s="45"/>
      <c r="D205" s="265"/>
      <c r="E205" s="265"/>
      <c r="F205" s="45"/>
    </row>
    <row r="206" spans="2:6" x14ac:dyDescent="0.2">
      <c r="C206" s="45"/>
      <c r="D206" s="265"/>
      <c r="E206" s="265"/>
      <c r="F206" s="45"/>
    </row>
    <row r="207" spans="2:6" x14ac:dyDescent="0.2">
      <c r="C207" s="45"/>
      <c r="D207" s="265"/>
      <c r="E207" s="265"/>
      <c r="F207" s="45"/>
    </row>
    <row r="208" spans="2:6" x14ac:dyDescent="0.2">
      <c r="C208" s="45"/>
      <c r="D208" s="265"/>
      <c r="E208" s="265"/>
      <c r="F208" s="45"/>
    </row>
    <row r="209" spans="3:6" x14ac:dyDescent="0.2">
      <c r="C209" s="45"/>
      <c r="D209" s="265"/>
      <c r="E209" s="265"/>
      <c r="F209" s="45"/>
    </row>
    <row r="210" spans="3:6" x14ac:dyDescent="0.2">
      <c r="C210" s="45"/>
      <c r="D210" s="265"/>
      <c r="E210" s="265"/>
      <c r="F210" s="45"/>
    </row>
    <row r="211" spans="3:6" x14ac:dyDescent="0.2">
      <c r="C211" s="45"/>
      <c r="D211" s="265"/>
      <c r="E211" s="265"/>
      <c r="F211" s="45"/>
    </row>
    <row r="212" spans="3:6" x14ac:dyDescent="0.2">
      <c r="C212" s="45"/>
      <c r="D212" s="265"/>
      <c r="E212" s="265"/>
      <c r="F212" s="45"/>
    </row>
    <row r="213" spans="3:6" x14ac:dyDescent="0.2">
      <c r="C213" s="45"/>
      <c r="D213" s="265"/>
      <c r="E213" s="265"/>
      <c r="F213" s="45"/>
    </row>
    <row r="214" spans="3:6" x14ac:dyDescent="0.2">
      <c r="C214" s="45"/>
      <c r="D214" s="265"/>
      <c r="E214" s="265"/>
      <c r="F214" s="45"/>
    </row>
    <row r="215" spans="3:6" x14ac:dyDescent="0.2">
      <c r="C215" s="45"/>
      <c r="D215" s="265"/>
      <c r="E215" s="265"/>
      <c r="F215" s="45"/>
    </row>
    <row r="216" spans="3:6" x14ac:dyDescent="0.2">
      <c r="C216" s="45"/>
      <c r="D216" s="265"/>
      <c r="E216" s="265"/>
      <c r="F216" s="45"/>
    </row>
    <row r="217" spans="3:6" x14ac:dyDescent="0.2">
      <c r="C217" s="45"/>
      <c r="D217" s="265"/>
      <c r="E217" s="265"/>
      <c r="F217" s="45"/>
    </row>
    <row r="218" spans="3:6" x14ac:dyDescent="0.2">
      <c r="C218" s="45"/>
      <c r="D218" s="265"/>
      <c r="E218" s="265"/>
      <c r="F218" s="45"/>
    </row>
    <row r="219" spans="3:6" x14ac:dyDescent="0.2">
      <c r="C219" s="45"/>
      <c r="D219" s="265"/>
      <c r="E219" s="265"/>
      <c r="F219" s="45"/>
    </row>
    <row r="220" spans="3:6" x14ac:dyDescent="0.2">
      <c r="C220" s="45"/>
      <c r="D220" s="265"/>
      <c r="E220" s="265"/>
      <c r="F220" s="45"/>
    </row>
    <row r="221" spans="3:6" x14ac:dyDescent="0.2">
      <c r="C221" s="45"/>
      <c r="D221" s="265"/>
      <c r="E221" s="265"/>
      <c r="F221" s="45"/>
    </row>
    <row r="222" spans="3:6" x14ac:dyDescent="0.2">
      <c r="C222" s="45"/>
      <c r="D222" s="265"/>
      <c r="E222" s="265"/>
      <c r="F222" s="45"/>
    </row>
    <row r="223" spans="3:6" x14ac:dyDescent="0.2">
      <c r="C223" s="45"/>
      <c r="D223" s="265"/>
      <c r="E223" s="265"/>
      <c r="F223" s="45"/>
    </row>
    <row r="224" spans="3:6" x14ac:dyDescent="0.2">
      <c r="C224" s="45"/>
      <c r="D224" s="265"/>
      <c r="E224" s="265"/>
      <c r="F224" s="45"/>
    </row>
    <row r="225" spans="3:6" x14ac:dyDescent="0.2">
      <c r="C225" s="45"/>
      <c r="D225" s="265"/>
      <c r="E225" s="265"/>
      <c r="F225" s="45"/>
    </row>
    <row r="226" spans="3:6" x14ac:dyDescent="0.2">
      <c r="C226" s="45"/>
      <c r="D226" s="265"/>
      <c r="E226" s="265"/>
      <c r="F226" s="45"/>
    </row>
    <row r="227" spans="3:6" x14ac:dyDescent="0.2">
      <c r="C227" s="45"/>
      <c r="D227" s="265"/>
      <c r="E227" s="265"/>
      <c r="F227" s="45"/>
    </row>
    <row r="228" spans="3:6" x14ac:dyDescent="0.2">
      <c r="C228" s="45"/>
      <c r="D228" s="265"/>
      <c r="E228" s="265"/>
      <c r="F228" s="45"/>
    </row>
    <row r="229" spans="3:6" x14ac:dyDescent="0.2">
      <c r="C229" s="45"/>
      <c r="D229" s="265"/>
      <c r="E229" s="265"/>
      <c r="F229" s="45"/>
    </row>
    <row r="230" spans="3:6" x14ac:dyDescent="0.2">
      <c r="C230" s="45"/>
      <c r="D230" s="265"/>
      <c r="E230" s="265"/>
      <c r="F230" s="45"/>
    </row>
    <row r="231" spans="3:6" x14ac:dyDescent="0.2">
      <c r="C231" s="45"/>
      <c r="D231" s="265"/>
      <c r="E231" s="265"/>
      <c r="F231" s="45"/>
    </row>
    <row r="232" spans="3:6" x14ac:dyDescent="0.2">
      <c r="C232" s="45"/>
      <c r="D232" s="265"/>
      <c r="E232" s="265"/>
      <c r="F232" s="45"/>
    </row>
    <row r="233" spans="3:6" x14ac:dyDescent="0.2">
      <c r="C233" s="45"/>
      <c r="D233" s="265"/>
      <c r="E233" s="265"/>
      <c r="F233" s="45"/>
    </row>
    <row r="234" spans="3:6" x14ac:dyDescent="0.2">
      <c r="C234" s="45"/>
      <c r="D234" s="265"/>
      <c r="E234" s="265"/>
      <c r="F234" s="45"/>
    </row>
    <row r="235" spans="3:6" x14ac:dyDescent="0.2">
      <c r="C235" s="45"/>
      <c r="D235" s="265"/>
      <c r="E235" s="265"/>
      <c r="F235" s="45"/>
    </row>
    <row r="236" spans="3:6" x14ac:dyDescent="0.2">
      <c r="C236" s="45"/>
      <c r="D236" s="265"/>
      <c r="E236" s="265"/>
      <c r="F236" s="45"/>
    </row>
    <row r="237" spans="3:6" x14ac:dyDescent="0.2">
      <c r="C237" s="45"/>
      <c r="D237" s="265"/>
      <c r="E237" s="265"/>
      <c r="F237" s="45"/>
    </row>
    <row r="238" spans="3:6" x14ac:dyDescent="0.2">
      <c r="C238" s="45"/>
      <c r="D238" s="265"/>
      <c r="E238" s="265"/>
      <c r="F238" s="45"/>
    </row>
    <row r="239" spans="3:6" x14ac:dyDescent="0.2">
      <c r="C239" s="45"/>
      <c r="D239" s="265"/>
      <c r="E239" s="265"/>
      <c r="F239" s="45"/>
    </row>
    <row r="240" spans="3:6" x14ac:dyDescent="0.2">
      <c r="C240" s="45"/>
      <c r="D240" s="265"/>
      <c r="E240" s="265"/>
      <c r="F240" s="45"/>
    </row>
    <row r="241" spans="3:6" x14ac:dyDescent="0.2">
      <c r="C241" s="45"/>
      <c r="D241" s="265"/>
      <c r="E241" s="265"/>
      <c r="F241" s="45"/>
    </row>
    <row r="242" spans="3:6" x14ac:dyDescent="0.2">
      <c r="C242" s="45"/>
      <c r="D242" s="265"/>
      <c r="E242" s="265"/>
      <c r="F242" s="45"/>
    </row>
    <row r="243" spans="3:6" x14ac:dyDescent="0.2">
      <c r="C243" s="45"/>
      <c r="D243" s="265"/>
      <c r="E243" s="265"/>
      <c r="F243" s="45"/>
    </row>
    <row r="244" spans="3:6" x14ac:dyDescent="0.2">
      <c r="C244" s="45"/>
      <c r="D244" s="265"/>
      <c r="E244" s="265"/>
      <c r="F244" s="45"/>
    </row>
    <row r="245" spans="3:6" x14ac:dyDescent="0.2">
      <c r="C245" s="45"/>
      <c r="D245" s="265"/>
      <c r="E245" s="265"/>
      <c r="F245" s="45"/>
    </row>
    <row r="246" spans="3:6" x14ac:dyDescent="0.2">
      <c r="C246" s="45"/>
      <c r="D246" s="265"/>
      <c r="E246" s="265"/>
      <c r="F246" s="45"/>
    </row>
    <row r="247" spans="3:6" x14ac:dyDescent="0.2">
      <c r="C247" s="45"/>
      <c r="D247" s="265"/>
      <c r="E247" s="265"/>
      <c r="F247" s="45"/>
    </row>
    <row r="248" spans="3:6" x14ac:dyDescent="0.2">
      <c r="C248" s="45"/>
      <c r="D248" s="265"/>
      <c r="E248" s="265"/>
      <c r="F248" s="45"/>
    </row>
    <row r="249" spans="3:6" x14ac:dyDescent="0.2">
      <c r="C249" s="45"/>
      <c r="D249" s="265"/>
      <c r="E249" s="265"/>
      <c r="F249" s="45"/>
    </row>
    <row r="250" spans="3:6" x14ac:dyDescent="0.2">
      <c r="C250" s="45"/>
      <c r="D250" s="265"/>
      <c r="E250" s="265"/>
      <c r="F250" s="45"/>
    </row>
    <row r="251" spans="3:6" x14ac:dyDescent="0.2">
      <c r="C251" s="45"/>
      <c r="D251" s="265"/>
      <c r="E251" s="265"/>
      <c r="F251" s="45"/>
    </row>
    <row r="252" spans="3:6" x14ac:dyDescent="0.2">
      <c r="C252" s="45"/>
      <c r="D252" s="265"/>
      <c r="E252" s="265"/>
      <c r="F252" s="45"/>
    </row>
    <row r="253" spans="3:6" x14ac:dyDescent="0.2">
      <c r="C253" s="45"/>
      <c r="D253" s="265"/>
      <c r="E253" s="265"/>
      <c r="F253" s="45"/>
    </row>
    <row r="254" spans="3:6" x14ac:dyDescent="0.2">
      <c r="C254" s="45"/>
      <c r="D254" s="265"/>
      <c r="E254" s="265"/>
      <c r="F254" s="45"/>
    </row>
    <row r="255" spans="3:6" x14ac:dyDescent="0.2">
      <c r="C255" s="45"/>
      <c r="D255" s="265"/>
      <c r="E255" s="265"/>
      <c r="F255" s="45"/>
    </row>
    <row r="256" spans="3:6" x14ac:dyDescent="0.2">
      <c r="C256" s="45"/>
      <c r="D256" s="265"/>
      <c r="E256" s="265"/>
      <c r="F256" s="45"/>
    </row>
    <row r="257" spans="3:6" x14ac:dyDescent="0.2">
      <c r="C257" s="45"/>
      <c r="D257" s="265"/>
      <c r="E257" s="265"/>
      <c r="F257" s="45"/>
    </row>
    <row r="258" spans="3:6" x14ac:dyDescent="0.2">
      <c r="C258" s="45"/>
      <c r="D258" s="265"/>
      <c r="E258" s="265"/>
      <c r="F258" s="45"/>
    </row>
    <row r="259" spans="3:6" x14ac:dyDescent="0.2">
      <c r="C259" s="45"/>
      <c r="D259" s="265"/>
      <c r="E259" s="265"/>
      <c r="F259" s="45"/>
    </row>
    <row r="260" spans="3:6" x14ac:dyDescent="0.2">
      <c r="C260" s="45"/>
      <c r="D260" s="265"/>
      <c r="E260" s="265"/>
      <c r="F260" s="45"/>
    </row>
    <row r="261" spans="3:6" x14ac:dyDescent="0.2">
      <c r="C261" s="45"/>
      <c r="D261" s="265"/>
      <c r="E261" s="265"/>
      <c r="F261" s="45"/>
    </row>
    <row r="262" spans="3:6" x14ac:dyDescent="0.2">
      <c r="C262" s="45"/>
      <c r="D262" s="265"/>
      <c r="E262" s="265"/>
      <c r="F262" s="45"/>
    </row>
    <row r="263" spans="3:6" x14ac:dyDescent="0.2">
      <c r="C263" s="45"/>
      <c r="D263" s="265"/>
      <c r="E263" s="265"/>
      <c r="F263" s="45"/>
    </row>
    <row r="264" spans="3:6" x14ac:dyDescent="0.2">
      <c r="C264" s="45"/>
      <c r="D264" s="265"/>
      <c r="E264" s="265"/>
      <c r="F264" s="45"/>
    </row>
    <row r="265" spans="3:6" x14ac:dyDescent="0.2">
      <c r="C265" s="45"/>
      <c r="D265" s="265"/>
      <c r="E265" s="265"/>
      <c r="F265" s="45"/>
    </row>
    <row r="266" spans="3:6" x14ac:dyDescent="0.2">
      <c r="C266" s="45"/>
      <c r="D266" s="265"/>
      <c r="E266" s="265"/>
      <c r="F266" s="45"/>
    </row>
    <row r="267" spans="3:6" x14ac:dyDescent="0.2">
      <c r="C267" s="45"/>
      <c r="D267" s="265"/>
      <c r="E267" s="265"/>
      <c r="F267" s="45"/>
    </row>
    <row r="268" spans="3:6" x14ac:dyDescent="0.2">
      <c r="C268" s="45"/>
      <c r="D268" s="265"/>
      <c r="E268" s="265"/>
      <c r="F268" s="45"/>
    </row>
    <row r="269" spans="3:6" x14ac:dyDescent="0.2">
      <c r="C269" s="45"/>
      <c r="D269" s="265"/>
      <c r="E269" s="265"/>
      <c r="F269" s="45"/>
    </row>
    <row r="270" spans="3:6" x14ac:dyDescent="0.2">
      <c r="C270" s="45"/>
      <c r="D270" s="265"/>
      <c r="E270" s="265"/>
      <c r="F270" s="45"/>
    </row>
    <row r="271" spans="3:6" x14ac:dyDescent="0.2">
      <c r="C271" s="45"/>
      <c r="D271" s="265"/>
      <c r="E271" s="265"/>
      <c r="F271" s="45"/>
    </row>
    <row r="272" spans="3:6" x14ac:dyDescent="0.2">
      <c r="C272" s="45"/>
      <c r="D272" s="265"/>
      <c r="E272" s="265"/>
      <c r="F272" s="45"/>
    </row>
    <row r="273" spans="3:6" x14ac:dyDescent="0.2">
      <c r="C273" s="45"/>
      <c r="D273" s="265"/>
      <c r="E273" s="265"/>
      <c r="F273" s="45"/>
    </row>
    <row r="274" spans="3:6" x14ac:dyDescent="0.2">
      <c r="C274" s="45"/>
      <c r="D274" s="265"/>
      <c r="E274" s="265"/>
      <c r="F274" s="45"/>
    </row>
    <row r="275" spans="3:6" x14ac:dyDescent="0.2">
      <c r="C275" s="45"/>
      <c r="D275" s="265"/>
      <c r="E275" s="265"/>
      <c r="F275" s="45"/>
    </row>
    <row r="276" spans="3:6" x14ac:dyDescent="0.2">
      <c r="C276" s="45"/>
      <c r="D276" s="265"/>
      <c r="E276" s="265"/>
      <c r="F276" s="45"/>
    </row>
    <row r="277" spans="3:6" x14ac:dyDescent="0.2">
      <c r="C277" s="45"/>
      <c r="D277" s="265"/>
      <c r="E277" s="265"/>
      <c r="F277" s="45"/>
    </row>
    <row r="278" spans="3:6" x14ac:dyDescent="0.2">
      <c r="C278" s="45"/>
      <c r="D278" s="265"/>
      <c r="E278" s="265"/>
      <c r="F278" s="45"/>
    </row>
    <row r="279" spans="3:6" x14ac:dyDescent="0.2">
      <c r="C279" s="45"/>
      <c r="D279" s="265"/>
      <c r="E279" s="265"/>
      <c r="F279" s="45"/>
    </row>
    <row r="280" spans="3:6" x14ac:dyDescent="0.2">
      <c r="C280" s="45"/>
      <c r="D280" s="265"/>
      <c r="E280" s="265"/>
      <c r="F280" s="45"/>
    </row>
    <row r="281" spans="3:6" x14ac:dyDescent="0.2">
      <c r="C281" s="45"/>
      <c r="D281" s="265"/>
      <c r="E281" s="265"/>
      <c r="F281" s="45"/>
    </row>
    <row r="282" spans="3:6" x14ac:dyDescent="0.2">
      <c r="C282" s="45"/>
      <c r="D282" s="265"/>
      <c r="E282" s="265"/>
      <c r="F282" s="45"/>
    </row>
    <row r="283" spans="3:6" x14ac:dyDescent="0.2">
      <c r="C283" s="45"/>
      <c r="D283" s="265"/>
      <c r="E283" s="265"/>
      <c r="F283" s="45"/>
    </row>
    <row r="284" spans="3:6" x14ac:dyDescent="0.2">
      <c r="C284" s="45"/>
      <c r="D284" s="265"/>
      <c r="E284" s="265"/>
      <c r="F284" s="45"/>
    </row>
    <row r="285" spans="3:6" x14ac:dyDescent="0.2">
      <c r="C285" s="45"/>
      <c r="D285" s="265"/>
      <c r="E285" s="265"/>
      <c r="F285" s="45"/>
    </row>
    <row r="286" spans="3:6" x14ac:dyDescent="0.2">
      <c r="C286" s="45"/>
      <c r="D286" s="265"/>
      <c r="E286" s="265"/>
      <c r="F286" s="45"/>
    </row>
    <row r="287" spans="3:6" x14ac:dyDescent="0.2">
      <c r="C287" s="45"/>
      <c r="D287" s="265"/>
      <c r="E287" s="265"/>
      <c r="F287" s="45"/>
    </row>
    <row r="288" spans="3:6" x14ac:dyDescent="0.2">
      <c r="C288" s="45"/>
      <c r="D288" s="265"/>
      <c r="E288" s="265"/>
      <c r="F288" s="45"/>
    </row>
    <row r="289" spans="3:6" x14ac:dyDescent="0.2">
      <c r="C289" s="45"/>
      <c r="D289" s="265"/>
      <c r="E289" s="265"/>
      <c r="F289" s="45"/>
    </row>
    <row r="290" spans="3:6" x14ac:dyDescent="0.2">
      <c r="C290" s="45"/>
      <c r="D290" s="265"/>
      <c r="E290" s="265"/>
      <c r="F290" s="45"/>
    </row>
    <row r="291" spans="3:6" x14ac:dyDescent="0.2">
      <c r="C291" s="45"/>
      <c r="D291" s="265"/>
      <c r="E291" s="265"/>
      <c r="F291" s="45"/>
    </row>
    <row r="292" spans="3:6" x14ac:dyDescent="0.2">
      <c r="C292" s="45"/>
      <c r="D292" s="265"/>
      <c r="E292" s="265"/>
      <c r="F292" s="45"/>
    </row>
    <row r="293" spans="3:6" x14ac:dyDescent="0.2">
      <c r="C293" s="45"/>
      <c r="D293" s="265"/>
      <c r="E293" s="265"/>
      <c r="F293" s="45"/>
    </row>
    <row r="294" spans="3:6" x14ac:dyDescent="0.2">
      <c r="C294" s="45"/>
      <c r="D294" s="265"/>
      <c r="E294" s="265"/>
      <c r="F294" s="45"/>
    </row>
    <row r="295" spans="3:6" x14ac:dyDescent="0.2">
      <c r="C295" s="45"/>
      <c r="D295" s="265"/>
      <c r="E295" s="265"/>
      <c r="F295" s="45"/>
    </row>
    <row r="296" spans="3:6" x14ac:dyDescent="0.2">
      <c r="C296" s="45"/>
      <c r="D296" s="265"/>
      <c r="E296" s="265"/>
      <c r="F296" s="45"/>
    </row>
    <row r="297" spans="3:6" x14ac:dyDescent="0.2">
      <c r="C297" s="45"/>
      <c r="D297" s="265"/>
      <c r="E297" s="265"/>
      <c r="F297" s="45"/>
    </row>
    <row r="298" spans="3:6" x14ac:dyDescent="0.2">
      <c r="C298" s="45"/>
      <c r="D298" s="265"/>
      <c r="E298" s="265"/>
      <c r="F298" s="45"/>
    </row>
    <row r="299" spans="3:6" x14ac:dyDescent="0.2">
      <c r="C299" s="45"/>
      <c r="D299" s="265"/>
      <c r="E299" s="265"/>
      <c r="F299" s="45"/>
    </row>
    <row r="300" spans="3:6" x14ac:dyDescent="0.2">
      <c r="C300" s="45"/>
      <c r="D300" s="265"/>
      <c r="E300" s="265"/>
      <c r="F300" s="45"/>
    </row>
    <row r="301" spans="3:6" x14ac:dyDescent="0.2">
      <c r="C301" s="45"/>
      <c r="D301" s="265"/>
      <c r="E301" s="265"/>
      <c r="F301" s="45"/>
    </row>
    <row r="302" spans="3:6" x14ac:dyDescent="0.2">
      <c r="C302" s="45"/>
      <c r="D302" s="265"/>
      <c r="E302" s="265"/>
      <c r="F302" s="45"/>
    </row>
    <row r="303" spans="3:6" x14ac:dyDescent="0.2">
      <c r="C303" s="45"/>
      <c r="D303" s="265"/>
      <c r="E303" s="265"/>
      <c r="F303" s="45"/>
    </row>
    <row r="304" spans="3:6" x14ac:dyDescent="0.2">
      <c r="C304" s="45"/>
      <c r="D304" s="265"/>
      <c r="E304" s="265"/>
      <c r="F304" s="45"/>
    </row>
    <row r="305" spans="3:6" x14ac:dyDescent="0.2">
      <c r="C305" s="45"/>
      <c r="D305" s="265"/>
      <c r="E305" s="265"/>
      <c r="F305" s="45"/>
    </row>
    <row r="306" spans="3:6" x14ac:dyDescent="0.2">
      <c r="C306" s="45"/>
      <c r="D306" s="265"/>
      <c r="E306" s="265"/>
      <c r="F306" s="45"/>
    </row>
    <row r="307" spans="3:6" x14ac:dyDescent="0.2">
      <c r="C307" s="45"/>
      <c r="D307" s="265"/>
      <c r="E307" s="265"/>
      <c r="F307" s="45"/>
    </row>
    <row r="308" spans="3:6" x14ac:dyDescent="0.2">
      <c r="C308" s="45"/>
      <c r="D308" s="265"/>
      <c r="E308" s="265"/>
      <c r="F308" s="45"/>
    </row>
    <row r="309" spans="3:6" x14ac:dyDescent="0.2">
      <c r="C309" s="45"/>
      <c r="D309" s="265"/>
      <c r="E309" s="265"/>
      <c r="F309" s="45"/>
    </row>
    <row r="310" spans="3:6" x14ac:dyDescent="0.2">
      <c r="C310" s="45"/>
      <c r="D310" s="265"/>
      <c r="E310" s="265"/>
      <c r="F310" s="45"/>
    </row>
    <row r="311" spans="3:6" x14ac:dyDescent="0.2">
      <c r="C311" s="45"/>
      <c r="D311" s="265"/>
      <c r="E311" s="265"/>
      <c r="F311" s="45"/>
    </row>
    <row r="312" spans="3:6" x14ac:dyDescent="0.2">
      <c r="C312" s="45"/>
      <c r="D312" s="265"/>
      <c r="E312" s="265"/>
      <c r="F312" s="45"/>
    </row>
    <row r="313" spans="3:6" x14ac:dyDescent="0.2">
      <c r="C313" s="45"/>
      <c r="D313" s="265"/>
      <c r="E313" s="265"/>
      <c r="F313" s="45"/>
    </row>
    <row r="314" spans="3:6" x14ac:dyDescent="0.2">
      <c r="C314" s="45"/>
      <c r="D314" s="265"/>
      <c r="E314" s="265"/>
      <c r="F314" s="45"/>
    </row>
    <row r="315" spans="3:6" x14ac:dyDescent="0.2">
      <c r="C315" s="45"/>
      <c r="D315" s="265"/>
      <c r="E315" s="265"/>
      <c r="F315" s="45"/>
    </row>
    <row r="316" spans="3:6" x14ac:dyDescent="0.2">
      <c r="C316" s="45"/>
      <c r="D316" s="265"/>
      <c r="E316" s="265"/>
      <c r="F316" s="45"/>
    </row>
    <row r="317" spans="3:6" x14ac:dyDescent="0.2">
      <c r="C317" s="45"/>
      <c r="D317" s="265"/>
      <c r="E317" s="265"/>
      <c r="F317" s="45"/>
    </row>
    <row r="318" spans="3:6" x14ac:dyDescent="0.2">
      <c r="C318" s="45"/>
      <c r="D318" s="265"/>
      <c r="E318" s="265"/>
      <c r="F318" s="45"/>
    </row>
    <row r="319" spans="3:6" x14ac:dyDescent="0.2">
      <c r="C319" s="45"/>
      <c r="D319" s="265"/>
      <c r="E319" s="265"/>
      <c r="F319" s="45"/>
    </row>
    <row r="320" spans="3:6" x14ac:dyDescent="0.2">
      <c r="C320" s="45"/>
      <c r="D320" s="265"/>
      <c r="E320" s="265"/>
      <c r="F320" s="45"/>
    </row>
    <row r="321" spans="3:6" x14ac:dyDescent="0.2">
      <c r="C321" s="45"/>
      <c r="D321" s="265"/>
      <c r="E321" s="265"/>
      <c r="F321" s="45"/>
    </row>
    <row r="322" spans="3:6" x14ac:dyDescent="0.2">
      <c r="C322" s="45"/>
      <c r="D322" s="265"/>
      <c r="E322" s="265"/>
      <c r="F322" s="45"/>
    </row>
    <row r="323" spans="3:6" x14ac:dyDescent="0.2">
      <c r="C323" s="45"/>
      <c r="D323" s="265"/>
      <c r="E323" s="265"/>
      <c r="F323" s="45"/>
    </row>
    <row r="324" spans="3:6" x14ac:dyDescent="0.2">
      <c r="C324" s="45"/>
      <c r="D324" s="265"/>
      <c r="E324" s="265"/>
      <c r="F324" s="45"/>
    </row>
    <row r="325" spans="3:6" x14ac:dyDescent="0.2">
      <c r="C325" s="45"/>
      <c r="D325" s="265"/>
      <c r="E325" s="265"/>
      <c r="F325" s="45"/>
    </row>
    <row r="326" spans="3:6" x14ac:dyDescent="0.2">
      <c r="C326" s="45"/>
      <c r="D326" s="265"/>
      <c r="E326" s="265"/>
      <c r="F326" s="45"/>
    </row>
    <row r="327" spans="3:6" x14ac:dyDescent="0.2">
      <c r="C327" s="45"/>
      <c r="D327" s="265"/>
      <c r="E327" s="265"/>
      <c r="F327" s="45"/>
    </row>
    <row r="328" spans="3:6" x14ac:dyDescent="0.2">
      <c r="C328" s="45"/>
      <c r="D328" s="265"/>
      <c r="E328" s="265"/>
      <c r="F328" s="45"/>
    </row>
    <row r="329" spans="3:6" x14ac:dyDescent="0.2">
      <c r="C329" s="45"/>
      <c r="D329" s="265"/>
      <c r="E329" s="265"/>
      <c r="F329" s="45"/>
    </row>
    <row r="330" spans="3:6" x14ac:dyDescent="0.2">
      <c r="C330" s="45"/>
      <c r="D330" s="265"/>
      <c r="E330" s="265"/>
      <c r="F330" s="45"/>
    </row>
    <row r="331" spans="3:6" x14ac:dyDescent="0.2">
      <c r="C331" s="45"/>
      <c r="D331" s="265"/>
      <c r="E331" s="265"/>
      <c r="F331" s="45"/>
    </row>
    <row r="332" spans="3:6" x14ac:dyDescent="0.2">
      <c r="C332" s="45"/>
      <c r="D332" s="265"/>
      <c r="E332" s="265"/>
      <c r="F332" s="45"/>
    </row>
    <row r="333" spans="3:6" x14ac:dyDescent="0.2">
      <c r="C333" s="45"/>
      <c r="D333" s="265"/>
      <c r="E333" s="265"/>
      <c r="F333" s="45"/>
    </row>
    <row r="334" spans="3:6" x14ac:dyDescent="0.2">
      <c r="C334" s="45"/>
      <c r="D334" s="265"/>
      <c r="E334" s="265"/>
      <c r="F334" s="45"/>
    </row>
    <row r="335" spans="3:6" x14ac:dyDescent="0.2">
      <c r="C335" s="45"/>
      <c r="D335" s="265"/>
      <c r="E335" s="265"/>
      <c r="F335" s="45"/>
    </row>
    <row r="336" spans="3:6" x14ac:dyDescent="0.2">
      <c r="C336" s="45"/>
      <c r="D336" s="265"/>
      <c r="E336" s="265"/>
      <c r="F336" s="45"/>
    </row>
    <row r="337" spans="3:6" x14ac:dyDescent="0.2">
      <c r="C337" s="45"/>
      <c r="D337" s="265"/>
      <c r="E337" s="265"/>
      <c r="F337" s="45"/>
    </row>
    <row r="338" spans="3:6" x14ac:dyDescent="0.2">
      <c r="C338" s="45"/>
      <c r="D338" s="265"/>
      <c r="E338" s="265"/>
      <c r="F338" s="45"/>
    </row>
    <row r="339" spans="3:6" x14ac:dyDescent="0.2">
      <c r="C339" s="45"/>
      <c r="D339" s="265"/>
      <c r="E339" s="265"/>
      <c r="F339" s="45"/>
    </row>
    <row r="340" spans="3:6" x14ac:dyDescent="0.2">
      <c r="C340" s="45"/>
      <c r="D340" s="265"/>
      <c r="E340" s="265"/>
      <c r="F340" s="45"/>
    </row>
    <row r="341" spans="3:6" x14ac:dyDescent="0.2">
      <c r="C341" s="45"/>
      <c r="D341" s="265"/>
      <c r="E341" s="265"/>
      <c r="F341" s="45"/>
    </row>
    <row r="342" spans="3:6" x14ac:dyDescent="0.2">
      <c r="C342" s="45"/>
      <c r="D342" s="265"/>
      <c r="E342" s="265"/>
      <c r="F342" s="45"/>
    </row>
    <row r="343" spans="3:6" x14ac:dyDescent="0.2">
      <c r="C343" s="45"/>
      <c r="D343" s="265"/>
      <c r="E343" s="265"/>
      <c r="F343" s="45"/>
    </row>
    <row r="344" spans="3:6" x14ac:dyDescent="0.2">
      <c r="C344" s="45"/>
      <c r="D344" s="265"/>
      <c r="E344" s="265"/>
      <c r="F344" s="45"/>
    </row>
    <row r="345" spans="3:6" x14ac:dyDescent="0.2">
      <c r="C345" s="45"/>
      <c r="D345" s="265"/>
      <c r="E345" s="265"/>
      <c r="F345" s="45"/>
    </row>
    <row r="346" spans="3:6" x14ac:dyDescent="0.2">
      <c r="C346" s="45"/>
      <c r="D346" s="265"/>
      <c r="E346" s="265"/>
      <c r="F346" s="45"/>
    </row>
    <row r="347" spans="3:6" x14ac:dyDescent="0.2">
      <c r="C347" s="45"/>
      <c r="D347" s="265"/>
      <c r="E347" s="265"/>
      <c r="F347" s="45"/>
    </row>
    <row r="348" spans="3:6" x14ac:dyDescent="0.2">
      <c r="C348" s="45"/>
      <c r="D348" s="265"/>
      <c r="E348" s="265"/>
      <c r="F348" s="45"/>
    </row>
    <row r="349" spans="3:6" x14ac:dyDescent="0.2">
      <c r="C349" s="45"/>
      <c r="D349" s="265"/>
      <c r="E349" s="265"/>
      <c r="F349" s="45"/>
    </row>
    <row r="350" spans="3:6" x14ac:dyDescent="0.2">
      <c r="C350" s="45"/>
      <c r="D350" s="265"/>
      <c r="E350" s="265"/>
      <c r="F350" s="45"/>
    </row>
    <row r="351" spans="3:6" x14ac:dyDescent="0.2">
      <c r="C351" s="45"/>
      <c r="D351" s="265"/>
      <c r="E351" s="265"/>
      <c r="F351" s="45"/>
    </row>
    <row r="352" spans="3:6" x14ac:dyDescent="0.2">
      <c r="C352" s="45"/>
      <c r="D352" s="265"/>
      <c r="E352" s="265"/>
      <c r="F352" s="45"/>
    </row>
    <row r="353" spans="3:6" x14ac:dyDescent="0.2">
      <c r="C353" s="45"/>
      <c r="D353" s="265"/>
      <c r="E353" s="265"/>
      <c r="F353" s="45"/>
    </row>
    <row r="354" spans="3:6" x14ac:dyDescent="0.2">
      <c r="C354" s="45"/>
      <c r="D354" s="265"/>
      <c r="E354" s="265"/>
      <c r="F354" s="45"/>
    </row>
    <row r="355" spans="3:6" x14ac:dyDescent="0.2">
      <c r="C355" s="45"/>
      <c r="D355" s="265"/>
      <c r="E355" s="265"/>
      <c r="F355" s="45"/>
    </row>
    <row r="356" spans="3:6" x14ac:dyDescent="0.2">
      <c r="C356" s="45"/>
      <c r="D356" s="265"/>
      <c r="E356" s="265"/>
      <c r="F356" s="45"/>
    </row>
    <row r="357" spans="3:6" x14ac:dyDescent="0.2">
      <c r="C357" s="45"/>
      <c r="D357" s="265"/>
      <c r="E357" s="265"/>
      <c r="F357" s="45"/>
    </row>
    <row r="358" spans="3:6" x14ac:dyDescent="0.2">
      <c r="C358" s="45"/>
      <c r="D358" s="265"/>
      <c r="E358" s="265"/>
      <c r="F358" s="45"/>
    </row>
    <row r="359" spans="3:6" x14ac:dyDescent="0.2">
      <c r="C359" s="45"/>
      <c r="D359" s="265"/>
      <c r="E359" s="265"/>
      <c r="F359" s="45"/>
    </row>
    <row r="360" spans="3:6" x14ac:dyDescent="0.2">
      <c r="C360" s="45"/>
      <c r="D360" s="265"/>
      <c r="E360" s="265"/>
      <c r="F360" s="45"/>
    </row>
    <row r="361" spans="3:6" x14ac:dyDescent="0.2">
      <c r="C361" s="45"/>
      <c r="D361" s="265"/>
      <c r="E361" s="265"/>
      <c r="F361" s="45"/>
    </row>
    <row r="362" spans="3:6" x14ac:dyDescent="0.2">
      <c r="C362" s="45"/>
      <c r="D362" s="265"/>
      <c r="E362" s="265"/>
      <c r="F362" s="45"/>
    </row>
    <row r="363" spans="3:6" x14ac:dyDescent="0.2">
      <c r="C363" s="45"/>
      <c r="D363" s="265"/>
      <c r="E363" s="265"/>
      <c r="F363" s="45"/>
    </row>
    <row r="364" spans="3:6" x14ac:dyDescent="0.2">
      <c r="C364" s="45"/>
      <c r="D364" s="265"/>
      <c r="E364" s="265"/>
      <c r="F364" s="45"/>
    </row>
    <row r="365" spans="3:6" x14ac:dyDescent="0.2">
      <c r="C365" s="45"/>
      <c r="D365" s="265"/>
      <c r="E365" s="265"/>
      <c r="F365" s="45"/>
    </row>
    <row r="366" spans="3:6" x14ac:dyDescent="0.2">
      <c r="C366" s="45"/>
      <c r="D366" s="265"/>
      <c r="E366" s="265"/>
      <c r="F366" s="45"/>
    </row>
    <row r="367" spans="3:6" x14ac:dyDescent="0.2">
      <c r="C367" s="45"/>
      <c r="D367" s="265"/>
      <c r="E367" s="265"/>
      <c r="F367" s="45"/>
    </row>
    <row r="368" spans="3:6" x14ac:dyDescent="0.2">
      <c r="C368" s="45"/>
      <c r="D368" s="265"/>
      <c r="E368" s="265"/>
      <c r="F368" s="45"/>
    </row>
    <row r="369" spans="3:6" x14ac:dyDescent="0.2">
      <c r="C369" s="45"/>
      <c r="D369" s="265"/>
      <c r="E369" s="265"/>
      <c r="F369" s="45"/>
    </row>
    <row r="370" spans="3:6" x14ac:dyDescent="0.2">
      <c r="C370" s="45"/>
      <c r="D370" s="265"/>
      <c r="E370" s="265"/>
      <c r="F370" s="45"/>
    </row>
    <row r="371" spans="3:6" x14ac:dyDescent="0.2">
      <c r="C371" s="45"/>
      <c r="D371" s="265"/>
      <c r="E371" s="265"/>
      <c r="F371" s="45"/>
    </row>
    <row r="372" spans="3:6" x14ac:dyDescent="0.2">
      <c r="C372" s="45"/>
      <c r="D372" s="265"/>
      <c r="E372" s="265"/>
      <c r="F372" s="45"/>
    </row>
    <row r="373" spans="3:6" x14ac:dyDescent="0.2">
      <c r="C373" s="45"/>
      <c r="D373" s="265"/>
      <c r="E373" s="265"/>
      <c r="F373" s="45"/>
    </row>
    <row r="374" spans="3:6" x14ac:dyDescent="0.2">
      <c r="C374" s="45"/>
      <c r="D374" s="265"/>
      <c r="E374" s="265"/>
      <c r="F374" s="45"/>
    </row>
    <row r="375" spans="3:6" x14ac:dyDescent="0.2">
      <c r="C375" s="45"/>
      <c r="D375" s="265"/>
      <c r="E375" s="265"/>
      <c r="F375" s="45"/>
    </row>
    <row r="376" spans="3:6" x14ac:dyDescent="0.2">
      <c r="C376" s="45"/>
      <c r="D376" s="265"/>
      <c r="E376" s="265"/>
      <c r="F376" s="45"/>
    </row>
    <row r="377" spans="3:6" x14ac:dyDescent="0.2">
      <c r="C377" s="45"/>
      <c r="D377" s="265"/>
      <c r="E377" s="265"/>
      <c r="F377" s="45"/>
    </row>
    <row r="378" spans="3:6" x14ac:dyDescent="0.2">
      <c r="C378" s="45"/>
      <c r="D378" s="265"/>
      <c r="E378" s="265"/>
      <c r="F378" s="45"/>
    </row>
    <row r="379" spans="3:6" x14ac:dyDescent="0.2">
      <c r="C379" s="45"/>
      <c r="D379" s="265"/>
      <c r="E379" s="265"/>
      <c r="F379" s="45"/>
    </row>
    <row r="380" spans="3:6" x14ac:dyDescent="0.2">
      <c r="C380" s="45"/>
      <c r="D380" s="265"/>
      <c r="E380" s="265"/>
      <c r="F380" s="45"/>
    </row>
    <row r="381" spans="3:6" x14ac:dyDescent="0.2">
      <c r="C381" s="45"/>
      <c r="D381" s="265"/>
      <c r="E381" s="265"/>
      <c r="F381" s="45"/>
    </row>
    <row r="382" spans="3:6" x14ac:dyDescent="0.2">
      <c r="C382" s="45"/>
      <c r="D382" s="265"/>
      <c r="E382" s="265"/>
      <c r="F382" s="45"/>
    </row>
    <row r="383" spans="3:6" x14ac:dyDescent="0.2">
      <c r="C383" s="45"/>
      <c r="D383" s="265"/>
      <c r="E383" s="265"/>
      <c r="F383" s="45"/>
    </row>
    <row r="384" spans="3:6" x14ac:dyDescent="0.2">
      <c r="C384" s="45"/>
      <c r="D384" s="265"/>
      <c r="E384" s="265"/>
      <c r="F384" s="45"/>
    </row>
    <row r="385" spans="3:6" x14ac:dyDescent="0.2">
      <c r="C385" s="45"/>
      <c r="D385" s="265"/>
      <c r="E385" s="265"/>
      <c r="F385" s="45"/>
    </row>
    <row r="386" spans="3:6" x14ac:dyDescent="0.2">
      <c r="C386" s="45"/>
      <c r="D386" s="265"/>
      <c r="E386" s="265"/>
      <c r="F386" s="45"/>
    </row>
    <row r="387" spans="3:6" x14ac:dyDescent="0.2">
      <c r="C387" s="45"/>
      <c r="D387" s="265"/>
      <c r="E387" s="265"/>
      <c r="F387" s="45"/>
    </row>
    <row r="388" spans="3:6" x14ac:dyDescent="0.2">
      <c r="C388" s="45"/>
      <c r="D388" s="265"/>
      <c r="E388" s="265"/>
      <c r="F388" s="45"/>
    </row>
    <row r="389" spans="3:6" x14ac:dyDescent="0.2">
      <c r="C389" s="45"/>
      <c r="D389" s="265"/>
      <c r="E389" s="265"/>
      <c r="F389" s="45"/>
    </row>
    <row r="390" spans="3:6" x14ac:dyDescent="0.2">
      <c r="C390" s="45"/>
      <c r="D390" s="265"/>
      <c r="E390" s="265"/>
      <c r="F390" s="45"/>
    </row>
    <row r="391" spans="3:6" x14ac:dyDescent="0.2">
      <c r="C391" s="45"/>
      <c r="D391" s="265"/>
      <c r="E391" s="265"/>
      <c r="F391" s="45"/>
    </row>
    <row r="392" spans="3:6" x14ac:dyDescent="0.2">
      <c r="C392" s="45"/>
      <c r="D392" s="265"/>
      <c r="E392" s="265"/>
      <c r="F392" s="45"/>
    </row>
    <row r="393" spans="3:6" x14ac:dyDescent="0.2">
      <c r="C393" s="45"/>
      <c r="D393" s="265"/>
      <c r="E393" s="265"/>
      <c r="F393" s="45"/>
    </row>
    <row r="394" spans="3:6" x14ac:dyDescent="0.2">
      <c r="C394" s="45"/>
      <c r="D394" s="265"/>
      <c r="E394" s="265"/>
      <c r="F394" s="45"/>
    </row>
    <row r="395" spans="3:6" x14ac:dyDescent="0.2">
      <c r="C395" s="45"/>
      <c r="D395" s="265"/>
      <c r="E395" s="265"/>
      <c r="F395" s="45"/>
    </row>
    <row r="396" spans="3:6" x14ac:dyDescent="0.2">
      <c r="C396" s="45"/>
      <c r="D396" s="265"/>
      <c r="E396" s="265"/>
      <c r="F396" s="45"/>
    </row>
    <row r="397" spans="3:6" x14ac:dyDescent="0.2">
      <c r="C397" s="45"/>
      <c r="D397" s="265"/>
      <c r="E397" s="265"/>
      <c r="F397" s="45"/>
    </row>
    <row r="398" spans="3:6" x14ac:dyDescent="0.2">
      <c r="C398" s="45"/>
      <c r="D398" s="265"/>
      <c r="E398" s="265"/>
      <c r="F398" s="45"/>
    </row>
    <row r="399" spans="3:6" x14ac:dyDescent="0.2">
      <c r="C399" s="45"/>
      <c r="D399" s="265"/>
      <c r="E399" s="265"/>
      <c r="F399" s="45"/>
    </row>
    <row r="400" spans="3:6" x14ac:dyDescent="0.2">
      <c r="C400" s="45"/>
      <c r="D400" s="265"/>
      <c r="E400" s="265"/>
      <c r="F400" s="45"/>
    </row>
    <row r="401" spans="3:6" x14ac:dyDescent="0.2">
      <c r="C401" s="45"/>
      <c r="D401" s="265"/>
      <c r="E401" s="265"/>
      <c r="F401" s="45"/>
    </row>
    <row r="402" spans="3:6" x14ac:dyDescent="0.2">
      <c r="C402" s="45"/>
      <c r="D402" s="265"/>
      <c r="E402" s="265"/>
      <c r="F402" s="45"/>
    </row>
    <row r="403" spans="3:6" x14ac:dyDescent="0.2">
      <c r="C403" s="45"/>
      <c r="D403" s="265"/>
      <c r="E403" s="265"/>
      <c r="F403" s="45"/>
    </row>
    <row r="404" spans="3:6" x14ac:dyDescent="0.2">
      <c r="C404" s="45"/>
      <c r="D404" s="265"/>
      <c r="E404" s="265"/>
      <c r="F404" s="45"/>
    </row>
    <row r="405" spans="3:6" x14ac:dyDescent="0.2">
      <c r="C405" s="45"/>
      <c r="D405" s="265"/>
      <c r="E405" s="265"/>
      <c r="F405" s="45"/>
    </row>
    <row r="406" spans="3:6" x14ac:dyDescent="0.2">
      <c r="C406" s="45"/>
      <c r="D406" s="265"/>
      <c r="E406" s="265"/>
      <c r="F406" s="45"/>
    </row>
    <row r="407" spans="3:6" x14ac:dyDescent="0.2">
      <c r="C407" s="45"/>
      <c r="D407" s="265"/>
      <c r="E407" s="265"/>
      <c r="F407" s="45"/>
    </row>
    <row r="408" spans="3:6" x14ac:dyDescent="0.2">
      <c r="C408" s="45"/>
      <c r="D408" s="265"/>
      <c r="E408" s="265"/>
      <c r="F408" s="45"/>
    </row>
    <row r="409" spans="3:6" x14ac:dyDescent="0.2">
      <c r="C409" s="45"/>
      <c r="D409" s="265"/>
      <c r="E409" s="265"/>
      <c r="F409" s="45"/>
    </row>
    <row r="410" spans="3:6" x14ac:dyDescent="0.2">
      <c r="C410" s="45"/>
      <c r="D410" s="265"/>
      <c r="E410" s="265"/>
      <c r="F410" s="45"/>
    </row>
    <row r="411" spans="3:6" x14ac:dyDescent="0.2">
      <c r="C411" s="45"/>
      <c r="D411" s="265"/>
      <c r="E411" s="265"/>
      <c r="F411" s="45"/>
    </row>
    <row r="412" spans="3:6" x14ac:dyDescent="0.2">
      <c r="C412" s="45"/>
      <c r="D412" s="265"/>
      <c r="E412" s="265"/>
      <c r="F412" s="45"/>
    </row>
    <row r="413" spans="3:6" x14ac:dyDescent="0.2">
      <c r="C413" s="45"/>
      <c r="D413" s="265"/>
      <c r="E413" s="265"/>
      <c r="F413" s="45"/>
    </row>
    <row r="414" spans="3:6" x14ac:dyDescent="0.2">
      <c r="C414" s="45"/>
      <c r="D414" s="265"/>
      <c r="E414" s="265"/>
      <c r="F414" s="45"/>
    </row>
    <row r="415" spans="3:6" x14ac:dyDescent="0.2">
      <c r="C415" s="45"/>
      <c r="D415" s="265"/>
      <c r="E415" s="265"/>
      <c r="F415" s="45"/>
    </row>
    <row r="416" spans="3:6" x14ac:dyDescent="0.2">
      <c r="C416" s="45"/>
      <c r="D416" s="265"/>
      <c r="E416" s="265"/>
      <c r="F416" s="45"/>
    </row>
    <row r="417" spans="3:6" x14ac:dyDescent="0.2">
      <c r="C417" s="45"/>
      <c r="D417" s="265"/>
      <c r="E417" s="265"/>
      <c r="F417" s="45"/>
    </row>
    <row r="418" spans="3:6" x14ac:dyDescent="0.2">
      <c r="C418" s="45"/>
      <c r="D418" s="265"/>
      <c r="E418" s="265"/>
      <c r="F418" s="45"/>
    </row>
    <row r="419" spans="3:6" x14ac:dyDescent="0.2">
      <c r="C419" s="45"/>
      <c r="D419" s="265"/>
      <c r="E419" s="265"/>
      <c r="F419" s="45"/>
    </row>
    <row r="420" spans="3:6" x14ac:dyDescent="0.2">
      <c r="C420" s="45"/>
      <c r="D420" s="265"/>
      <c r="E420" s="265"/>
      <c r="F420" s="45"/>
    </row>
    <row r="421" spans="3:6" x14ac:dyDescent="0.2">
      <c r="C421" s="45"/>
      <c r="D421" s="265"/>
      <c r="E421" s="265"/>
      <c r="F421" s="45"/>
    </row>
    <row r="422" spans="3:6" x14ac:dyDescent="0.2">
      <c r="C422" s="45"/>
      <c r="D422" s="265"/>
      <c r="E422" s="265"/>
      <c r="F422" s="45"/>
    </row>
    <row r="423" spans="3:6" x14ac:dyDescent="0.2">
      <c r="C423" s="45"/>
      <c r="D423" s="265"/>
      <c r="E423" s="265"/>
      <c r="F423" s="45"/>
    </row>
    <row r="424" spans="3:6" x14ac:dyDescent="0.2">
      <c r="C424" s="45"/>
      <c r="D424" s="265"/>
      <c r="E424" s="265"/>
      <c r="F424" s="45"/>
    </row>
    <row r="425" spans="3:6" x14ac:dyDescent="0.2">
      <c r="C425" s="45"/>
      <c r="D425" s="265"/>
      <c r="E425" s="265"/>
      <c r="F425" s="45"/>
    </row>
    <row r="426" spans="3:6" x14ac:dyDescent="0.2">
      <c r="C426" s="45"/>
      <c r="D426" s="265"/>
      <c r="E426" s="265"/>
      <c r="F426" s="45"/>
    </row>
    <row r="427" spans="3:6" x14ac:dyDescent="0.2">
      <c r="C427" s="45"/>
      <c r="D427" s="265"/>
      <c r="E427" s="265"/>
      <c r="F427" s="45"/>
    </row>
    <row r="428" spans="3:6" x14ac:dyDescent="0.2">
      <c r="C428" s="45"/>
      <c r="D428" s="265"/>
      <c r="E428" s="265"/>
      <c r="F428" s="45"/>
    </row>
    <row r="429" spans="3:6" x14ac:dyDescent="0.2">
      <c r="C429" s="45"/>
      <c r="D429" s="265"/>
      <c r="E429" s="265"/>
      <c r="F429" s="45"/>
    </row>
    <row r="430" spans="3:6" x14ac:dyDescent="0.2">
      <c r="C430" s="45"/>
      <c r="D430" s="265"/>
      <c r="E430" s="265"/>
      <c r="F430" s="45"/>
    </row>
    <row r="431" spans="3:6" x14ac:dyDescent="0.2">
      <c r="C431" s="45"/>
      <c r="D431" s="265"/>
      <c r="E431" s="265"/>
      <c r="F431" s="45"/>
    </row>
    <row r="432" spans="3:6" x14ac:dyDescent="0.2">
      <c r="C432" s="45"/>
      <c r="D432" s="265"/>
      <c r="E432" s="265"/>
      <c r="F432" s="45"/>
    </row>
    <row r="433" spans="3:6" x14ac:dyDescent="0.2">
      <c r="C433" s="45"/>
      <c r="D433" s="265"/>
      <c r="E433" s="265"/>
      <c r="F433" s="45"/>
    </row>
    <row r="434" spans="3:6" x14ac:dyDescent="0.2">
      <c r="C434" s="45"/>
      <c r="D434" s="265"/>
      <c r="E434" s="265"/>
      <c r="F434" s="45"/>
    </row>
    <row r="435" spans="3:6" x14ac:dyDescent="0.2">
      <c r="C435" s="45"/>
      <c r="D435" s="265"/>
      <c r="E435" s="265"/>
      <c r="F435" s="45"/>
    </row>
    <row r="436" spans="3:6" x14ac:dyDescent="0.2">
      <c r="C436" s="45"/>
      <c r="D436" s="265"/>
      <c r="E436" s="265"/>
      <c r="F436" s="45"/>
    </row>
    <row r="437" spans="3:6" x14ac:dyDescent="0.2">
      <c r="C437" s="45"/>
      <c r="D437" s="265"/>
      <c r="E437" s="265"/>
      <c r="F437" s="45"/>
    </row>
    <row r="438" spans="3:6" x14ac:dyDescent="0.2">
      <c r="C438" s="45"/>
      <c r="D438" s="265"/>
      <c r="E438" s="265"/>
      <c r="F438" s="45"/>
    </row>
    <row r="439" spans="3:6" x14ac:dyDescent="0.2">
      <c r="C439" s="45"/>
      <c r="D439" s="265"/>
      <c r="E439" s="265"/>
      <c r="F439" s="45"/>
    </row>
    <row r="440" spans="3:6" x14ac:dyDescent="0.2">
      <c r="C440" s="45"/>
      <c r="D440" s="265"/>
      <c r="E440" s="265"/>
      <c r="F440" s="45"/>
    </row>
    <row r="441" spans="3:6" x14ac:dyDescent="0.2">
      <c r="C441" s="45"/>
      <c r="D441" s="265"/>
      <c r="E441" s="265"/>
      <c r="F441" s="45"/>
    </row>
    <row r="442" spans="3:6" x14ac:dyDescent="0.2">
      <c r="C442" s="45"/>
      <c r="D442" s="265"/>
      <c r="E442" s="265"/>
      <c r="F442" s="45"/>
    </row>
    <row r="443" spans="3:6" x14ac:dyDescent="0.2">
      <c r="C443" s="45"/>
      <c r="D443" s="265"/>
      <c r="E443" s="265"/>
      <c r="F443" s="45"/>
    </row>
    <row r="444" spans="3:6" x14ac:dyDescent="0.2">
      <c r="C444" s="45"/>
      <c r="D444" s="265"/>
      <c r="E444" s="265"/>
      <c r="F444" s="45"/>
    </row>
    <row r="445" spans="3:6" x14ac:dyDescent="0.2">
      <c r="C445" s="45"/>
      <c r="D445" s="265"/>
      <c r="E445" s="265"/>
      <c r="F445" s="45"/>
    </row>
    <row r="446" spans="3:6" x14ac:dyDescent="0.2">
      <c r="C446" s="45"/>
      <c r="D446" s="265"/>
      <c r="E446" s="265"/>
      <c r="F446" s="45"/>
    </row>
    <row r="447" spans="3:6" x14ac:dyDescent="0.2">
      <c r="C447" s="45"/>
      <c r="D447" s="265"/>
      <c r="E447" s="265"/>
      <c r="F447" s="45"/>
    </row>
    <row r="448" spans="3:6" x14ac:dyDescent="0.2">
      <c r="C448" s="45"/>
      <c r="D448" s="265"/>
      <c r="E448" s="265"/>
      <c r="F448" s="45"/>
    </row>
    <row r="449" spans="3:6" x14ac:dyDescent="0.2">
      <c r="C449" s="45"/>
      <c r="D449" s="265"/>
      <c r="E449" s="265"/>
      <c r="F449" s="45"/>
    </row>
    <row r="450" spans="3:6" x14ac:dyDescent="0.2">
      <c r="C450" s="45"/>
      <c r="D450" s="265"/>
      <c r="E450" s="265"/>
      <c r="F450" s="45"/>
    </row>
    <row r="451" spans="3:6" x14ac:dyDescent="0.2">
      <c r="C451" s="45"/>
      <c r="D451" s="265"/>
      <c r="E451" s="265"/>
      <c r="F451" s="45"/>
    </row>
    <row r="452" spans="3:6" x14ac:dyDescent="0.2">
      <c r="C452" s="45"/>
      <c r="D452" s="265"/>
      <c r="E452" s="265"/>
      <c r="F452" s="45"/>
    </row>
    <row r="453" spans="3:6" x14ac:dyDescent="0.2">
      <c r="C453" s="45"/>
      <c r="D453" s="265"/>
      <c r="E453" s="265"/>
      <c r="F453" s="45"/>
    </row>
    <row r="454" spans="3:6" x14ac:dyDescent="0.2">
      <c r="C454" s="45"/>
      <c r="D454" s="265"/>
      <c r="E454" s="265"/>
      <c r="F454" s="45"/>
    </row>
    <row r="455" spans="3:6" x14ac:dyDescent="0.2">
      <c r="C455" s="45"/>
      <c r="D455" s="265"/>
      <c r="E455" s="265"/>
      <c r="F455" s="45"/>
    </row>
    <row r="456" spans="3:6" x14ac:dyDescent="0.2">
      <c r="C456" s="45"/>
      <c r="D456" s="265"/>
      <c r="E456" s="265"/>
      <c r="F456" s="45"/>
    </row>
    <row r="457" spans="3:6" x14ac:dyDescent="0.2">
      <c r="C457" s="45"/>
      <c r="D457" s="265"/>
      <c r="E457" s="265"/>
      <c r="F457" s="45"/>
    </row>
    <row r="458" spans="3:6" x14ac:dyDescent="0.2">
      <c r="C458" s="45"/>
      <c r="D458" s="265"/>
      <c r="E458" s="265"/>
      <c r="F458" s="45"/>
    </row>
    <row r="459" spans="3:6" x14ac:dyDescent="0.2">
      <c r="C459" s="45"/>
      <c r="D459" s="265"/>
      <c r="E459" s="265"/>
      <c r="F459" s="45"/>
    </row>
    <row r="460" spans="3:6" x14ac:dyDescent="0.2">
      <c r="C460" s="45"/>
      <c r="D460" s="265"/>
      <c r="E460" s="265"/>
      <c r="F460" s="45"/>
    </row>
    <row r="461" spans="3:6" x14ac:dyDescent="0.2">
      <c r="C461" s="45"/>
      <c r="D461" s="265"/>
      <c r="E461" s="265"/>
      <c r="F461" s="45"/>
    </row>
    <row r="462" spans="3:6" x14ac:dyDescent="0.2">
      <c r="C462" s="45"/>
      <c r="D462" s="265"/>
      <c r="E462" s="265"/>
      <c r="F462" s="45"/>
    </row>
    <row r="463" spans="3:6" x14ac:dyDescent="0.2">
      <c r="C463" s="45"/>
      <c r="D463" s="265"/>
      <c r="E463" s="265"/>
      <c r="F463" s="45"/>
    </row>
    <row r="464" spans="3:6" x14ac:dyDescent="0.2">
      <c r="C464" s="45"/>
      <c r="D464" s="265"/>
      <c r="E464" s="265"/>
      <c r="F464" s="45"/>
    </row>
    <row r="465" spans="3:6" x14ac:dyDescent="0.2">
      <c r="C465" s="45"/>
      <c r="D465" s="265"/>
      <c r="E465" s="265"/>
      <c r="F465" s="45"/>
    </row>
    <row r="466" spans="3:6" x14ac:dyDescent="0.2">
      <c r="C466" s="45"/>
      <c r="D466" s="265"/>
      <c r="E466" s="265"/>
      <c r="F466" s="45"/>
    </row>
    <row r="467" spans="3:6" x14ac:dyDescent="0.2">
      <c r="C467" s="45"/>
      <c r="D467" s="265"/>
      <c r="E467" s="265"/>
      <c r="F467" s="45"/>
    </row>
    <row r="468" spans="3:6" x14ac:dyDescent="0.2">
      <c r="C468" s="45"/>
      <c r="D468" s="265"/>
      <c r="E468" s="265"/>
      <c r="F468" s="45"/>
    </row>
    <row r="469" spans="3:6" x14ac:dyDescent="0.2">
      <c r="C469" s="45"/>
      <c r="D469" s="265"/>
      <c r="E469" s="265"/>
      <c r="F469" s="45"/>
    </row>
    <row r="470" spans="3:6" x14ac:dyDescent="0.2">
      <c r="C470" s="45"/>
      <c r="D470" s="265"/>
      <c r="E470" s="265"/>
      <c r="F470" s="45"/>
    </row>
    <row r="471" spans="3:6" x14ac:dyDescent="0.2">
      <c r="C471" s="45"/>
      <c r="D471" s="265"/>
      <c r="E471" s="265"/>
      <c r="F471" s="45"/>
    </row>
    <row r="472" spans="3:6" x14ac:dyDescent="0.2">
      <c r="C472" s="45"/>
      <c r="D472" s="265"/>
      <c r="E472" s="265"/>
      <c r="F472" s="45"/>
    </row>
    <row r="473" spans="3:6" x14ac:dyDescent="0.2">
      <c r="C473" s="45"/>
      <c r="D473" s="265"/>
      <c r="E473" s="265"/>
      <c r="F473" s="45"/>
    </row>
    <row r="474" spans="3:6" x14ac:dyDescent="0.2">
      <c r="C474" s="45"/>
      <c r="D474" s="265"/>
      <c r="E474" s="265"/>
      <c r="F474" s="45"/>
    </row>
    <row r="475" spans="3:6" x14ac:dyDescent="0.2">
      <c r="C475" s="45"/>
      <c r="D475" s="265"/>
      <c r="E475" s="265"/>
      <c r="F475" s="45"/>
    </row>
    <row r="476" spans="3:6" x14ac:dyDescent="0.2">
      <c r="C476" s="45"/>
      <c r="D476" s="265"/>
      <c r="E476" s="265"/>
      <c r="F476" s="45"/>
    </row>
    <row r="477" spans="3:6" x14ac:dyDescent="0.2">
      <c r="C477" s="45"/>
      <c r="D477" s="265"/>
      <c r="E477" s="265"/>
      <c r="F477" s="45"/>
    </row>
    <row r="478" spans="3:6" x14ac:dyDescent="0.2">
      <c r="C478" s="45"/>
      <c r="D478" s="265"/>
      <c r="E478" s="265"/>
      <c r="F478" s="45"/>
    </row>
    <row r="479" spans="3:6" x14ac:dyDescent="0.2">
      <c r="C479" s="45"/>
      <c r="D479" s="265"/>
      <c r="E479" s="265"/>
      <c r="F479" s="45"/>
    </row>
    <row r="480" spans="3:6" x14ac:dyDescent="0.2">
      <c r="C480" s="45"/>
      <c r="D480" s="265"/>
      <c r="E480" s="265"/>
      <c r="F480" s="45"/>
    </row>
    <row r="481" spans="3:6" x14ac:dyDescent="0.2">
      <c r="C481" s="45"/>
      <c r="D481" s="265"/>
      <c r="E481" s="265"/>
      <c r="F481" s="45"/>
    </row>
    <row r="482" spans="3:6" x14ac:dyDescent="0.2">
      <c r="C482" s="45"/>
      <c r="D482" s="265"/>
      <c r="E482" s="265"/>
      <c r="F482" s="45"/>
    </row>
    <row r="483" spans="3:6" x14ac:dyDescent="0.2">
      <c r="C483" s="45"/>
      <c r="D483" s="265"/>
      <c r="E483" s="265"/>
      <c r="F483" s="45"/>
    </row>
    <row r="484" spans="3:6" x14ac:dyDescent="0.2">
      <c r="C484" s="45"/>
      <c r="D484" s="265"/>
      <c r="E484" s="265"/>
      <c r="F484" s="45"/>
    </row>
    <row r="485" spans="3:6" x14ac:dyDescent="0.2">
      <c r="C485" s="45"/>
      <c r="D485" s="265"/>
      <c r="E485" s="265"/>
      <c r="F485" s="45"/>
    </row>
    <row r="486" spans="3:6" x14ac:dyDescent="0.2">
      <c r="C486" s="45"/>
      <c r="D486" s="265"/>
      <c r="E486" s="265"/>
      <c r="F486" s="45"/>
    </row>
    <row r="487" spans="3:6" x14ac:dyDescent="0.2">
      <c r="C487" s="45"/>
      <c r="D487" s="265"/>
      <c r="E487" s="265"/>
      <c r="F487" s="45"/>
    </row>
    <row r="488" spans="3:6" x14ac:dyDescent="0.2">
      <c r="C488" s="45"/>
      <c r="D488" s="265"/>
      <c r="E488" s="265"/>
      <c r="F488" s="45"/>
    </row>
    <row r="489" spans="3:6" x14ac:dyDescent="0.2">
      <c r="C489" s="45"/>
      <c r="D489" s="265"/>
      <c r="E489" s="265"/>
      <c r="F489" s="45"/>
    </row>
    <row r="490" spans="3:6" x14ac:dyDescent="0.2">
      <c r="C490" s="45"/>
      <c r="D490" s="265"/>
      <c r="E490" s="265"/>
      <c r="F490" s="45"/>
    </row>
    <row r="491" spans="3:6" x14ac:dyDescent="0.2">
      <c r="C491" s="45"/>
      <c r="D491" s="265"/>
      <c r="E491" s="265"/>
      <c r="F491" s="45"/>
    </row>
    <row r="492" spans="3:6" x14ac:dyDescent="0.2">
      <c r="C492" s="45"/>
      <c r="D492" s="265"/>
      <c r="E492" s="265"/>
      <c r="F492" s="45"/>
    </row>
    <row r="493" spans="3:6" x14ac:dyDescent="0.2">
      <c r="C493" s="45"/>
      <c r="D493" s="265"/>
      <c r="E493" s="265"/>
      <c r="F493" s="45"/>
    </row>
    <row r="494" spans="3:6" x14ac:dyDescent="0.2">
      <c r="C494" s="45"/>
      <c r="D494" s="265"/>
      <c r="E494" s="265"/>
      <c r="F494" s="45"/>
    </row>
    <row r="495" spans="3:6" x14ac:dyDescent="0.2">
      <c r="C495" s="45"/>
      <c r="D495" s="265"/>
      <c r="E495" s="265"/>
      <c r="F495" s="45"/>
    </row>
    <row r="496" spans="3:6" x14ac:dyDescent="0.2">
      <c r="C496" s="45"/>
      <c r="D496" s="265"/>
      <c r="E496" s="265"/>
      <c r="F496" s="45"/>
    </row>
    <row r="497" spans="3:6" x14ac:dyDescent="0.2">
      <c r="C497" s="45"/>
      <c r="D497" s="265"/>
      <c r="E497" s="265"/>
      <c r="F497" s="45"/>
    </row>
    <row r="498" spans="3:6" x14ac:dyDescent="0.2">
      <c r="C498" s="45"/>
      <c r="D498" s="265"/>
      <c r="E498" s="265"/>
      <c r="F498" s="45"/>
    </row>
    <row r="499" spans="3:6" x14ac:dyDescent="0.2">
      <c r="C499" s="45"/>
      <c r="D499" s="265"/>
      <c r="E499" s="265"/>
      <c r="F499" s="45"/>
    </row>
    <row r="500" spans="3:6" x14ac:dyDescent="0.2">
      <c r="C500" s="45"/>
      <c r="D500" s="265"/>
      <c r="E500" s="265"/>
      <c r="F500" s="45"/>
    </row>
    <row r="501" spans="3:6" x14ac:dyDescent="0.2">
      <c r="C501" s="45"/>
      <c r="D501" s="265"/>
      <c r="E501" s="265"/>
      <c r="F501" s="45"/>
    </row>
    <row r="502" spans="3:6" x14ac:dyDescent="0.2">
      <c r="C502" s="45"/>
      <c r="D502" s="265"/>
      <c r="E502" s="265"/>
      <c r="F502" s="45"/>
    </row>
    <row r="503" spans="3:6" x14ac:dyDescent="0.2">
      <c r="C503" s="45"/>
      <c r="D503" s="265"/>
      <c r="E503" s="265"/>
      <c r="F503" s="45"/>
    </row>
    <row r="504" spans="3:6" x14ac:dyDescent="0.2">
      <c r="C504" s="45"/>
      <c r="D504" s="265"/>
      <c r="E504" s="265"/>
      <c r="F504" s="45"/>
    </row>
    <row r="505" spans="3:6" x14ac:dyDescent="0.2">
      <c r="C505" s="45"/>
      <c r="D505" s="265"/>
      <c r="E505" s="265"/>
      <c r="F505" s="45"/>
    </row>
    <row r="506" spans="3:6" x14ac:dyDescent="0.2">
      <c r="C506" s="45"/>
      <c r="D506" s="265"/>
      <c r="E506" s="265"/>
      <c r="F506" s="45"/>
    </row>
    <row r="507" spans="3:6" x14ac:dyDescent="0.2">
      <c r="C507" s="45"/>
      <c r="D507" s="265"/>
      <c r="E507" s="265"/>
      <c r="F507" s="45"/>
    </row>
    <row r="508" spans="3:6" x14ac:dyDescent="0.2">
      <c r="C508" s="45"/>
      <c r="D508" s="265"/>
      <c r="E508" s="265"/>
      <c r="F508" s="45"/>
    </row>
    <row r="509" spans="3:6" x14ac:dyDescent="0.2">
      <c r="C509" s="45"/>
      <c r="D509" s="265"/>
      <c r="E509" s="265"/>
      <c r="F509" s="45"/>
    </row>
    <row r="510" spans="3:6" x14ac:dyDescent="0.2">
      <c r="C510" s="45"/>
      <c r="D510" s="265"/>
      <c r="E510" s="265"/>
      <c r="F510" s="45"/>
    </row>
    <row r="511" spans="3:6" x14ac:dyDescent="0.2">
      <c r="C511" s="45"/>
      <c r="D511" s="265"/>
      <c r="E511" s="265"/>
      <c r="F511" s="45"/>
    </row>
    <row r="512" spans="3:6" x14ac:dyDescent="0.2">
      <c r="C512" s="45"/>
      <c r="D512" s="265"/>
      <c r="E512" s="265"/>
      <c r="F512" s="45"/>
    </row>
    <row r="513" spans="3:6" x14ac:dyDescent="0.2">
      <c r="C513" s="45"/>
      <c r="D513" s="265"/>
      <c r="E513" s="265"/>
      <c r="F513" s="45"/>
    </row>
    <row r="514" spans="3:6" x14ac:dyDescent="0.2">
      <c r="C514" s="45"/>
      <c r="D514" s="265"/>
      <c r="E514" s="265"/>
      <c r="F514" s="45"/>
    </row>
    <row r="515" spans="3:6" x14ac:dyDescent="0.2">
      <c r="C515" s="45"/>
      <c r="D515" s="265"/>
      <c r="E515" s="265"/>
      <c r="F515" s="45"/>
    </row>
    <row r="516" spans="3:6" x14ac:dyDescent="0.2">
      <c r="C516" s="45"/>
      <c r="D516" s="265"/>
      <c r="E516" s="265"/>
      <c r="F516" s="45"/>
    </row>
    <row r="517" spans="3:6" x14ac:dyDescent="0.2">
      <c r="C517" s="45"/>
      <c r="D517" s="265"/>
      <c r="E517" s="265"/>
      <c r="F517" s="45"/>
    </row>
    <row r="518" spans="3:6" x14ac:dyDescent="0.2">
      <c r="C518" s="45"/>
      <c r="D518" s="265"/>
      <c r="E518" s="265"/>
      <c r="F518" s="45"/>
    </row>
    <row r="519" spans="3:6" x14ac:dyDescent="0.2">
      <c r="C519" s="45"/>
      <c r="D519" s="265"/>
      <c r="E519" s="265"/>
      <c r="F519" s="45"/>
    </row>
    <row r="520" spans="3:6" x14ac:dyDescent="0.2">
      <c r="C520" s="45"/>
      <c r="D520" s="265"/>
      <c r="E520" s="265"/>
      <c r="F520" s="45"/>
    </row>
    <row r="521" spans="3:6" x14ac:dyDescent="0.2">
      <c r="C521" s="45"/>
      <c r="D521" s="265"/>
      <c r="E521" s="265"/>
      <c r="F521" s="45"/>
    </row>
    <row r="522" spans="3:6" x14ac:dyDescent="0.2">
      <c r="C522" s="45"/>
      <c r="D522" s="265"/>
      <c r="E522" s="265"/>
      <c r="F522" s="45"/>
    </row>
    <row r="523" spans="3:6" x14ac:dyDescent="0.2">
      <c r="C523" s="45"/>
      <c r="D523" s="265"/>
      <c r="E523" s="265"/>
      <c r="F523" s="45"/>
    </row>
    <row r="524" spans="3:6" x14ac:dyDescent="0.2">
      <c r="C524" s="45"/>
      <c r="D524" s="265"/>
      <c r="E524" s="265"/>
      <c r="F524" s="45"/>
    </row>
    <row r="525" spans="3:6" x14ac:dyDescent="0.2">
      <c r="C525" s="45"/>
      <c r="D525" s="265"/>
      <c r="E525" s="265"/>
      <c r="F525" s="45"/>
    </row>
    <row r="526" spans="3:6" x14ac:dyDescent="0.2">
      <c r="C526" s="45"/>
      <c r="D526" s="265"/>
      <c r="E526" s="265"/>
      <c r="F526" s="45"/>
    </row>
    <row r="527" spans="3:6" x14ac:dyDescent="0.2">
      <c r="C527" s="45"/>
      <c r="D527" s="265"/>
      <c r="E527" s="265"/>
      <c r="F527" s="45"/>
    </row>
    <row r="528" spans="3:6" x14ac:dyDescent="0.2">
      <c r="C528" s="45"/>
      <c r="D528" s="265"/>
      <c r="E528" s="265"/>
      <c r="F528" s="45"/>
    </row>
    <row r="529" spans="3:6" x14ac:dyDescent="0.2">
      <c r="C529" s="45"/>
      <c r="D529" s="265"/>
      <c r="E529" s="265"/>
      <c r="F529" s="45"/>
    </row>
    <row r="530" spans="3:6" x14ac:dyDescent="0.2">
      <c r="C530" s="45"/>
      <c r="D530" s="265"/>
      <c r="E530" s="265"/>
      <c r="F530" s="45"/>
    </row>
    <row r="531" spans="3:6" x14ac:dyDescent="0.2">
      <c r="C531" s="45"/>
      <c r="D531" s="265"/>
      <c r="E531" s="265"/>
      <c r="F531" s="45"/>
    </row>
    <row r="532" spans="3:6" x14ac:dyDescent="0.2">
      <c r="C532" s="45"/>
      <c r="D532" s="265"/>
      <c r="E532" s="265"/>
      <c r="F532" s="45"/>
    </row>
    <row r="533" spans="3:6" x14ac:dyDescent="0.2">
      <c r="C533" s="45"/>
      <c r="D533" s="265"/>
      <c r="E533" s="265"/>
      <c r="F533" s="45"/>
    </row>
    <row r="534" spans="3:6" x14ac:dyDescent="0.2">
      <c r="C534" s="45"/>
      <c r="D534" s="265"/>
      <c r="E534" s="265"/>
      <c r="F534" s="45"/>
    </row>
    <row r="535" spans="3:6" x14ac:dyDescent="0.2">
      <c r="C535" s="45"/>
      <c r="D535" s="265"/>
      <c r="E535" s="265"/>
      <c r="F535" s="45"/>
    </row>
    <row r="536" spans="3:6" x14ac:dyDescent="0.2">
      <c r="C536" s="45"/>
      <c r="D536" s="265"/>
      <c r="E536" s="265"/>
      <c r="F536" s="45"/>
    </row>
    <row r="537" spans="3:6" x14ac:dyDescent="0.2">
      <c r="C537" s="45"/>
      <c r="D537" s="265"/>
      <c r="E537" s="265"/>
      <c r="F537" s="45"/>
    </row>
    <row r="538" spans="3:6" x14ac:dyDescent="0.2">
      <c r="C538" s="45"/>
      <c r="D538" s="265"/>
      <c r="E538" s="265"/>
      <c r="F538" s="45"/>
    </row>
    <row r="539" spans="3:6" x14ac:dyDescent="0.2">
      <c r="C539" s="45"/>
      <c r="D539" s="265"/>
      <c r="E539" s="265"/>
      <c r="F539" s="45"/>
    </row>
    <row r="540" spans="3:6" x14ac:dyDescent="0.2">
      <c r="C540" s="45"/>
      <c r="D540" s="265"/>
      <c r="E540" s="265"/>
      <c r="F540" s="45"/>
    </row>
    <row r="541" spans="3:6" x14ac:dyDescent="0.2">
      <c r="C541" s="45"/>
      <c r="D541" s="265"/>
      <c r="E541" s="265"/>
      <c r="F541" s="45"/>
    </row>
    <row r="542" spans="3:6" x14ac:dyDescent="0.2">
      <c r="C542" s="45"/>
      <c r="D542" s="265"/>
      <c r="E542" s="265"/>
      <c r="F542" s="45"/>
    </row>
    <row r="543" spans="3:6" x14ac:dyDescent="0.2">
      <c r="C543" s="45"/>
      <c r="D543" s="265"/>
      <c r="E543" s="265"/>
      <c r="F543" s="45"/>
    </row>
    <row r="544" spans="3:6" x14ac:dyDescent="0.2">
      <c r="C544" s="45"/>
      <c r="D544" s="265"/>
      <c r="E544" s="265"/>
      <c r="F544" s="45"/>
    </row>
    <row r="545" spans="3:6" x14ac:dyDescent="0.2">
      <c r="C545" s="45"/>
      <c r="D545" s="265"/>
      <c r="E545" s="265"/>
      <c r="F545" s="45"/>
    </row>
    <row r="546" spans="3:6" x14ac:dyDescent="0.2">
      <c r="C546" s="45"/>
      <c r="D546" s="265"/>
      <c r="E546" s="265"/>
      <c r="F546" s="45"/>
    </row>
    <row r="547" spans="3:6" x14ac:dyDescent="0.2">
      <c r="C547" s="45"/>
      <c r="D547" s="265"/>
      <c r="E547" s="265"/>
      <c r="F547" s="45"/>
    </row>
    <row r="548" spans="3:6" x14ac:dyDescent="0.2">
      <c r="C548" s="45"/>
      <c r="D548" s="265"/>
      <c r="E548" s="265"/>
      <c r="F548" s="45"/>
    </row>
    <row r="549" spans="3:6" x14ac:dyDescent="0.2">
      <c r="C549" s="45"/>
      <c r="D549" s="265"/>
      <c r="E549" s="265"/>
      <c r="F549" s="45"/>
    </row>
    <row r="550" spans="3:6" x14ac:dyDescent="0.2">
      <c r="C550" s="45"/>
      <c r="D550" s="265"/>
      <c r="E550" s="265"/>
      <c r="F550" s="45"/>
    </row>
    <row r="551" spans="3:6" x14ac:dyDescent="0.2">
      <c r="C551" s="45"/>
      <c r="D551" s="265"/>
      <c r="E551" s="265"/>
      <c r="F551" s="45"/>
    </row>
    <row r="552" spans="3:6" x14ac:dyDescent="0.2">
      <c r="C552" s="45"/>
      <c r="D552" s="265"/>
      <c r="E552" s="265"/>
      <c r="F552" s="45"/>
    </row>
    <row r="553" spans="3:6" x14ac:dyDescent="0.2">
      <c r="C553" s="45"/>
      <c r="D553" s="265"/>
      <c r="E553" s="265"/>
      <c r="F553" s="45"/>
    </row>
    <row r="554" spans="3:6" x14ac:dyDescent="0.2">
      <c r="C554" s="45"/>
      <c r="D554" s="265"/>
      <c r="E554" s="265"/>
      <c r="F554" s="45"/>
    </row>
    <row r="555" spans="3:6" x14ac:dyDescent="0.2">
      <c r="C555" s="45"/>
      <c r="D555" s="265"/>
      <c r="E555" s="265"/>
      <c r="F555" s="45"/>
    </row>
    <row r="556" spans="3:6" x14ac:dyDescent="0.2">
      <c r="C556" s="45"/>
      <c r="D556" s="265"/>
      <c r="E556" s="265"/>
      <c r="F556" s="45"/>
    </row>
    <row r="557" spans="3:6" x14ac:dyDescent="0.2">
      <c r="C557" s="45"/>
      <c r="D557" s="265"/>
      <c r="E557" s="265"/>
      <c r="F557" s="45"/>
    </row>
    <row r="558" spans="3:6" x14ac:dyDescent="0.2">
      <c r="C558" s="45"/>
      <c r="D558" s="265"/>
      <c r="E558" s="265"/>
      <c r="F558" s="45"/>
    </row>
    <row r="559" spans="3:6" x14ac:dyDescent="0.2">
      <c r="C559" s="45"/>
      <c r="D559" s="265"/>
      <c r="E559" s="265"/>
      <c r="F559" s="45"/>
    </row>
    <row r="560" spans="3:6" x14ac:dyDescent="0.2">
      <c r="C560" s="45"/>
      <c r="D560" s="265"/>
      <c r="E560" s="265"/>
      <c r="F560" s="45"/>
    </row>
    <row r="561" spans="3:6" x14ac:dyDescent="0.2">
      <c r="C561" s="45"/>
      <c r="D561" s="265"/>
      <c r="E561" s="265"/>
      <c r="F561" s="45"/>
    </row>
    <row r="562" spans="3:6" x14ac:dyDescent="0.2">
      <c r="C562" s="45"/>
      <c r="D562" s="265"/>
      <c r="E562" s="265"/>
      <c r="F562" s="45"/>
    </row>
    <row r="563" spans="3:6" x14ac:dyDescent="0.2">
      <c r="C563" s="45"/>
      <c r="D563" s="265"/>
      <c r="E563" s="265"/>
      <c r="F563" s="45"/>
    </row>
    <row r="564" spans="3:6" x14ac:dyDescent="0.2">
      <c r="C564" s="45"/>
      <c r="D564" s="265"/>
      <c r="E564" s="265"/>
      <c r="F564" s="45"/>
    </row>
    <row r="565" spans="3:6" x14ac:dyDescent="0.2">
      <c r="C565" s="45"/>
      <c r="D565" s="265"/>
      <c r="E565" s="265"/>
      <c r="F565" s="45"/>
    </row>
    <row r="566" spans="3:6" x14ac:dyDescent="0.2">
      <c r="C566" s="45"/>
      <c r="D566" s="265"/>
      <c r="E566" s="265"/>
      <c r="F566" s="45"/>
    </row>
    <row r="567" spans="3:6" x14ac:dyDescent="0.2">
      <c r="C567" s="45"/>
      <c r="D567" s="265"/>
      <c r="E567" s="265"/>
      <c r="F567" s="45"/>
    </row>
    <row r="568" spans="3:6" x14ac:dyDescent="0.2">
      <c r="C568" s="45"/>
      <c r="D568" s="265"/>
      <c r="E568" s="265"/>
      <c r="F568" s="45"/>
    </row>
    <row r="569" spans="3:6" x14ac:dyDescent="0.2">
      <c r="C569" s="45"/>
      <c r="D569" s="265"/>
      <c r="E569" s="265"/>
      <c r="F569" s="45"/>
    </row>
    <row r="570" spans="3:6" x14ac:dyDescent="0.2">
      <c r="C570" s="45"/>
      <c r="D570" s="265"/>
      <c r="E570" s="265"/>
      <c r="F570" s="45"/>
    </row>
    <row r="571" spans="3:6" x14ac:dyDescent="0.2">
      <c r="C571" s="45"/>
      <c r="D571" s="265"/>
      <c r="E571" s="265"/>
      <c r="F571" s="45"/>
    </row>
    <row r="572" spans="3:6" x14ac:dyDescent="0.2">
      <c r="C572" s="45"/>
      <c r="D572" s="265"/>
      <c r="E572" s="265"/>
      <c r="F572" s="45"/>
    </row>
    <row r="573" spans="3:6" x14ac:dyDescent="0.2">
      <c r="C573" s="45"/>
      <c r="D573" s="265"/>
      <c r="E573" s="265"/>
      <c r="F573" s="45"/>
    </row>
    <row r="574" spans="3:6" x14ac:dyDescent="0.2">
      <c r="C574" s="45"/>
      <c r="D574" s="265"/>
      <c r="E574" s="265"/>
      <c r="F574" s="45"/>
    </row>
    <row r="575" spans="3:6" x14ac:dyDescent="0.2">
      <c r="C575" s="45"/>
      <c r="D575" s="265"/>
      <c r="E575" s="265"/>
      <c r="F575" s="45"/>
    </row>
    <row r="576" spans="3:6" x14ac:dyDescent="0.2">
      <c r="C576" s="45"/>
      <c r="D576" s="265"/>
      <c r="E576" s="265"/>
      <c r="F576" s="45"/>
    </row>
    <row r="577" spans="3:6" x14ac:dyDescent="0.2">
      <c r="C577" s="45"/>
      <c r="D577" s="265"/>
      <c r="E577" s="265"/>
      <c r="F577" s="45"/>
    </row>
    <row r="578" spans="3:6" x14ac:dyDescent="0.2">
      <c r="C578" s="45"/>
      <c r="D578" s="265"/>
      <c r="E578" s="265"/>
      <c r="F578" s="45"/>
    </row>
    <row r="579" spans="3:6" x14ac:dyDescent="0.2">
      <c r="C579" s="45"/>
      <c r="D579" s="265"/>
      <c r="E579" s="265"/>
      <c r="F579" s="45"/>
    </row>
    <row r="580" spans="3:6" x14ac:dyDescent="0.2">
      <c r="C580" s="45"/>
      <c r="D580" s="265"/>
      <c r="E580" s="265"/>
      <c r="F580" s="45"/>
    </row>
    <row r="581" spans="3:6" x14ac:dyDescent="0.2">
      <c r="C581" s="45"/>
      <c r="D581" s="265"/>
      <c r="E581" s="265"/>
      <c r="F581" s="45"/>
    </row>
    <row r="582" spans="3:6" x14ac:dyDescent="0.2">
      <c r="C582" s="45"/>
      <c r="D582" s="265"/>
      <c r="E582" s="265"/>
      <c r="F582" s="45"/>
    </row>
    <row r="583" spans="3:6" x14ac:dyDescent="0.2">
      <c r="C583" s="45"/>
      <c r="D583" s="265"/>
      <c r="E583" s="265"/>
      <c r="F583" s="45"/>
    </row>
    <row r="584" spans="3:6" x14ac:dyDescent="0.2">
      <c r="C584" s="45"/>
      <c r="D584" s="265"/>
      <c r="E584" s="265"/>
      <c r="F584" s="45"/>
    </row>
    <row r="585" spans="3:6" x14ac:dyDescent="0.2">
      <c r="C585" s="45"/>
      <c r="D585" s="265"/>
      <c r="E585" s="265"/>
      <c r="F585" s="45"/>
    </row>
    <row r="586" spans="3:6" x14ac:dyDescent="0.2">
      <c r="C586" s="45"/>
      <c r="D586" s="265"/>
      <c r="E586" s="265"/>
      <c r="F586" s="45"/>
    </row>
    <row r="587" spans="3:6" x14ac:dyDescent="0.2">
      <c r="C587" s="45"/>
      <c r="D587" s="265"/>
      <c r="E587" s="265"/>
      <c r="F587" s="45"/>
    </row>
    <row r="588" spans="3:6" x14ac:dyDescent="0.2">
      <c r="C588" s="45"/>
      <c r="D588" s="265"/>
      <c r="E588" s="265"/>
      <c r="F588" s="45"/>
    </row>
    <row r="589" spans="3:6" x14ac:dyDescent="0.2">
      <c r="C589" s="45"/>
      <c r="D589" s="265"/>
      <c r="E589" s="265"/>
      <c r="F589" s="45"/>
    </row>
    <row r="590" spans="3:6" x14ac:dyDescent="0.2">
      <c r="C590" s="45"/>
      <c r="D590" s="265"/>
      <c r="E590" s="265"/>
      <c r="F590" s="45"/>
    </row>
    <row r="591" spans="3:6" x14ac:dyDescent="0.2">
      <c r="C591" s="45"/>
      <c r="D591" s="265"/>
      <c r="E591" s="265"/>
      <c r="F591" s="45"/>
    </row>
    <row r="592" spans="3:6" x14ac:dyDescent="0.2">
      <c r="C592" s="45"/>
      <c r="D592" s="265"/>
      <c r="E592" s="265"/>
      <c r="F592" s="45"/>
    </row>
    <row r="593" spans="3:6" x14ac:dyDescent="0.2">
      <c r="C593" s="45"/>
      <c r="D593" s="265"/>
      <c r="E593" s="265"/>
      <c r="F593" s="45"/>
    </row>
    <row r="594" spans="3:6" x14ac:dyDescent="0.2">
      <c r="C594" s="45"/>
      <c r="D594" s="265"/>
      <c r="E594" s="265"/>
      <c r="F594" s="45"/>
    </row>
    <row r="595" spans="3:6" x14ac:dyDescent="0.2">
      <c r="C595" s="45"/>
      <c r="D595" s="265"/>
      <c r="E595" s="265"/>
      <c r="F595" s="45"/>
    </row>
    <row r="596" spans="3:6" x14ac:dyDescent="0.2">
      <c r="C596" s="45"/>
      <c r="D596" s="265"/>
      <c r="E596" s="265"/>
      <c r="F596" s="45"/>
    </row>
    <row r="597" spans="3:6" x14ac:dyDescent="0.2">
      <c r="C597" s="45"/>
      <c r="D597" s="265"/>
      <c r="E597" s="265"/>
      <c r="F597" s="45"/>
    </row>
    <row r="598" spans="3:6" x14ac:dyDescent="0.2">
      <c r="C598" s="45"/>
      <c r="D598" s="265"/>
      <c r="E598" s="265"/>
      <c r="F598" s="45"/>
    </row>
    <row r="599" spans="3:6" x14ac:dyDescent="0.2">
      <c r="C599" s="45"/>
      <c r="D599" s="265"/>
      <c r="E599" s="265"/>
      <c r="F599" s="45"/>
    </row>
    <row r="600" spans="3:6" x14ac:dyDescent="0.2">
      <c r="C600" s="45"/>
      <c r="D600" s="265"/>
      <c r="E600" s="265"/>
      <c r="F600" s="45"/>
    </row>
    <row r="601" spans="3:6" x14ac:dyDescent="0.2">
      <c r="C601" s="45"/>
      <c r="D601" s="265"/>
      <c r="E601" s="265"/>
      <c r="F601" s="45"/>
    </row>
    <row r="602" spans="3:6" x14ac:dyDescent="0.2">
      <c r="C602" s="45"/>
      <c r="D602" s="265"/>
      <c r="E602" s="265"/>
      <c r="F602" s="45"/>
    </row>
    <row r="603" spans="3:6" x14ac:dyDescent="0.2">
      <c r="C603" s="45"/>
      <c r="D603" s="265"/>
      <c r="E603" s="265"/>
      <c r="F603" s="45"/>
    </row>
    <row r="604" spans="3:6" x14ac:dyDescent="0.2">
      <c r="C604" s="45"/>
      <c r="D604" s="265"/>
      <c r="E604" s="265"/>
      <c r="F604" s="45"/>
    </row>
    <row r="605" spans="3:6" x14ac:dyDescent="0.2">
      <c r="C605" s="45"/>
      <c r="D605" s="265"/>
      <c r="E605" s="265"/>
      <c r="F605" s="45"/>
    </row>
    <row r="606" spans="3:6" x14ac:dyDescent="0.2">
      <c r="C606" s="45"/>
      <c r="D606" s="265"/>
      <c r="E606" s="265"/>
      <c r="F606" s="45"/>
    </row>
    <row r="607" spans="3:6" x14ac:dyDescent="0.2">
      <c r="C607" s="45"/>
      <c r="D607" s="265"/>
      <c r="E607" s="265"/>
      <c r="F607" s="45"/>
    </row>
    <row r="608" spans="3:6" x14ac:dyDescent="0.2">
      <c r="C608" s="45"/>
      <c r="D608" s="265"/>
      <c r="E608" s="265"/>
      <c r="F608" s="45"/>
    </row>
    <row r="609" spans="3:6" x14ac:dyDescent="0.2">
      <c r="C609" s="45"/>
      <c r="D609" s="265"/>
      <c r="E609" s="265"/>
      <c r="F609" s="45"/>
    </row>
    <row r="610" spans="3:6" x14ac:dyDescent="0.2">
      <c r="C610" s="45"/>
      <c r="D610" s="265"/>
      <c r="E610" s="265"/>
      <c r="F610" s="45"/>
    </row>
    <row r="611" spans="3:6" x14ac:dyDescent="0.2">
      <c r="C611" s="45"/>
      <c r="D611" s="265"/>
      <c r="E611" s="265"/>
      <c r="F611" s="45"/>
    </row>
    <row r="612" spans="3:6" x14ac:dyDescent="0.2">
      <c r="C612" s="45"/>
      <c r="D612" s="265"/>
      <c r="E612" s="265"/>
      <c r="F612" s="45"/>
    </row>
    <row r="613" spans="3:6" x14ac:dyDescent="0.2">
      <c r="C613" s="45"/>
      <c r="D613" s="265"/>
      <c r="E613" s="265"/>
      <c r="F613" s="45"/>
    </row>
    <row r="614" spans="3:6" x14ac:dyDescent="0.2">
      <c r="C614" s="45"/>
      <c r="D614" s="265"/>
      <c r="E614" s="265"/>
      <c r="F614" s="45"/>
    </row>
    <row r="615" spans="3:6" x14ac:dyDescent="0.2">
      <c r="C615" s="45"/>
      <c r="D615" s="265"/>
      <c r="E615" s="265"/>
      <c r="F615" s="45"/>
    </row>
    <row r="616" spans="3:6" x14ac:dyDescent="0.2">
      <c r="C616" s="45"/>
      <c r="D616" s="265"/>
      <c r="E616" s="265"/>
      <c r="F616" s="45"/>
    </row>
    <row r="617" spans="3:6" x14ac:dyDescent="0.2">
      <c r="C617" s="45"/>
      <c r="D617" s="265"/>
      <c r="E617" s="265"/>
      <c r="F617" s="45"/>
    </row>
    <row r="618" spans="3:6" x14ac:dyDescent="0.2">
      <c r="C618" s="45"/>
      <c r="D618" s="265"/>
      <c r="E618" s="265"/>
      <c r="F618" s="45"/>
    </row>
    <row r="619" spans="3:6" x14ac:dyDescent="0.2">
      <c r="C619" s="45"/>
      <c r="D619" s="265"/>
      <c r="E619" s="265"/>
      <c r="F619" s="45"/>
    </row>
    <row r="620" spans="3:6" x14ac:dyDescent="0.2">
      <c r="C620" s="45"/>
      <c r="D620" s="265"/>
      <c r="E620" s="265"/>
      <c r="F620" s="45"/>
    </row>
    <row r="621" spans="3:6" x14ac:dyDescent="0.2">
      <c r="C621" s="45"/>
      <c r="D621" s="265"/>
      <c r="E621" s="265"/>
      <c r="F621" s="45"/>
    </row>
    <row r="622" spans="3:6" x14ac:dyDescent="0.2">
      <c r="C622" s="45"/>
      <c r="D622" s="265"/>
      <c r="E622" s="265"/>
      <c r="F622" s="45"/>
    </row>
    <row r="623" spans="3:6" x14ac:dyDescent="0.2">
      <c r="C623" s="45"/>
      <c r="D623" s="265"/>
      <c r="E623" s="265"/>
      <c r="F623" s="45"/>
    </row>
    <row r="624" spans="3:6" x14ac:dyDescent="0.2">
      <c r="C624" s="45"/>
      <c r="D624" s="265"/>
      <c r="E624" s="265"/>
      <c r="F624" s="45"/>
    </row>
    <row r="625" spans="3:6" x14ac:dyDescent="0.2">
      <c r="C625" s="45"/>
      <c r="D625" s="265"/>
      <c r="E625" s="265"/>
      <c r="F625" s="45"/>
    </row>
    <row r="626" spans="3:6" x14ac:dyDescent="0.2">
      <c r="C626" s="45"/>
      <c r="D626" s="265"/>
      <c r="E626" s="265"/>
      <c r="F626" s="45"/>
    </row>
    <row r="627" spans="3:6" x14ac:dyDescent="0.2">
      <c r="C627" s="45"/>
      <c r="D627" s="265"/>
      <c r="E627" s="265"/>
      <c r="F627" s="45"/>
    </row>
    <row r="628" spans="3:6" x14ac:dyDescent="0.2">
      <c r="C628" s="45"/>
      <c r="D628" s="265"/>
      <c r="E628" s="265"/>
      <c r="F628" s="45"/>
    </row>
    <row r="629" spans="3:6" x14ac:dyDescent="0.2">
      <c r="C629" s="45"/>
      <c r="D629" s="265"/>
      <c r="E629" s="265"/>
      <c r="F629" s="45"/>
    </row>
    <row r="630" spans="3:6" x14ac:dyDescent="0.2">
      <c r="C630" s="45"/>
      <c r="D630" s="265"/>
      <c r="E630" s="265"/>
      <c r="F630" s="45"/>
    </row>
    <row r="631" spans="3:6" x14ac:dyDescent="0.2">
      <c r="C631" s="45"/>
      <c r="D631" s="265"/>
      <c r="E631" s="265"/>
      <c r="F631" s="45"/>
    </row>
    <row r="632" spans="3:6" x14ac:dyDescent="0.2">
      <c r="C632" s="45"/>
      <c r="D632" s="265"/>
      <c r="E632" s="265"/>
      <c r="F632" s="45"/>
    </row>
    <row r="633" spans="3:6" x14ac:dyDescent="0.2">
      <c r="C633" s="45"/>
      <c r="D633" s="265"/>
      <c r="E633" s="265"/>
      <c r="F633" s="45"/>
    </row>
    <row r="634" spans="3:6" x14ac:dyDescent="0.2">
      <c r="C634" s="45"/>
      <c r="D634" s="265"/>
      <c r="E634" s="265"/>
      <c r="F634" s="45"/>
    </row>
    <row r="635" spans="3:6" x14ac:dyDescent="0.2">
      <c r="C635" s="45"/>
      <c r="D635" s="265"/>
      <c r="E635" s="265"/>
      <c r="F635" s="45"/>
    </row>
    <row r="636" spans="3:6" x14ac:dyDescent="0.2">
      <c r="C636" s="45"/>
      <c r="D636" s="265"/>
      <c r="E636" s="265"/>
      <c r="F636" s="45"/>
    </row>
    <row r="637" spans="3:6" x14ac:dyDescent="0.2">
      <c r="C637" s="45"/>
      <c r="D637" s="265"/>
      <c r="E637" s="265"/>
      <c r="F637" s="45"/>
    </row>
    <row r="638" spans="3:6" x14ac:dyDescent="0.2">
      <c r="C638" s="45"/>
      <c r="D638" s="265"/>
      <c r="E638" s="265"/>
      <c r="F638" s="45"/>
    </row>
    <row r="639" spans="3:6" x14ac:dyDescent="0.2">
      <c r="C639" s="45"/>
      <c r="D639" s="265"/>
      <c r="E639" s="265"/>
      <c r="F639" s="45"/>
    </row>
    <row r="640" spans="3:6" x14ac:dyDescent="0.2">
      <c r="C640" s="45"/>
      <c r="D640" s="265"/>
      <c r="E640" s="265"/>
      <c r="F640" s="45"/>
    </row>
    <row r="641" spans="3:6" x14ac:dyDescent="0.2">
      <c r="C641" s="45"/>
      <c r="D641" s="265"/>
      <c r="E641" s="265"/>
      <c r="F641" s="45"/>
    </row>
    <row r="642" spans="3:6" x14ac:dyDescent="0.2">
      <c r="C642" s="45"/>
      <c r="D642" s="265"/>
      <c r="E642" s="265"/>
      <c r="F642" s="45"/>
    </row>
    <row r="643" spans="3:6" x14ac:dyDescent="0.2">
      <c r="C643" s="45"/>
      <c r="D643" s="265"/>
      <c r="E643" s="265"/>
      <c r="F643" s="45"/>
    </row>
    <row r="644" spans="3:6" x14ac:dyDescent="0.2">
      <c r="C644" s="45"/>
      <c r="D644" s="265"/>
      <c r="E644" s="265"/>
      <c r="F644" s="45"/>
    </row>
    <row r="645" spans="3:6" x14ac:dyDescent="0.2">
      <c r="C645" s="45"/>
      <c r="D645" s="265"/>
      <c r="E645" s="265"/>
      <c r="F645" s="45"/>
    </row>
    <row r="646" spans="3:6" x14ac:dyDescent="0.2">
      <c r="C646" s="45"/>
      <c r="D646" s="265"/>
      <c r="E646" s="265"/>
      <c r="F646" s="45"/>
    </row>
    <row r="647" spans="3:6" x14ac:dyDescent="0.2">
      <c r="C647" s="45"/>
      <c r="D647" s="265"/>
      <c r="E647" s="265"/>
      <c r="F647" s="45"/>
    </row>
    <row r="648" spans="3:6" x14ac:dyDescent="0.2">
      <c r="C648" s="45"/>
      <c r="D648" s="265"/>
      <c r="E648" s="265"/>
      <c r="F648" s="45"/>
    </row>
    <row r="649" spans="3:6" x14ac:dyDescent="0.2">
      <c r="C649" s="45"/>
      <c r="D649" s="265"/>
      <c r="E649" s="265"/>
      <c r="F649" s="45"/>
    </row>
    <row r="650" spans="3:6" x14ac:dyDescent="0.2">
      <c r="C650" s="45"/>
      <c r="D650" s="265"/>
      <c r="E650" s="265"/>
      <c r="F650" s="45"/>
    </row>
    <row r="651" spans="3:6" x14ac:dyDescent="0.2">
      <c r="C651" s="45"/>
      <c r="D651" s="265"/>
      <c r="E651" s="265"/>
      <c r="F651" s="45"/>
    </row>
    <row r="652" spans="3:6" x14ac:dyDescent="0.2">
      <c r="C652" s="45"/>
      <c r="D652" s="265"/>
      <c r="E652" s="265"/>
      <c r="F652" s="45"/>
    </row>
    <row r="653" spans="3:6" x14ac:dyDescent="0.2">
      <c r="C653" s="45"/>
      <c r="D653" s="265"/>
      <c r="E653" s="265"/>
      <c r="F653" s="45"/>
    </row>
    <row r="654" spans="3:6" x14ac:dyDescent="0.2">
      <c r="C654" s="45"/>
      <c r="D654" s="265"/>
      <c r="E654" s="265"/>
      <c r="F654" s="45"/>
    </row>
    <row r="655" spans="3:6" x14ac:dyDescent="0.2">
      <c r="C655" s="45"/>
      <c r="D655" s="265"/>
      <c r="E655" s="265"/>
      <c r="F655" s="45"/>
    </row>
    <row r="656" spans="3:6" x14ac:dyDescent="0.2">
      <c r="C656" s="45"/>
      <c r="D656" s="265"/>
      <c r="E656" s="265"/>
      <c r="F656" s="45"/>
    </row>
    <row r="657" spans="3:6" x14ac:dyDescent="0.2">
      <c r="C657" s="45"/>
      <c r="D657" s="265"/>
      <c r="E657" s="265"/>
      <c r="F657" s="45"/>
    </row>
    <row r="658" spans="3:6" x14ac:dyDescent="0.2">
      <c r="C658" s="45"/>
      <c r="D658" s="265"/>
      <c r="E658" s="265"/>
      <c r="F658" s="45"/>
    </row>
    <row r="659" spans="3:6" x14ac:dyDescent="0.2">
      <c r="C659" s="45"/>
      <c r="D659" s="265"/>
      <c r="E659" s="265"/>
      <c r="F659" s="45"/>
    </row>
    <row r="660" spans="3:6" x14ac:dyDescent="0.2">
      <c r="C660" s="45"/>
      <c r="D660" s="265"/>
      <c r="E660" s="265"/>
      <c r="F660" s="45"/>
    </row>
    <row r="661" spans="3:6" x14ac:dyDescent="0.2">
      <c r="C661" s="45"/>
      <c r="D661" s="265"/>
      <c r="E661" s="265"/>
      <c r="F661" s="45"/>
    </row>
    <row r="662" spans="3:6" x14ac:dyDescent="0.2">
      <c r="C662" s="45"/>
      <c r="D662" s="265"/>
      <c r="E662" s="265"/>
      <c r="F662" s="45"/>
    </row>
    <row r="663" spans="3:6" x14ac:dyDescent="0.2">
      <c r="C663" s="45"/>
      <c r="D663" s="265"/>
      <c r="E663" s="265"/>
      <c r="F663" s="45"/>
    </row>
    <row r="664" spans="3:6" x14ac:dyDescent="0.2">
      <c r="C664" s="45"/>
      <c r="D664" s="265"/>
      <c r="E664" s="265"/>
      <c r="F664" s="45"/>
    </row>
    <row r="665" spans="3:6" x14ac:dyDescent="0.2">
      <c r="C665" s="45"/>
      <c r="D665" s="265"/>
      <c r="E665" s="265"/>
      <c r="F665" s="45"/>
    </row>
    <row r="666" spans="3:6" x14ac:dyDescent="0.2">
      <c r="C666" s="45"/>
      <c r="D666" s="265"/>
      <c r="E666" s="265"/>
      <c r="F666" s="45"/>
    </row>
    <row r="667" spans="3:6" x14ac:dyDescent="0.2">
      <c r="C667" s="45"/>
      <c r="D667" s="265"/>
      <c r="E667" s="265"/>
      <c r="F667" s="45"/>
    </row>
    <row r="668" spans="3:6" x14ac:dyDescent="0.2">
      <c r="C668" s="45"/>
      <c r="D668" s="265"/>
      <c r="E668" s="265"/>
      <c r="F668" s="45"/>
    </row>
    <row r="669" spans="3:6" x14ac:dyDescent="0.2">
      <c r="C669" s="45"/>
      <c r="D669" s="265"/>
      <c r="E669" s="265"/>
      <c r="F669" s="45"/>
    </row>
    <row r="670" spans="3:6" x14ac:dyDescent="0.2">
      <c r="C670" s="45"/>
      <c r="D670" s="265"/>
      <c r="E670" s="265"/>
      <c r="F670" s="45"/>
    </row>
    <row r="671" spans="3:6" x14ac:dyDescent="0.2">
      <c r="C671" s="45"/>
      <c r="D671" s="265"/>
      <c r="E671" s="265"/>
      <c r="F671" s="45"/>
    </row>
    <row r="672" spans="3:6" x14ac:dyDescent="0.2">
      <c r="C672" s="45"/>
      <c r="D672" s="265"/>
      <c r="E672" s="265"/>
      <c r="F672" s="45"/>
    </row>
    <row r="673" spans="3:6" x14ac:dyDescent="0.2">
      <c r="C673" s="45"/>
      <c r="D673" s="265"/>
      <c r="E673" s="265"/>
      <c r="F673" s="45"/>
    </row>
    <row r="674" spans="3:6" x14ac:dyDescent="0.2">
      <c r="C674" s="45"/>
      <c r="D674" s="265"/>
      <c r="E674" s="265"/>
      <c r="F674" s="45"/>
    </row>
    <row r="675" spans="3:6" x14ac:dyDescent="0.2">
      <c r="C675" s="45"/>
      <c r="D675" s="265"/>
      <c r="E675" s="265"/>
      <c r="F675" s="45"/>
    </row>
    <row r="676" spans="3:6" x14ac:dyDescent="0.2">
      <c r="C676" s="45"/>
      <c r="D676" s="265"/>
      <c r="E676" s="265"/>
      <c r="F676" s="45"/>
    </row>
    <row r="677" spans="3:6" x14ac:dyDescent="0.2">
      <c r="C677" s="45"/>
      <c r="D677" s="265"/>
      <c r="E677" s="265"/>
      <c r="F677" s="45"/>
    </row>
    <row r="678" spans="3:6" x14ac:dyDescent="0.2">
      <c r="C678" s="45"/>
      <c r="D678" s="265"/>
      <c r="E678" s="265"/>
      <c r="F678" s="45"/>
    </row>
    <row r="679" spans="3:6" x14ac:dyDescent="0.2">
      <c r="C679" s="45"/>
      <c r="D679" s="265"/>
      <c r="E679" s="265"/>
      <c r="F679" s="45"/>
    </row>
    <row r="680" spans="3:6" x14ac:dyDescent="0.2">
      <c r="C680" s="45"/>
      <c r="D680" s="265"/>
      <c r="E680" s="265"/>
      <c r="F680" s="45"/>
    </row>
    <row r="681" spans="3:6" x14ac:dyDescent="0.2">
      <c r="C681" s="45"/>
      <c r="D681" s="265"/>
      <c r="E681" s="265"/>
      <c r="F681" s="45"/>
    </row>
    <row r="682" spans="3:6" x14ac:dyDescent="0.2">
      <c r="C682" s="45"/>
      <c r="D682" s="265"/>
      <c r="E682" s="265"/>
      <c r="F682" s="45"/>
    </row>
    <row r="683" spans="3:6" x14ac:dyDescent="0.2">
      <c r="C683" s="45"/>
      <c r="D683" s="265"/>
      <c r="E683" s="265"/>
      <c r="F683" s="45"/>
    </row>
    <row r="684" spans="3:6" x14ac:dyDescent="0.2">
      <c r="C684" s="45"/>
      <c r="D684" s="265"/>
      <c r="E684" s="265"/>
      <c r="F684" s="45"/>
    </row>
    <row r="685" spans="3:6" x14ac:dyDescent="0.2">
      <c r="C685" s="45"/>
      <c r="D685" s="265"/>
      <c r="E685" s="265"/>
      <c r="F685" s="45"/>
    </row>
    <row r="686" spans="3:6" x14ac:dyDescent="0.2">
      <c r="C686" s="45"/>
      <c r="D686" s="265"/>
      <c r="E686" s="265"/>
      <c r="F686" s="45"/>
    </row>
    <row r="687" spans="3:6" x14ac:dyDescent="0.2">
      <c r="C687" s="45"/>
      <c r="D687" s="265"/>
      <c r="E687" s="265"/>
      <c r="F687" s="45"/>
    </row>
    <row r="688" spans="3:6" x14ac:dyDescent="0.2">
      <c r="C688" s="45"/>
      <c r="D688" s="265"/>
      <c r="E688" s="265"/>
      <c r="F688" s="45"/>
    </row>
    <row r="689" spans="3:6" x14ac:dyDescent="0.2">
      <c r="C689" s="45"/>
      <c r="D689" s="265"/>
      <c r="E689" s="265"/>
      <c r="F689" s="45"/>
    </row>
    <row r="690" spans="3:6" x14ac:dyDescent="0.2">
      <c r="C690" s="45"/>
      <c r="D690" s="265"/>
      <c r="E690" s="265"/>
      <c r="F690" s="45"/>
    </row>
    <row r="691" spans="3:6" x14ac:dyDescent="0.2">
      <c r="C691" s="45"/>
      <c r="D691" s="265"/>
      <c r="E691" s="265"/>
      <c r="F691" s="45"/>
    </row>
    <row r="692" spans="3:6" x14ac:dyDescent="0.2">
      <c r="C692" s="45"/>
      <c r="D692" s="265"/>
      <c r="E692" s="265"/>
      <c r="F692" s="45"/>
    </row>
    <row r="693" spans="3:6" x14ac:dyDescent="0.2">
      <c r="C693" s="45"/>
      <c r="D693" s="265"/>
      <c r="E693" s="265"/>
      <c r="F693" s="45"/>
    </row>
    <row r="694" spans="3:6" x14ac:dyDescent="0.2">
      <c r="C694" s="45"/>
      <c r="D694" s="265"/>
      <c r="E694" s="265"/>
      <c r="F694" s="45"/>
    </row>
    <row r="695" spans="3:6" x14ac:dyDescent="0.2">
      <c r="C695" s="45"/>
      <c r="D695" s="265"/>
      <c r="E695" s="265"/>
      <c r="F695" s="45"/>
    </row>
    <row r="696" spans="3:6" x14ac:dyDescent="0.2">
      <c r="C696" s="45"/>
      <c r="D696" s="265"/>
      <c r="E696" s="265"/>
      <c r="F696" s="45"/>
    </row>
    <row r="697" spans="3:6" x14ac:dyDescent="0.2">
      <c r="C697" s="45"/>
      <c r="D697" s="265"/>
      <c r="E697" s="265"/>
      <c r="F697" s="45"/>
    </row>
    <row r="698" spans="3:6" x14ac:dyDescent="0.2">
      <c r="C698" s="45"/>
      <c r="D698" s="265"/>
      <c r="E698" s="265"/>
      <c r="F698" s="45"/>
    </row>
    <row r="699" spans="3:6" x14ac:dyDescent="0.2">
      <c r="C699" s="45"/>
      <c r="D699" s="265"/>
      <c r="E699" s="265"/>
      <c r="F699" s="45"/>
    </row>
    <row r="700" spans="3:6" x14ac:dyDescent="0.2">
      <c r="C700" s="45"/>
      <c r="D700" s="265"/>
      <c r="E700" s="265"/>
      <c r="F700" s="45"/>
    </row>
    <row r="701" spans="3:6" x14ac:dyDescent="0.2">
      <c r="C701" s="45"/>
      <c r="D701" s="265"/>
      <c r="E701" s="265"/>
      <c r="F701" s="45"/>
    </row>
    <row r="702" spans="3:6" x14ac:dyDescent="0.2">
      <c r="C702" s="45"/>
      <c r="D702" s="265"/>
      <c r="E702" s="265"/>
      <c r="F702" s="45"/>
    </row>
    <row r="703" spans="3:6" x14ac:dyDescent="0.2">
      <c r="C703" s="45"/>
      <c r="D703" s="265"/>
      <c r="E703" s="265"/>
      <c r="F703" s="45"/>
    </row>
    <row r="704" spans="3:6" x14ac:dyDescent="0.2">
      <c r="C704" s="45"/>
      <c r="D704" s="265"/>
      <c r="E704" s="265"/>
      <c r="F704" s="45"/>
    </row>
    <row r="705" spans="3:6" x14ac:dyDescent="0.2">
      <c r="C705" s="45"/>
      <c r="D705" s="265"/>
      <c r="E705" s="265"/>
      <c r="F705" s="45"/>
    </row>
    <row r="706" spans="3:6" x14ac:dyDescent="0.2">
      <c r="C706" s="45"/>
      <c r="D706" s="265"/>
      <c r="E706" s="265"/>
      <c r="F706" s="45"/>
    </row>
    <row r="707" spans="3:6" x14ac:dyDescent="0.2">
      <c r="C707" s="45"/>
      <c r="D707" s="265"/>
      <c r="E707" s="265"/>
      <c r="F707" s="45"/>
    </row>
    <row r="708" spans="3:6" x14ac:dyDescent="0.2">
      <c r="C708" s="45"/>
      <c r="D708" s="265"/>
      <c r="E708" s="265"/>
      <c r="F708" s="45"/>
    </row>
    <row r="709" spans="3:6" x14ac:dyDescent="0.2">
      <c r="C709" s="45"/>
      <c r="D709" s="265"/>
      <c r="E709" s="265"/>
      <c r="F709" s="45"/>
    </row>
    <row r="710" spans="3:6" x14ac:dyDescent="0.2">
      <c r="C710" s="45"/>
      <c r="D710" s="265"/>
      <c r="E710" s="265"/>
      <c r="F710" s="45"/>
    </row>
    <row r="711" spans="3:6" x14ac:dyDescent="0.2">
      <c r="C711" s="45"/>
      <c r="D711" s="265"/>
      <c r="E711" s="265"/>
      <c r="F711" s="45"/>
    </row>
    <row r="712" spans="3:6" x14ac:dyDescent="0.2">
      <c r="C712" s="45"/>
      <c r="D712" s="265"/>
      <c r="E712" s="265"/>
      <c r="F712" s="45"/>
    </row>
    <row r="713" spans="3:6" x14ac:dyDescent="0.2">
      <c r="C713" s="45"/>
      <c r="D713" s="265"/>
      <c r="E713" s="265"/>
      <c r="F713" s="45"/>
    </row>
    <row r="714" spans="3:6" x14ac:dyDescent="0.2">
      <c r="C714" s="45"/>
      <c r="D714" s="265"/>
      <c r="E714" s="265"/>
      <c r="F714" s="45"/>
    </row>
    <row r="715" spans="3:6" x14ac:dyDescent="0.2">
      <c r="C715" s="45"/>
      <c r="D715" s="265"/>
      <c r="E715" s="265"/>
      <c r="F715" s="45"/>
    </row>
    <row r="716" spans="3:6" x14ac:dyDescent="0.2">
      <c r="C716" s="45"/>
      <c r="D716" s="265"/>
      <c r="E716" s="265"/>
      <c r="F716" s="45"/>
    </row>
    <row r="717" spans="3:6" x14ac:dyDescent="0.2">
      <c r="C717" s="45"/>
      <c r="D717" s="265"/>
      <c r="E717" s="265"/>
      <c r="F717" s="45"/>
    </row>
    <row r="718" spans="3:6" x14ac:dyDescent="0.2">
      <c r="C718" s="45"/>
      <c r="D718" s="265"/>
      <c r="E718" s="265"/>
      <c r="F718" s="45"/>
    </row>
    <row r="719" spans="3:6" x14ac:dyDescent="0.2">
      <c r="C719" s="45"/>
      <c r="D719" s="265"/>
      <c r="E719" s="265"/>
      <c r="F719" s="45"/>
    </row>
    <row r="720" spans="3:6" x14ac:dyDescent="0.2">
      <c r="C720" s="45"/>
      <c r="D720" s="265"/>
      <c r="E720" s="265"/>
      <c r="F720" s="45"/>
    </row>
    <row r="721" spans="3:6" x14ac:dyDescent="0.2">
      <c r="C721" s="45"/>
      <c r="D721" s="265"/>
      <c r="E721" s="265"/>
      <c r="F721" s="45"/>
    </row>
    <row r="722" spans="3:6" x14ac:dyDescent="0.2">
      <c r="C722" s="45"/>
      <c r="D722" s="265"/>
      <c r="E722" s="265"/>
      <c r="F722" s="45"/>
    </row>
    <row r="723" spans="3:6" x14ac:dyDescent="0.2">
      <c r="C723" s="45"/>
      <c r="D723" s="265"/>
      <c r="E723" s="265"/>
      <c r="F723" s="45"/>
    </row>
    <row r="724" spans="3:6" x14ac:dyDescent="0.2">
      <c r="C724" s="45"/>
      <c r="D724" s="265"/>
      <c r="E724" s="265"/>
      <c r="F724" s="45"/>
    </row>
    <row r="725" spans="3:6" x14ac:dyDescent="0.2">
      <c r="C725" s="45"/>
      <c r="D725" s="265"/>
      <c r="E725" s="265"/>
      <c r="F725" s="45"/>
    </row>
    <row r="726" spans="3:6" x14ac:dyDescent="0.2">
      <c r="C726" s="45"/>
      <c r="D726" s="265"/>
      <c r="E726" s="265"/>
      <c r="F726" s="45"/>
    </row>
    <row r="727" spans="3:6" x14ac:dyDescent="0.2">
      <c r="C727" s="45"/>
      <c r="D727" s="265"/>
      <c r="E727" s="265"/>
      <c r="F727" s="45"/>
    </row>
    <row r="728" spans="3:6" x14ac:dyDescent="0.2">
      <c r="C728" s="45"/>
      <c r="D728" s="265"/>
      <c r="E728" s="265"/>
      <c r="F728" s="45"/>
    </row>
    <row r="729" spans="3:6" x14ac:dyDescent="0.2">
      <c r="C729" s="45"/>
      <c r="D729" s="265"/>
      <c r="E729" s="265"/>
      <c r="F729" s="45"/>
    </row>
    <row r="730" spans="3:6" x14ac:dyDescent="0.2">
      <c r="C730" s="45"/>
      <c r="D730" s="265"/>
      <c r="E730" s="265"/>
      <c r="F730" s="45"/>
    </row>
    <row r="731" spans="3:6" x14ac:dyDescent="0.2">
      <c r="C731" s="45"/>
      <c r="D731" s="265"/>
      <c r="E731" s="265"/>
      <c r="F731" s="45"/>
    </row>
    <row r="732" spans="3:6" x14ac:dyDescent="0.2">
      <c r="C732" s="45"/>
      <c r="D732" s="265"/>
      <c r="E732" s="265"/>
      <c r="F732" s="45"/>
    </row>
    <row r="733" spans="3:6" x14ac:dyDescent="0.2">
      <c r="C733" s="45"/>
      <c r="D733" s="265"/>
      <c r="E733" s="265"/>
      <c r="F733" s="45"/>
    </row>
    <row r="734" spans="3:6" x14ac:dyDescent="0.2">
      <c r="C734" s="45"/>
      <c r="D734" s="265"/>
      <c r="E734" s="265"/>
      <c r="F734" s="45"/>
    </row>
    <row r="735" spans="3:6" x14ac:dyDescent="0.2">
      <c r="C735" s="45"/>
      <c r="D735" s="265"/>
      <c r="E735" s="265"/>
      <c r="F735" s="45"/>
    </row>
    <row r="736" spans="3:6" x14ac:dyDescent="0.2">
      <c r="C736" s="45"/>
      <c r="D736" s="265"/>
      <c r="E736" s="265"/>
      <c r="F736" s="45"/>
    </row>
    <row r="737" spans="3:6" x14ac:dyDescent="0.2">
      <c r="C737" s="45"/>
      <c r="D737" s="265"/>
      <c r="E737" s="265"/>
      <c r="F737" s="45"/>
    </row>
    <row r="738" spans="3:6" x14ac:dyDescent="0.2">
      <c r="C738" s="45"/>
      <c r="D738" s="265"/>
      <c r="E738" s="265"/>
      <c r="F738" s="45"/>
    </row>
    <row r="739" spans="3:6" x14ac:dyDescent="0.2">
      <c r="C739" s="45"/>
      <c r="D739" s="265"/>
      <c r="E739" s="265"/>
      <c r="F739" s="45"/>
    </row>
    <row r="740" spans="3:6" x14ac:dyDescent="0.2">
      <c r="C740" s="45"/>
      <c r="D740" s="265"/>
      <c r="E740" s="265"/>
      <c r="F740" s="45"/>
    </row>
    <row r="741" spans="3:6" x14ac:dyDescent="0.2">
      <c r="C741" s="45"/>
      <c r="D741" s="265"/>
      <c r="E741" s="265"/>
      <c r="F741" s="45"/>
    </row>
    <row r="742" spans="3:6" x14ac:dyDescent="0.2">
      <c r="C742" s="45"/>
      <c r="D742" s="265"/>
      <c r="E742" s="265"/>
      <c r="F742" s="45"/>
    </row>
    <row r="743" spans="3:6" x14ac:dyDescent="0.2">
      <c r="C743" s="45"/>
      <c r="D743" s="265"/>
      <c r="E743" s="265"/>
      <c r="F743" s="45"/>
    </row>
    <row r="744" spans="3:6" x14ac:dyDescent="0.2">
      <c r="C744" s="45"/>
      <c r="D744" s="265"/>
      <c r="E744" s="265"/>
      <c r="F744" s="45"/>
    </row>
    <row r="745" spans="3:6" x14ac:dyDescent="0.2">
      <c r="C745" s="45"/>
      <c r="D745" s="265"/>
      <c r="E745" s="265"/>
      <c r="F745" s="45"/>
    </row>
    <row r="746" spans="3:6" x14ac:dyDescent="0.2">
      <c r="C746" s="45"/>
      <c r="D746" s="265"/>
      <c r="E746" s="265"/>
      <c r="F746" s="45"/>
    </row>
    <row r="747" spans="3:6" x14ac:dyDescent="0.2">
      <c r="C747" s="45"/>
      <c r="D747" s="265"/>
      <c r="E747" s="265"/>
      <c r="F747" s="45"/>
    </row>
    <row r="748" spans="3:6" x14ac:dyDescent="0.2">
      <c r="C748" s="45"/>
      <c r="D748" s="265"/>
      <c r="E748" s="265"/>
      <c r="F748" s="45"/>
    </row>
    <row r="749" spans="3:6" x14ac:dyDescent="0.2">
      <c r="C749" s="45"/>
      <c r="D749" s="265"/>
      <c r="E749" s="265"/>
      <c r="F749" s="45"/>
    </row>
    <row r="750" spans="3:6" x14ac:dyDescent="0.2">
      <c r="C750" s="45"/>
      <c r="D750" s="265"/>
      <c r="E750" s="265"/>
      <c r="F750" s="45"/>
    </row>
    <row r="751" spans="3:6" x14ac:dyDescent="0.2">
      <c r="C751" s="45"/>
      <c r="D751" s="265"/>
      <c r="E751" s="265"/>
      <c r="F751" s="45"/>
    </row>
    <row r="752" spans="3:6" x14ac:dyDescent="0.2">
      <c r="C752" s="45"/>
      <c r="D752" s="265"/>
      <c r="E752" s="265"/>
      <c r="F752" s="45"/>
    </row>
    <row r="753" spans="3:6" x14ac:dyDescent="0.2">
      <c r="C753" s="45"/>
      <c r="D753" s="265"/>
      <c r="E753" s="265"/>
      <c r="F753" s="45"/>
    </row>
    <row r="754" spans="3:6" x14ac:dyDescent="0.2">
      <c r="C754" s="45"/>
      <c r="D754" s="265"/>
      <c r="E754" s="265"/>
      <c r="F754" s="45"/>
    </row>
    <row r="755" spans="3:6" x14ac:dyDescent="0.2">
      <c r="C755" s="45"/>
      <c r="D755" s="265"/>
      <c r="E755" s="265"/>
      <c r="F755" s="45"/>
    </row>
    <row r="756" spans="3:6" x14ac:dyDescent="0.2">
      <c r="C756" s="45"/>
      <c r="D756" s="265"/>
      <c r="E756" s="265"/>
      <c r="F756" s="45"/>
    </row>
    <row r="757" spans="3:6" x14ac:dyDescent="0.2">
      <c r="C757" s="45"/>
      <c r="D757" s="265"/>
      <c r="E757" s="265"/>
      <c r="F757" s="45"/>
    </row>
    <row r="758" spans="3:6" x14ac:dyDescent="0.2">
      <c r="C758" s="45"/>
      <c r="D758" s="265"/>
      <c r="E758" s="265"/>
      <c r="F758" s="45"/>
    </row>
    <row r="759" spans="3:6" x14ac:dyDescent="0.2">
      <c r="C759" s="45"/>
      <c r="D759" s="265"/>
      <c r="E759" s="265"/>
      <c r="F759" s="45"/>
    </row>
    <row r="760" spans="3:6" x14ac:dyDescent="0.2">
      <c r="C760" s="45"/>
      <c r="D760" s="265"/>
      <c r="E760" s="265"/>
      <c r="F760" s="45"/>
    </row>
    <row r="761" spans="3:6" x14ac:dyDescent="0.2">
      <c r="C761" s="45"/>
      <c r="D761" s="265"/>
      <c r="E761" s="265"/>
      <c r="F761" s="45"/>
    </row>
    <row r="762" spans="3:6" x14ac:dyDescent="0.2">
      <c r="C762" s="45"/>
      <c r="D762" s="265"/>
      <c r="E762" s="265"/>
      <c r="F762" s="45"/>
    </row>
    <row r="763" spans="3:6" x14ac:dyDescent="0.2">
      <c r="C763" s="45"/>
      <c r="D763" s="265"/>
      <c r="E763" s="265"/>
      <c r="F763" s="45"/>
    </row>
    <row r="764" spans="3:6" x14ac:dyDescent="0.2">
      <c r="C764" s="45"/>
      <c r="D764" s="265"/>
      <c r="E764" s="265"/>
      <c r="F764" s="45"/>
    </row>
    <row r="765" spans="3:6" x14ac:dyDescent="0.2">
      <c r="C765" s="45"/>
      <c r="D765" s="265"/>
      <c r="E765" s="265"/>
      <c r="F765" s="45"/>
    </row>
    <row r="766" spans="3:6" x14ac:dyDescent="0.2">
      <c r="C766" s="45"/>
      <c r="D766" s="265"/>
      <c r="E766" s="265"/>
      <c r="F766" s="45"/>
    </row>
    <row r="767" spans="3:6" x14ac:dyDescent="0.2">
      <c r="C767" s="45"/>
      <c r="D767" s="265"/>
      <c r="E767" s="265"/>
      <c r="F767" s="45"/>
    </row>
    <row r="768" spans="3:6" x14ac:dyDescent="0.2">
      <c r="C768" s="45"/>
      <c r="D768" s="265"/>
      <c r="E768" s="265"/>
      <c r="F768" s="45"/>
    </row>
    <row r="769" spans="3:6" x14ac:dyDescent="0.2">
      <c r="C769" s="45"/>
      <c r="D769" s="265"/>
      <c r="E769" s="265"/>
      <c r="F769" s="45"/>
    </row>
    <row r="770" spans="3:6" x14ac:dyDescent="0.2">
      <c r="C770" s="45"/>
      <c r="D770" s="265"/>
      <c r="E770" s="265"/>
      <c r="F770" s="45"/>
    </row>
    <row r="771" spans="3:6" x14ac:dyDescent="0.2">
      <c r="C771" s="45"/>
      <c r="D771" s="265"/>
      <c r="E771" s="265"/>
      <c r="F771" s="45"/>
    </row>
    <row r="772" spans="3:6" x14ac:dyDescent="0.2">
      <c r="C772" s="45"/>
      <c r="D772" s="265"/>
      <c r="E772" s="265"/>
      <c r="F772" s="45"/>
    </row>
    <row r="773" spans="3:6" x14ac:dyDescent="0.2">
      <c r="C773" s="45"/>
      <c r="D773" s="265"/>
      <c r="E773" s="265"/>
      <c r="F773" s="45"/>
    </row>
    <row r="774" spans="3:6" x14ac:dyDescent="0.2">
      <c r="C774" s="45"/>
      <c r="D774" s="265"/>
      <c r="E774" s="265"/>
      <c r="F774" s="45"/>
    </row>
    <row r="775" spans="3:6" x14ac:dyDescent="0.2">
      <c r="C775" s="45"/>
      <c r="D775" s="265"/>
      <c r="E775" s="265"/>
      <c r="F775" s="45"/>
    </row>
    <row r="776" spans="3:6" x14ac:dyDescent="0.2">
      <c r="C776" s="45"/>
      <c r="D776" s="265"/>
      <c r="E776" s="265"/>
      <c r="F776" s="45"/>
    </row>
    <row r="777" spans="3:6" x14ac:dyDescent="0.2">
      <c r="C777" s="45"/>
      <c r="D777" s="265"/>
      <c r="E777" s="265"/>
      <c r="F777" s="45"/>
    </row>
    <row r="778" spans="3:6" x14ac:dyDescent="0.2">
      <c r="C778" s="45"/>
      <c r="D778" s="265"/>
      <c r="E778" s="265"/>
      <c r="F778" s="45"/>
    </row>
    <row r="779" spans="3:6" x14ac:dyDescent="0.2">
      <c r="C779" s="45"/>
      <c r="D779" s="265"/>
      <c r="E779" s="265"/>
      <c r="F779" s="45"/>
    </row>
    <row r="780" spans="3:6" x14ac:dyDescent="0.2">
      <c r="C780" s="45"/>
      <c r="D780" s="265"/>
      <c r="E780" s="265"/>
      <c r="F780" s="45"/>
    </row>
    <row r="781" spans="3:6" x14ac:dyDescent="0.2">
      <c r="C781" s="45"/>
      <c r="D781" s="265"/>
      <c r="E781" s="265"/>
      <c r="F781" s="45"/>
    </row>
    <row r="782" spans="3:6" x14ac:dyDescent="0.2">
      <c r="C782" s="45"/>
      <c r="D782" s="265"/>
      <c r="E782" s="265"/>
      <c r="F782" s="45"/>
    </row>
    <row r="783" spans="3:6" x14ac:dyDescent="0.2">
      <c r="C783" s="45"/>
      <c r="D783" s="265"/>
      <c r="E783" s="265"/>
      <c r="F783" s="45"/>
    </row>
    <row r="784" spans="3:6" x14ac:dyDescent="0.2">
      <c r="C784" s="45"/>
      <c r="D784" s="265"/>
      <c r="E784" s="265"/>
      <c r="F784" s="45"/>
    </row>
    <row r="785" spans="3:6" x14ac:dyDescent="0.2">
      <c r="C785" s="45"/>
      <c r="D785" s="265"/>
      <c r="E785" s="265"/>
      <c r="F785" s="45"/>
    </row>
    <row r="786" spans="3:6" x14ac:dyDescent="0.2">
      <c r="C786" s="45"/>
      <c r="D786" s="265"/>
      <c r="E786" s="265"/>
      <c r="F786" s="45"/>
    </row>
    <row r="787" spans="3:6" x14ac:dyDescent="0.2">
      <c r="C787" s="45"/>
      <c r="D787" s="265"/>
      <c r="E787" s="265"/>
      <c r="F787" s="45"/>
    </row>
    <row r="788" spans="3:6" x14ac:dyDescent="0.2">
      <c r="C788" s="45"/>
      <c r="D788" s="265"/>
      <c r="E788" s="265"/>
      <c r="F788" s="45"/>
    </row>
    <row r="789" spans="3:6" x14ac:dyDescent="0.2">
      <c r="C789" s="45"/>
      <c r="D789" s="265"/>
      <c r="E789" s="265"/>
      <c r="F789" s="45"/>
    </row>
    <row r="790" spans="3:6" x14ac:dyDescent="0.2">
      <c r="C790" s="45"/>
      <c r="D790" s="265"/>
      <c r="E790" s="265"/>
      <c r="F790" s="45"/>
    </row>
    <row r="791" spans="3:6" x14ac:dyDescent="0.2">
      <c r="C791" s="45"/>
      <c r="D791" s="265"/>
      <c r="E791" s="265"/>
      <c r="F791" s="45"/>
    </row>
    <row r="792" spans="3:6" x14ac:dyDescent="0.2">
      <c r="C792" s="45"/>
      <c r="D792" s="265"/>
      <c r="E792" s="265"/>
      <c r="F792" s="45"/>
    </row>
    <row r="793" spans="3:6" x14ac:dyDescent="0.2">
      <c r="C793" s="45"/>
      <c r="D793" s="265"/>
      <c r="E793" s="265"/>
      <c r="F793" s="45"/>
    </row>
    <row r="794" spans="3:6" x14ac:dyDescent="0.2">
      <c r="C794" s="45"/>
      <c r="D794" s="265"/>
      <c r="E794" s="265"/>
      <c r="F794" s="45"/>
    </row>
    <row r="795" spans="3:6" x14ac:dyDescent="0.2">
      <c r="C795" s="45"/>
      <c r="D795" s="265"/>
      <c r="E795" s="265"/>
      <c r="F795" s="45"/>
    </row>
    <row r="796" spans="3:6" x14ac:dyDescent="0.2">
      <c r="C796" s="45"/>
      <c r="D796" s="265"/>
      <c r="E796" s="265"/>
      <c r="F796" s="45"/>
    </row>
    <row r="797" spans="3:6" x14ac:dyDescent="0.2">
      <c r="C797" s="45"/>
      <c r="D797" s="265"/>
      <c r="E797" s="265"/>
      <c r="F797" s="45"/>
    </row>
    <row r="798" spans="3:6" x14ac:dyDescent="0.2">
      <c r="C798" s="45"/>
      <c r="D798" s="265"/>
      <c r="E798" s="265"/>
      <c r="F798" s="45"/>
    </row>
    <row r="799" spans="3:6" x14ac:dyDescent="0.2">
      <c r="C799" s="45"/>
      <c r="D799" s="265"/>
      <c r="E799" s="265"/>
      <c r="F799" s="45"/>
    </row>
    <row r="800" spans="3:6" x14ac:dyDescent="0.2">
      <c r="C800" s="45"/>
      <c r="D800" s="265"/>
      <c r="E800" s="265"/>
      <c r="F800" s="45"/>
    </row>
    <row r="801" spans="3:6" x14ac:dyDescent="0.2">
      <c r="C801" s="45"/>
      <c r="D801" s="265"/>
      <c r="E801" s="265"/>
      <c r="F801" s="45"/>
    </row>
    <row r="802" spans="3:6" x14ac:dyDescent="0.2">
      <c r="C802" s="45"/>
      <c r="D802" s="265"/>
      <c r="E802" s="265"/>
      <c r="F802" s="45"/>
    </row>
    <row r="803" spans="3:6" x14ac:dyDescent="0.2">
      <c r="C803" s="45"/>
      <c r="D803" s="265"/>
      <c r="E803" s="265"/>
      <c r="F803" s="45"/>
    </row>
    <row r="804" spans="3:6" x14ac:dyDescent="0.2">
      <c r="C804" s="45"/>
      <c r="D804" s="265"/>
      <c r="E804" s="265"/>
      <c r="F804" s="45"/>
    </row>
    <row r="805" spans="3:6" x14ac:dyDescent="0.2">
      <c r="C805" s="45"/>
      <c r="D805" s="265"/>
      <c r="E805" s="265"/>
      <c r="F805" s="45"/>
    </row>
    <row r="806" spans="3:6" x14ac:dyDescent="0.2">
      <c r="C806" s="45"/>
      <c r="D806" s="265"/>
      <c r="E806" s="265"/>
      <c r="F806" s="45"/>
    </row>
    <row r="807" spans="3:6" x14ac:dyDescent="0.2">
      <c r="C807" s="45"/>
      <c r="D807" s="265"/>
      <c r="E807" s="265"/>
      <c r="F807" s="45"/>
    </row>
    <row r="808" spans="3:6" x14ac:dyDescent="0.2">
      <c r="C808" s="45"/>
      <c r="D808" s="265"/>
      <c r="E808" s="265"/>
      <c r="F808" s="45"/>
    </row>
    <row r="809" spans="3:6" x14ac:dyDescent="0.2">
      <c r="C809" s="45"/>
      <c r="D809" s="265"/>
      <c r="E809" s="265"/>
      <c r="F809" s="45"/>
    </row>
    <row r="810" spans="3:6" x14ac:dyDescent="0.2">
      <c r="C810" s="45"/>
      <c r="D810" s="265"/>
      <c r="E810" s="265"/>
      <c r="F810" s="45"/>
    </row>
    <row r="811" spans="3:6" x14ac:dyDescent="0.2">
      <c r="C811" s="45"/>
      <c r="D811" s="265"/>
      <c r="E811" s="265"/>
      <c r="F811" s="45"/>
    </row>
    <row r="812" spans="3:6" x14ac:dyDescent="0.2">
      <c r="C812" s="45"/>
      <c r="D812" s="265"/>
      <c r="E812" s="265"/>
      <c r="F812" s="45"/>
    </row>
    <row r="813" spans="3:6" x14ac:dyDescent="0.2">
      <c r="C813" s="45"/>
      <c r="D813" s="265"/>
      <c r="E813" s="265"/>
      <c r="F813" s="45"/>
    </row>
    <row r="814" spans="3:6" x14ac:dyDescent="0.2">
      <c r="C814" s="45"/>
      <c r="D814" s="265"/>
      <c r="E814" s="265"/>
      <c r="F814" s="45"/>
    </row>
    <row r="815" spans="3:6" x14ac:dyDescent="0.2">
      <c r="C815" s="45"/>
      <c r="D815" s="265"/>
      <c r="E815" s="265"/>
      <c r="F815" s="45"/>
    </row>
    <row r="816" spans="3:6" x14ac:dyDescent="0.2">
      <c r="C816" s="45"/>
      <c r="D816" s="265"/>
      <c r="E816" s="265"/>
      <c r="F816" s="45"/>
    </row>
    <row r="817" spans="3:6" x14ac:dyDescent="0.2">
      <c r="C817" s="45"/>
      <c r="D817" s="265"/>
      <c r="E817" s="265"/>
      <c r="F817" s="45"/>
    </row>
    <row r="818" spans="3:6" x14ac:dyDescent="0.2">
      <c r="C818" s="45"/>
      <c r="D818" s="265"/>
      <c r="E818" s="265"/>
      <c r="F818" s="45"/>
    </row>
    <row r="819" spans="3:6" x14ac:dyDescent="0.2">
      <c r="C819" s="45"/>
      <c r="D819" s="265"/>
      <c r="E819" s="265"/>
      <c r="F819" s="45"/>
    </row>
    <row r="820" spans="3:6" x14ac:dyDescent="0.2">
      <c r="C820" s="45"/>
      <c r="D820" s="265"/>
      <c r="E820" s="265"/>
      <c r="F820" s="45"/>
    </row>
    <row r="821" spans="3:6" x14ac:dyDescent="0.2">
      <c r="C821" s="45"/>
      <c r="D821" s="265"/>
      <c r="E821" s="265"/>
      <c r="F821" s="45"/>
    </row>
    <row r="822" spans="3:6" x14ac:dyDescent="0.2">
      <c r="C822" s="45"/>
      <c r="D822" s="265"/>
      <c r="E822" s="265"/>
      <c r="F822" s="45"/>
    </row>
    <row r="823" spans="3:6" x14ac:dyDescent="0.2">
      <c r="C823" s="45"/>
      <c r="D823" s="265"/>
      <c r="E823" s="265"/>
      <c r="F823" s="45"/>
    </row>
    <row r="824" spans="3:6" x14ac:dyDescent="0.2">
      <c r="C824" s="45"/>
      <c r="D824" s="265"/>
      <c r="E824" s="265"/>
      <c r="F824" s="45"/>
    </row>
    <row r="825" spans="3:6" x14ac:dyDescent="0.2">
      <c r="C825" s="45"/>
      <c r="D825" s="265"/>
      <c r="E825" s="265"/>
      <c r="F825" s="45"/>
    </row>
    <row r="826" spans="3:6" x14ac:dyDescent="0.2">
      <c r="C826" s="45"/>
      <c r="D826" s="265"/>
      <c r="E826" s="265"/>
      <c r="F826" s="45"/>
    </row>
    <row r="827" spans="3:6" x14ac:dyDescent="0.2">
      <c r="C827" s="45"/>
      <c r="D827" s="265"/>
      <c r="E827" s="265"/>
      <c r="F827" s="45"/>
    </row>
    <row r="828" spans="3:6" x14ac:dyDescent="0.2">
      <c r="C828" s="45"/>
      <c r="D828" s="265"/>
      <c r="E828" s="265"/>
      <c r="F828" s="45"/>
    </row>
    <row r="829" spans="3:6" x14ac:dyDescent="0.2">
      <c r="C829" s="45"/>
      <c r="D829" s="265"/>
      <c r="E829" s="265"/>
      <c r="F829" s="45"/>
    </row>
    <row r="830" spans="3:6" x14ac:dyDescent="0.2">
      <c r="C830" s="45"/>
      <c r="D830" s="265"/>
      <c r="E830" s="265"/>
      <c r="F830" s="45"/>
    </row>
    <row r="831" spans="3:6" x14ac:dyDescent="0.2">
      <c r="C831" s="45"/>
      <c r="D831" s="265"/>
      <c r="E831" s="265"/>
      <c r="F831" s="45"/>
    </row>
    <row r="832" spans="3:6" x14ac:dyDescent="0.2">
      <c r="C832" s="45"/>
      <c r="D832" s="265"/>
      <c r="E832" s="265"/>
      <c r="F832" s="45"/>
    </row>
    <row r="833" spans="3:6" x14ac:dyDescent="0.2">
      <c r="C833" s="45"/>
      <c r="D833" s="265"/>
      <c r="E833" s="265"/>
      <c r="F833" s="45"/>
    </row>
    <row r="834" spans="3:6" x14ac:dyDescent="0.2">
      <c r="C834" s="45"/>
      <c r="D834" s="265"/>
      <c r="E834" s="265"/>
      <c r="F834" s="45"/>
    </row>
    <row r="835" spans="3:6" x14ac:dyDescent="0.2">
      <c r="C835" s="45"/>
      <c r="D835" s="265"/>
      <c r="E835" s="265"/>
      <c r="F835" s="45"/>
    </row>
    <row r="836" spans="3:6" x14ac:dyDescent="0.2">
      <c r="C836" s="45"/>
      <c r="D836" s="265"/>
      <c r="E836" s="265"/>
      <c r="F836" s="45"/>
    </row>
    <row r="837" spans="3:6" x14ac:dyDescent="0.2">
      <c r="C837" s="45"/>
      <c r="D837" s="265"/>
      <c r="E837" s="265"/>
      <c r="F837" s="45"/>
    </row>
    <row r="838" spans="3:6" x14ac:dyDescent="0.2">
      <c r="C838" s="45"/>
      <c r="D838" s="265"/>
      <c r="E838" s="265"/>
      <c r="F838" s="45"/>
    </row>
    <row r="839" spans="3:6" x14ac:dyDescent="0.2">
      <c r="C839" s="45"/>
      <c r="D839" s="265"/>
      <c r="E839" s="265"/>
      <c r="F839" s="45"/>
    </row>
    <row r="840" spans="3:6" x14ac:dyDescent="0.2">
      <c r="C840" s="45"/>
      <c r="D840" s="265"/>
      <c r="E840" s="265"/>
      <c r="F840" s="45"/>
    </row>
    <row r="841" spans="3:6" x14ac:dyDescent="0.2">
      <c r="C841" s="45"/>
      <c r="D841" s="265"/>
      <c r="E841" s="265"/>
      <c r="F841" s="45"/>
    </row>
    <row r="842" spans="3:6" x14ac:dyDescent="0.2">
      <c r="C842" s="45"/>
      <c r="D842" s="265"/>
      <c r="E842" s="265"/>
      <c r="F842" s="45"/>
    </row>
    <row r="843" spans="3:6" x14ac:dyDescent="0.2">
      <c r="C843" s="45"/>
      <c r="D843" s="265"/>
      <c r="E843" s="265"/>
      <c r="F843" s="45"/>
    </row>
    <row r="844" spans="3:6" x14ac:dyDescent="0.2">
      <c r="C844" s="45"/>
      <c r="D844" s="265"/>
      <c r="E844" s="265"/>
      <c r="F844" s="45"/>
    </row>
    <row r="845" spans="3:6" x14ac:dyDescent="0.2">
      <c r="C845" s="45"/>
      <c r="D845" s="265"/>
      <c r="E845" s="265"/>
      <c r="F845" s="45"/>
    </row>
    <row r="846" spans="3:6" x14ac:dyDescent="0.2">
      <c r="C846" s="45"/>
      <c r="D846" s="265"/>
      <c r="E846" s="265"/>
      <c r="F846" s="45"/>
    </row>
    <row r="847" spans="3:6" x14ac:dyDescent="0.2">
      <c r="C847" s="45"/>
      <c r="D847" s="265"/>
      <c r="E847" s="265"/>
      <c r="F847" s="45"/>
    </row>
    <row r="848" spans="3:6" x14ac:dyDescent="0.2">
      <c r="C848" s="45"/>
      <c r="D848" s="265"/>
      <c r="E848" s="265"/>
      <c r="F848" s="45"/>
    </row>
    <row r="849" spans="3:6" x14ac:dyDescent="0.2">
      <c r="C849" s="45"/>
      <c r="D849" s="265"/>
      <c r="E849" s="265"/>
      <c r="F849" s="45"/>
    </row>
    <row r="850" spans="3:6" x14ac:dyDescent="0.2">
      <c r="C850" s="45"/>
      <c r="D850" s="265"/>
      <c r="E850" s="265"/>
      <c r="F850" s="45"/>
    </row>
    <row r="851" spans="3:6" x14ac:dyDescent="0.2">
      <c r="C851" s="45"/>
      <c r="D851" s="265"/>
      <c r="E851" s="265"/>
      <c r="F851" s="45"/>
    </row>
    <row r="852" spans="3:6" x14ac:dyDescent="0.2">
      <c r="C852" s="45"/>
      <c r="D852" s="265"/>
      <c r="E852" s="265"/>
      <c r="F852" s="45"/>
    </row>
    <row r="853" spans="3:6" x14ac:dyDescent="0.2">
      <c r="C853" s="45"/>
      <c r="D853" s="265"/>
      <c r="E853" s="265"/>
      <c r="F853" s="45"/>
    </row>
    <row r="854" spans="3:6" x14ac:dyDescent="0.2">
      <c r="C854" s="45"/>
      <c r="D854" s="265"/>
      <c r="E854" s="265"/>
      <c r="F854" s="45"/>
    </row>
    <row r="855" spans="3:6" x14ac:dyDescent="0.2">
      <c r="C855" s="45"/>
      <c r="D855" s="265"/>
      <c r="E855" s="265"/>
      <c r="F855" s="45"/>
    </row>
    <row r="856" spans="3:6" x14ac:dyDescent="0.2">
      <c r="C856" s="45"/>
      <c r="D856" s="265"/>
      <c r="E856" s="265"/>
      <c r="F856" s="45"/>
    </row>
    <row r="857" spans="3:6" x14ac:dyDescent="0.2">
      <c r="C857" s="45"/>
      <c r="D857" s="265"/>
      <c r="E857" s="265"/>
      <c r="F857" s="45"/>
    </row>
    <row r="858" spans="3:6" x14ac:dyDescent="0.2">
      <c r="C858" s="45"/>
      <c r="D858" s="265"/>
      <c r="E858" s="265"/>
      <c r="F858" s="45"/>
    </row>
    <row r="859" spans="3:6" x14ac:dyDescent="0.2">
      <c r="C859" s="45"/>
      <c r="D859" s="265"/>
      <c r="E859" s="265"/>
      <c r="F859" s="45"/>
    </row>
    <row r="860" spans="3:6" x14ac:dyDescent="0.2">
      <c r="C860" s="45"/>
      <c r="D860" s="265"/>
      <c r="E860" s="265"/>
      <c r="F860" s="45"/>
    </row>
    <row r="861" spans="3:6" x14ac:dyDescent="0.2">
      <c r="C861" s="45"/>
      <c r="D861" s="265"/>
      <c r="E861" s="265"/>
      <c r="F861" s="45"/>
    </row>
    <row r="862" spans="3:6" x14ac:dyDescent="0.2">
      <c r="C862" s="45"/>
      <c r="D862" s="265"/>
      <c r="E862" s="265"/>
      <c r="F862" s="45"/>
    </row>
    <row r="863" spans="3:6" x14ac:dyDescent="0.2">
      <c r="C863" s="45"/>
      <c r="D863" s="265"/>
      <c r="E863" s="265"/>
      <c r="F863" s="45"/>
    </row>
    <row r="864" spans="3:6" x14ac:dyDescent="0.2">
      <c r="C864" s="45"/>
      <c r="D864" s="265"/>
      <c r="E864" s="265"/>
      <c r="F864" s="45"/>
    </row>
    <row r="865" spans="3:6" x14ac:dyDescent="0.2">
      <c r="C865" s="45"/>
      <c r="D865" s="265"/>
      <c r="E865" s="265"/>
      <c r="F865" s="45"/>
    </row>
    <row r="866" spans="3:6" x14ac:dyDescent="0.2">
      <c r="C866" s="45"/>
      <c r="D866" s="265"/>
      <c r="E866" s="265"/>
      <c r="F866" s="45"/>
    </row>
    <row r="867" spans="3:6" x14ac:dyDescent="0.2">
      <c r="C867" s="45"/>
      <c r="D867" s="265"/>
      <c r="E867" s="265"/>
      <c r="F867" s="45"/>
    </row>
    <row r="868" spans="3:6" x14ac:dyDescent="0.2">
      <c r="C868" s="45"/>
      <c r="D868" s="265"/>
      <c r="E868" s="265"/>
      <c r="F868" s="45"/>
    </row>
    <row r="869" spans="3:6" x14ac:dyDescent="0.2">
      <c r="C869" s="45"/>
      <c r="D869" s="265"/>
      <c r="E869" s="265"/>
      <c r="F869" s="45"/>
    </row>
    <row r="870" spans="3:6" x14ac:dyDescent="0.2">
      <c r="C870" s="45"/>
      <c r="D870" s="265"/>
      <c r="E870" s="265"/>
      <c r="F870" s="45"/>
    </row>
    <row r="871" spans="3:6" x14ac:dyDescent="0.2">
      <c r="C871" s="45"/>
      <c r="D871" s="265"/>
      <c r="E871" s="265"/>
      <c r="F871" s="45"/>
    </row>
    <row r="872" spans="3:6" x14ac:dyDescent="0.2">
      <c r="C872" s="45"/>
      <c r="D872" s="265"/>
      <c r="E872" s="265"/>
      <c r="F872" s="45"/>
    </row>
    <row r="873" spans="3:6" x14ac:dyDescent="0.2">
      <c r="C873" s="45"/>
      <c r="D873" s="265"/>
      <c r="E873" s="265"/>
      <c r="F873" s="45"/>
    </row>
    <row r="874" spans="3:6" x14ac:dyDescent="0.2">
      <c r="C874" s="45"/>
      <c r="D874" s="265"/>
      <c r="E874" s="265"/>
      <c r="F874" s="45"/>
    </row>
    <row r="875" spans="3:6" x14ac:dyDescent="0.2">
      <c r="C875" s="45"/>
      <c r="D875" s="265"/>
      <c r="E875" s="265"/>
      <c r="F875" s="45"/>
    </row>
    <row r="876" spans="3:6" x14ac:dyDescent="0.2">
      <c r="C876" s="45"/>
      <c r="D876" s="265"/>
      <c r="E876" s="265"/>
      <c r="F876" s="45"/>
    </row>
    <row r="877" spans="3:6" x14ac:dyDescent="0.2">
      <c r="C877" s="45"/>
      <c r="D877" s="265"/>
      <c r="E877" s="265"/>
      <c r="F877" s="45"/>
    </row>
    <row r="878" spans="3:6" x14ac:dyDescent="0.2">
      <c r="C878" s="45"/>
      <c r="D878" s="265"/>
      <c r="E878" s="265"/>
      <c r="F878" s="45"/>
    </row>
    <row r="879" spans="3:6" x14ac:dyDescent="0.2">
      <c r="C879" s="45"/>
      <c r="D879" s="265"/>
      <c r="E879" s="265"/>
      <c r="F879" s="45"/>
    </row>
    <row r="880" spans="3:6" x14ac:dyDescent="0.2">
      <c r="C880" s="45"/>
      <c r="D880" s="265"/>
      <c r="E880" s="265"/>
      <c r="F880" s="45"/>
    </row>
    <row r="881" spans="3:6" x14ac:dyDescent="0.2">
      <c r="C881" s="45"/>
      <c r="D881" s="265"/>
      <c r="E881" s="265"/>
      <c r="F881" s="45"/>
    </row>
    <row r="882" spans="3:6" x14ac:dyDescent="0.2">
      <c r="C882" s="45"/>
      <c r="D882" s="265"/>
      <c r="E882" s="265"/>
      <c r="F882" s="45"/>
    </row>
    <row r="883" spans="3:6" x14ac:dyDescent="0.2">
      <c r="C883" s="45"/>
      <c r="D883" s="265"/>
      <c r="E883" s="265"/>
      <c r="F883" s="45"/>
    </row>
    <row r="884" spans="3:6" x14ac:dyDescent="0.2">
      <c r="C884" s="45"/>
      <c r="D884" s="265"/>
      <c r="E884" s="265"/>
      <c r="F884" s="45"/>
    </row>
    <row r="885" spans="3:6" x14ac:dyDescent="0.2">
      <c r="C885" s="45"/>
      <c r="D885" s="265"/>
      <c r="E885" s="265"/>
      <c r="F885" s="45"/>
    </row>
    <row r="886" spans="3:6" x14ac:dyDescent="0.2">
      <c r="C886" s="45"/>
      <c r="D886" s="265"/>
      <c r="E886" s="265"/>
      <c r="F886" s="45"/>
    </row>
    <row r="887" spans="3:6" x14ac:dyDescent="0.2">
      <c r="C887" s="45"/>
      <c r="D887" s="265"/>
      <c r="E887" s="265"/>
      <c r="F887" s="45"/>
    </row>
    <row r="888" spans="3:6" x14ac:dyDescent="0.2">
      <c r="C888" s="45"/>
      <c r="D888" s="265"/>
      <c r="E888" s="265"/>
      <c r="F888" s="45"/>
    </row>
    <row r="889" spans="3:6" x14ac:dyDescent="0.2">
      <c r="C889" s="45"/>
      <c r="D889" s="265"/>
      <c r="E889" s="265"/>
      <c r="F889" s="45"/>
    </row>
    <row r="890" spans="3:6" x14ac:dyDescent="0.2">
      <c r="C890" s="45"/>
      <c r="D890" s="265"/>
      <c r="E890" s="265"/>
      <c r="F890" s="45"/>
    </row>
    <row r="891" spans="3:6" x14ac:dyDescent="0.2">
      <c r="C891" s="45"/>
      <c r="D891" s="265"/>
      <c r="E891" s="265"/>
      <c r="F891" s="45"/>
    </row>
    <row r="892" spans="3:6" x14ac:dyDescent="0.2">
      <c r="C892" s="45"/>
      <c r="D892" s="265"/>
      <c r="E892" s="265"/>
      <c r="F892" s="45"/>
    </row>
    <row r="893" spans="3:6" x14ac:dyDescent="0.2">
      <c r="C893" s="45"/>
      <c r="D893" s="265"/>
      <c r="E893" s="265"/>
      <c r="F893" s="45"/>
    </row>
    <row r="894" spans="3:6" x14ac:dyDescent="0.2">
      <c r="C894" s="45"/>
      <c r="D894" s="265"/>
      <c r="E894" s="265"/>
      <c r="F894" s="45"/>
    </row>
    <row r="895" spans="3:6" x14ac:dyDescent="0.2">
      <c r="C895" s="45"/>
      <c r="D895" s="265"/>
      <c r="E895" s="265"/>
      <c r="F895" s="45"/>
    </row>
    <row r="896" spans="3:6" x14ac:dyDescent="0.2">
      <c r="C896" s="45"/>
      <c r="D896" s="265"/>
      <c r="E896" s="265"/>
      <c r="F896" s="45"/>
    </row>
    <row r="897" spans="3:6" x14ac:dyDescent="0.2">
      <c r="C897" s="45"/>
      <c r="D897" s="265"/>
      <c r="E897" s="265"/>
      <c r="F897" s="45"/>
    </row>
    <row r="898" spans="3:6" x14ac:dyDescent="0.2">
      <c r="C898" s="45"/>
      <c r="D898" s="265"/>
      <c r="E898" s="265"/>
      <c r="F898" s="45"/>
    </row>
    <row r="899" spans="3:6" x14ac:dyDescent="0.2">
      <c r="C899" s="45"/>
      <c r="D899" s="265"/>
      <c r="E899" s="265"/>
      <c r="F899" s="45"/>
    </row>
    <row r="900" spans="3:6" x14ac:dyDescent="0.2">
      <c r="C900" s="45"/>
      <c r="D900" s="265"/>
      <c r="E900" s="265"/>
      <c r="F900" s="45"/>
    </row>
    <row r="901" spans="3:6" x14ac:dyDescent="0.2">
      <c r="C901" s="45"/>
      <c r="D901" s="265"/>
      <c r="E901" s="265"/>
      <c r="F901" s="45"/>
    </row>
    <row r="902" spans="3:6" x14ac:dyDescent="0.2">
      <c r="C902" s="45"/>
      <c r="D902" s="265"/>
      <c r="E902" s="265"/>
      <c r="F902" s="45"/>
    </row>
    <row r="903" spans="3:6" x14ac:dyDescent="0.2">
      <c r="C903" s="45"/>
      <c r="D903" s="265"/>
      <c r="E903" s="265"/>
      <c r="F903" s="45"/>
    </row>
    <row r="904" spans="3:6" x14ac:dyDescent="0.2">
      <c r="C904" s="45"/>
      <c r="D904" s="265"/>
      <c r="E904" s="265"/>
      <c r="F904" s="45"/>
    </row>
    <row r="905" spans="3:6" x14ac:dyDescent="0.2">
      <c r="C905" s="45"/>
      <c r="D905" s="265"/>
      <c r="E905" s="265"/>
      <c r="F905" s="45"/>
    </row>
    <row r="906" spans="3:6" x14ac:dyDescent="0.2">
      <c r="C906" s="45"/>
      <c r="D906" s="265"/>
      <c r="E906" s="265"/>
      <c r="F906" s="45"/>
    </row>
    <row r="907" spans="3:6" x14ac:dyDescent="0.2">
      <c r="C907" s="45"/>
      <c r="D907" s="265"/>
      <c r="E907" s="265"/>
      <c r="F907" s="45"/>
    </row>
    <row r="908" spans="3:6" x14ac:dyDescent="0.2">
      <c r="C908" s="45"/>
      <c r="D908" s="265"/>
      <c r="E908" s="265"/>
      <c r="F908" s="45"/>
    </row>
    <row r="909" spans="3:6" x14ac:dyDescent="0.2">
      <c r="C909" s="45"/>
      <c r="D909" s="265"/>
      <c r="E909" s="265"/>
      <c r="F909" s="45"/>
    </row>
    <row r="910" spans="3:6" x14ac:dyDescent="0.2">
      <c r="C910" s="45"/>
      <c r="D910" s="265"/>
      <c r="E910" s="265"/>
      <c r="F910" s="45"/>
    </row>
    <row r="911" spans="3:6" x14ac:dyDescent="0.2">
      <c r="C911" s="45"/>
      <c r="D911" s="265"/>
      <c r="E911" s="265"/>
      <c r="F911" s="45"/>
    </row>
    <row r="912" spans="3:6" x14ac:dyDescent="0.2">
      <c r="C912" s="45"/>
      <c r="D912" s="265"/>
      <c r="E912" s="265"/>
      <c r="F912" s="45"/>
    </row>
    <row r="913" spans="3:6" x14ac:dyDescent="0.2">
      <c r="C913" s="45"/>
      <c r="D913" s="265"/>
      <c r="E913" s="265"/>
      <c r="F913" s="45"/>
    </row>
    <row r="914" spans="3:6" x14ac:dyDescent="0.2">
      <c r="C914" s="45"/>
      <c r="D914" s="265"/>
      <c r="E914" s="265"/>
      <c r="F914" s="45"/>
    </row>
    <row r="915" spans="3:6" x14ac:dyDescent="0.2">
      <c r="C915" s="45"/>
      <c r="D915" s="265"/>
      <c r="E915" s="265"/>
      <c r="F915" s="45"/>
    </row>
    <row r="916" spans="3:6" x14ac:dyDescent="0.2">
      <c r="C916" s="45"/>
      <c r="D916" s="265"/>
      <c r="E916" s="265"/>
      <c r="F916" s="45"/>
    </row>
    <row r="917" spans="3:6" x14ac:dyDescent="0.2">
      <c r="C917" s="45"/>
      <c r="D917" s="265"/>
      <c r="E917" s="265"/>
      <c r="F917" s="45"/>
    </row>
    <row r="918" spans="3:6" x14ac:dyDescent="0.2">
      <c r="C918" s="45"/>
      <c r="D918" s="265"/>
      <c r="E918" s="265"/>
      <c r="F918" s="45"/>
    </row>
    <row r="919" spans="3:6" x14ac:dyDescent="0.2">
      <c r="C919" s="45"/>
      <c r="D919" s="265"/>
      <c r="E919" s="265"/>
      <c r="F919" s="45"/>
    </row>
    <row r="920" spans="3:6" x14ac:dyDescent="0.2">
      <c r="C920" s="45"/>
      <c r="D920" s="265"/>
      <c r="E920" s="265"/>
      <c r="F920" s="45"/>
    </row>
    <row r="921" spans="3:6" x14ac:dyDescent="0.2">
      <c r="C921" s="45"/>
      <c r="D921" s="265"/>
      <c r="E921" s="265"/>
      <c r="F921" s="45"/>
    </row>
    <row r="922" spans="3:6" x14ac:dyDescent="0.2">
      <c r="C922" s="45"/>
      <c r="D922" s="265"/>
      <c r="E922" s="265"/>
      <c r="F922" s="45"/>
    </row>
    <row r="923" spans="3:6" x14ac:dyDescent="0.2">
      <c r="C923" s="45"/>
      <c r="D923" s="265"/>
      <c r="E923" s="265"/>
      <c r="F923" s="45"/>
    </row>
    <row r="924" spans="3:6" x14ac:dyDescent="0.2">
      <c r="C924" s="45"/>
      <c r="D924" s="265"/>
      <c r="E924" s="265"/>
      <c r="F924" s="45"/>
    </row>
    <row r="925" spans="3:6" x14ac:dyDescent="0.2">
      <c r="C925" s="45"/>
      <c r="D925" s="265"/>
      <c r="E925" s="265"/>
      <c r="F925" s="45"/>
    </row>
    <row r="926" spans="3:6" x14ac:dyDescent="0.2">
      <c r="C926" s="45"/>
      <c r="D926" s="265"/>
      <c r="E926" s="265"/>
      <c r="F926" s="45"/>
    </row>
    <row r="927" spans="3:6" x14ac:dyDescent="0.2">
      <c r="C927" s="45"/>
      <c r="D927" s="265"/>
      <c r="E927" s="265"/>
      <c r="F927" s="45"/>
    </row>
    <row r="928" spans="3:6" x14ac:dyDescent="0.2">
      <c r="C928" s="45"/>
      <c r="D928" s="265"/>
      <c r="E928" s="265"/>
      <c r="F928" s="45"/>
    </row>
    <row r="929" spans="3:6" x14ac:dyDescent="0.2">
      <c r="C929" s="45"/>
      <c r="D929" s="265"/>
      <c r="E929" s="265"/>
      <c r="F929" s="45"/>
    </row>
    <row r="930" spans="3:6" x14ac:dyDescent="0.2">
      <c r="C930" s="45"/>
      <c r="D930" s="265"/>
      <c r="E930" s="265"/>
      <c r="F930" s="45"/>
    </row>
    <row r="931" spans="3:6" x14ac:dyDescent="0.2">
      <c r="C931" s="45"/>
      <c r="D931" s="265"/>
      <c r="E931" s="265"/>
      <c r="F931" s="45"/>
    </row>
    <row r="932" spans="3:6" x14ac:dyDescent="0.2">
      <c r="C932" s="45"/>
      <c r="D932" s="265"/>
      <c r="E932" s="265"/>
      <c r="F932" s="45"/>
    </row>
    <row r="933" spans="3:6" x14ac:dyDescent="0.2">
      <c r="C933" s="45"/>
      <c r="D933" s="265"/>
      <c r="E933" s="265"/>
      <c r="F933" s="45"/>
    </row>
    <row r="934" spans="3:6" x14ac:dyDescent="0.2">
      <c r="C934" s="45"/>
      <c r="D934" s="265"/>
      <c r="E934" s="265"/>
      <c r="F934" s="45"/>
    </row>
    <row r="935" spans="3:6" x14ac:dyDescent="0.2">
      <c r="C935" s="45"/>
      <c r="D935" s="265"/>
      <c r="E935" s="265"/>
      <c r="F935" s="45"/>
    </row>
    <row r="936" spans="3:6" x14ac:dyDescent="0.2">
      <c r="C936" s="45"/>
      <c r="D936" s="265"/>
      <c r="E936" s="265"/>
      <c r="F936" s="45"/>
    </row>
    <row r="937" spans="3:6" x14ac:dyDescent="0.2">
      <c r="C937" s="45"/>
      <c r="D937" s="265"/>
      <c r="E937" s="265"/>
      <c r="F937" s="45"/>
    </row>
    <row r="938" spans="3:6" x14ac:dyDescent="0.2">
      <c r="C938" s="45"/>
      <c r="D938" s="265"/>
      <c r="E938" s="265"/>
      <c r="F938" s="45"/>
    </row>
    <row r="939" spans="3:6" x14ac:dyDescent="0.2">
      <c r="C939" s="45"/>
      <c r="D939" s="265"/>
      <c r="E939" s="265"/>
      <c r="F939" s="45"/>
    </row>
    <row r="940" spans="3:6" x14ac:dyDescent="0.2">
      <c r="C940" s="45"/>
      <c r="D940" s="265"/>
      <c r="E940" s="265"/>
      <c r="F940" s="45"/>
    </row>
    <row r="941" spans="3:6" x14ac:dyDescent="0.2">
      <c r="C941" s="45"/>
      <c r="D941" s="265"/>
      <c r="E941" s="265"/>
      <c r="F941" s="45"/>
    </row>
    <row r="942" spans="3:6" x14ac:dyDescent="0.2">
      <c r="C942" s="45"/>
      <c r="D942" s="265"/>
      <c r="E942" s="265"/>
      <c r="F942" s="45"/>
    </row>
    <row r="943" spans="3:6" x14ac:dyDescent="0.2">
      <c r="C943" s="45"/>
      <c r="D943" s="265"/>
      <c r="E943" s="265"/>
      <c r="F943" s="45"/>
    </row>
    <row r="944" spans="3:6" x14ac:dyDescent="0.2">
      <c r="C944" s="45"/>
      <c r="D944" s="265"/>
      <c r="E944" s="265"/>
      <c r="F944" s="45"/>
    </row>
    <row r="945" spans="3:6" x14ac:dyDescent="0.2">
      <c r="C945" s="45"/>
      <c r="D945" s="265"/>
      <c r="E945" s="265"/>
      <c r="F945" s="45"/>
    </row>
    <row r="946" spans="3:6" x14ac:dyDescent="0.2">
      <c r="C946" s="45"/>
      <c r="D946" s="265"/>
      <c r="E946" s="265"/>
      <c r="F946" s="45"/>
    </row>
    <row r="947" spans="3:6" x14ac:dyDescent="0.2">
      <c r="C947" s="45"/>
      <c r="D947" s="265"/>
      <c r="E947" s="265"/>
      <c r="F947" s="45"/>
    </row>
  </sheetData>
  <mergeCells count="13">
    <mergeCell ref="D2:F5"/>
    <mergeCell ref="D7:F10"/>
    <mergeCell ref="D13:F16"/>
    <mergeCell ref="A19:F19"/>
    <mergeCell ref="A162:F162"/>
    <mergeCell ref="D164:F164"/>
    <mergeCell ref="A20:F20"/>
    <mergeCell ref="A23:A24"/>
    <mergeCell ref="B23:B24"/>
    <mergeCell ref="C23:C24"/>
    <mergeCell ref="D23:D24"/>
    <mergeCell ref="A21:F21"/>
    <mergeCell ref="A163:B163"/>
  </mergeCells>
  <phoneticPr fontId="6" type="noConversion"/>
  <printOptions horizontalCentered="1"/>
  <pageMargins left="0" right="0" top="0" bottom="0" header="0" footer="0"/>
  <pageSetup scale="80" orientation="portrait" r:id="rId1"/>
  <headerFooter scaleWithDoc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49"/>
  <sheetViews>
    <sheetView topLeftCell="A4" zoomScaleNormal="100" workbookViewId="0">
      <selection activeCell="E23" sqref="E23"/>
    </sheetView>
  </sheetViews>
  <sheetFormatPr defaultRowHeight="15" x14ac:dyDescent="0.2"/>
  <cols>
    <col min="1" max="1" width="5.140625" style="551" customWidth="1"/>
    <col min="2" max="2" width="6.42578125" style="552" customWidth="1"/>
    <col min="3" max="3" width="6.28515625" style="547" customWidth="1"/>
    <col min="4" max="4" width="5.7109375" style="404" customWidth="1"/>
    <col min="5" max="5" width="58.28515625" style="405" customWidth="1"/>
    <col min="6" max="6" width="22.85546875" style="406" customWidth="1"/>
    <col min="7" max="7" width="21.7109375" style="406" customWidth="1"/>
    <col min="8" max="8" width="19" style="406" customWidth="1"/>
    <col min="9" max="9" width="19.5703125" style="406" bestFit="1" customWidth="1"/>
    <col min="10" max="10" width="9.140625" style="406"/>
    <col min="11" max="11" width="14.28515625" style="406" bestFit="1" customWidth="1"/>
    <col min="12" max="16384" width="9.140625" style="406"/>
  </cols>
  <sheetData>
    <row r="1" spans="1:14" s="403" customFormat="1" ht="21.75" customHeight="1" x14ac:dyDescent="0.2">
      <c r="A1" s="400"/>
      <c r="B1" s="401"/>
      <c r="C1" s="400"/>
      <c r="D1" s="402"/>
      <c r="E1" s="402"/>
      <c r="F1" s="620" t="s">
        <v>896</v>
      </c>
      <c r="G1" s="620"/>
      <c r="H1" s="620"/>
    </row>
    <row r="2" spans="1:14" s="403" customFormat="1" ht="0.75" customHeight="1" x14ac:dyDescent="0.2">
      <c r="A2" s="400"/>
      <c r="B2" s="401"/>
      <c r="C2" s="400"/>
      <c r="D2" s="404"/>
      <c r="E2" s="405"/>
      <c r="F2" s="406"/>
    </row>
    <row r="3" spans="1:14" s="403" customFormat="1" ht="42" customHeight="1" x14ac:dyDescent="0.2">
      <c r="A3" s="400"/>
      <c r="B3" s="401"/>
      <c r="C3" s="400"/>
      <c r="D3" s="404"/>
      <c r="E3" s="405"/>
      <c r="F3" s="621" t="s">
        <v>904</v>
      </c>
      <c r="G3" s="621"/>
      <c r="H3" s="621"/>
    </row>
    <row r="4" spans="1:14" s="403" customFormat="1" ht="18.75" customHeight="1" x14ac:dyDescent="0.2">
      <c r="A4" s="400"/>
      <c r="B4" s="401"/>
      <c r="C4" s="400"/>
      <c r="D4" s="404"/>
      <c r="E4" s="405"/>
      <c r="F4" s="406"/>
    </row>
    <row r="5" spans="1:14" s="403" customFormat="1" ht="12.75" hidden="1" x14ac:dyDescent="0.2">
      <c r="A5" s="400"/>
      <c r="B5" s="401"/>
      <c r="C5" s="400"/>
      <c r="D5" s="402"/>
      <c r="E5" s="402"/>
      <c r="F5" s="620" t="s">
        <v>858</v>
      </c>
      <c r="G5" s="620"/>
      <c r="H5" s="620"/>
    </row>
    <row r="6" spans="1:14" s="403" customFormat="1" ht="12.75" hidden="1" customHeight="1" x14ac:dyDescent="0.2">
      <c r="A6" s="400"/>
      <c r="B6" s="401"/>
      <c r="C6" s="400"/>
      <c r="D6" s="407"/>
      <c r="E6" s="407"/>
      <c r="F6" s="624" t="s">
        <v>862</v>
      </c>
      <c r="G6" s="624"/>
      <c r="H6" s="624"/>
    </row>
    <row r="7" spans="1:14" s="403" customFormat="1" ht="12.75" hidden="1" customHeight="1" x14ac:dyDescent="0.2">
      <c r="A7" s="400"/>
      <c r="B7" s="401"/>
      <c r="C7" s="400"/>
      <c r="D7" s="407"/>
      <c r="E7" s="407"/>
      <c r="F7" s="624"/>
      <c r="G7" s="624"/>
      <c r="H7" s="624"/>
    </row>
    <row r="8" spans="1:14" s="403" customFormat="1" ht="12.75" hidden="1" customHeight="1" x14ac:dyDescent="0.2">
      <c r="A8" s="400"/>
      <c r="B8" s="401"/>
      <c r="C8" s="400"/>
      <c r="D8" s="407"/>
      <c r="E8" s="407"/>
      <c r="F8" s="624"/>
      <c r="G8" s="624"/>
      <c r="H8" s="624"/>
    </row>
    <row r="9" spans="1:14" s="408" customFormat="1" ht="23.25" hidden="1" customHeight="1" x14ac:dyDescent="0.2">
      <c r="C9" s="409"/>
      <c r="D9" s="402"/>
      <c r="E9" s="402"/>
      <c r="F9" s="620" t="s">
        <v>853</v>
      </c>
      <c r="G9" s="620"/>
      <c r="H9" s="620"/>
    </row>
    <row r="10" spans="1:14" s="408" customFormat="1" ht="12.75" hidden="1" customHeight="1" x14ac:dyDescent="0.2">
      <c r="C10" s="409"/>
      <c r="D10" s="407" t="s">
        <v>856</v>
      </c>
      <c r="E10" s="407"/>
      <c r="F10" s="624" t="s">
        <v>856</v>
      </c>
      <c r="G10" s="624"/>
      <c r="H10" s="624"/>
    </row>
    <row r="11" spans="1:14" s="408" customFormat="1" ht="12.75" hidden="1" customHeight="1" x14ac:dyDescent="0.2">
      <c r="C11" s="409"/>
      <c r="D11" s="407"/>
      <c r="E11" s="407"/>
      <c r="F11" s="624"/>
      <c r="G11" s="624"/>
      <c r="H11" s="624"/>
    </row>
    <row r="12" spans="1:14" s="408" customFormat="1" ht="12.75" hidden="1" customHeight="1" x14ac:dyDescent="0.2">
      <c r="C12" s="409"/>
      <c r="D12" s="407"/>
      <c r="E12" s="407"/>
      <c r="F12" s="624"/>
      <c r="G12" s="624"/>
      <c r="H12" s="624"/>
    </row>
    <row r="13" spans="1:14" s="408" customFormat="1" ht="12.75" hidden="1" customHeight="1" x14ac:dyDescent="0.2">
      <c r="C13" s="409"/>
      <c r="D13" s="407"/>
      <c r="E13" s="407"/>
      <c r="F13" s="624"/>
      <c r="G13" s="624"/>
      <c r="H13" s="624"/>
    </row>
    <row r="14" spans="1:14" s="283" customFormat="1" ht="16.5" hidden="1" x14ac:dyDescent="0.3">
      <c r="A14" s="410"/>
      <c r="B14" s="411"/>
      <c r="C14" s="412"/>
      <c r="D14" s="413"/>
      <c r="E14" s="414"/>
      <c r="F14" s="415"/>
      <c r="G14" s="415"/>
      <c r="H14" s="415" t="s">
        <v>850</v>
      </c>
      <c r="L14" s="416"/>
      <c r="M14" s="416"/>
      <c r="N14" s="416"/>
    </row>
    <row r="15" spans="1:14" s="283" customFormat="1" ht="45" hidden="1" customHeight="1" x14ac:dyDescent="0.3">
      <c r="A15" s="410"/>
      <c r="B15" s="411"/>
      <c r="C15" s="412"/>
      <c r="D15" s="413"/>
      <c r="E15" s="414"/>
      <c r="F15" s="625" t="s">
        <v>849</v>
      </c>
      <c r="G15" s="625"/>
      <c r="H15" s="625"/>
      <c r="L15" s="416"/>
      <c r="M15" s="416"/>
      <c r="N15" s="416"/>
    </row>
    <row r="16" spans="1:14" ht="17.25" x14ac:dyDescent="0.3">
      <c r="A16" s="614" t="s">
        <v>845</v>
      </c>
      <c r="B16" s="615"/>
      <c r="C16" s="615"/>
      <c r="D16" s="615"/>
      <c r="E16" s="615"/>
      <c r="F16" s="615"/>
      <c r="G16" s="615"/>
      <c r="H16" s="615"/>
    </row>
    <row r="17" spans="1:11" ht="23.25" customHeight="1" x14ac:dyDescent="0.3">
      <c r="A17" s="616" t="s">
        <v>201</v>
      </c>
      <c r="B17" s="616"/>
      <c r="C17" s="616"/>
      <c r="D17" s="616"/>
      <c r="E17" s="616"/>
      <c r="F17" s="616"/>
      <c r="G17" s="616"/>
      <c r="H17" s="616"/>
    </row>
    <row r="18" spans="1:11" ht="18" thickBot="1" x14ac:dyDescent="0.3">
      <c r="A18" s="417"/>
      <c r="B18" s="418"/>
      <c r="C18" s="419"/>
      <c r="D18" s="419"/>
      <c r="E18" s="619"/>
      <c r="F18" s="619"/>
      <c r="G18" s="420" t="s">
        <v>202</v>
      </c>
      <c r="H18" s="420"/>
    </row>
    <row r="19" spans="1:11" s="421" customFormat="1" ht="15.75" customHeight="1" thickBot="1" x14ac:dyDescent="0.25">
      <c r="A19" s="617" t="s">
        <v>203</v>
      </c>
      <c r="B19" s="604" t="s">
        <v>204</v>
      </c>
      <c r="C19" s="606" t="s">
        <v>205</v>
      </c>
      <c r="D19" s="608" t="s">
        <v>206</v>
      </c>
      <c r="E19" s="602" t="s">
        <v>207</v>
      </c>
      <c r="F19" s="612" t="s">
        <v>208</v>
      </c>
      <c r="G19" s="598" t="s">
        <v>209</v>
      </c>
      <c r="H19" s="599"/>
    </row>
    <row r="20" spans="1:11" s="423" customFormat="1" ht="32.25" customHeight="1" thickBot="1" x14ac:dyDescent="0.25">
      <c r="A20" s="618"/>
      <c r="B20" s="605"/>
      <c r="C20" s="607"/>
      <c r="D20" s="609"/>
      <c r="E20" s="603"/>
      <c r="F20" s="613"/>
      <c r="G20" s="422" t="s">
        <v>20</v>
      </c>
      <c r="H20" s="422" t="s">
        <v>21</v>
      </c>
    </row>
    <row r="21" spans="1:11" s="430" customFormat="1" ht="15.75" thickBot="1" x14ac:dyDescent="0.25">
      <c r="A21" s="424">
        <v>1</v>
      </c>
      <c r="B21" s="425">
        <v>2</v>
      </c>
      <c r="C21" s="425">
        <v>3</v>
      </c>
      <c r="D21" s="426">
        <v>4</v>
      </c>
      <c r="E21" s="427">
        <v>5</v>
      </c>
      <c r="F21" s="427">
        <v>6</v>
      </c>
      <c r="G21" s="428">
        <v>7</v>
      </c>
      <c r="H21" s="429">
        <v>8</v>
      </c>
    </row>
    <row r="22" spans="1:11" s="438" customFormat="1" ht="56.25" customHeight="1" thickBot="1" x14ac:dyDescent="0.25">
      <c r="A22" s="431">
        <v>2000</v>
      </c>
      <c r="B22" s="432" t="s">
        <v>210</v>
      </c>
      <c r="C22" s="433" t="s">
        <v>26</v>
      </c>
      <c r="D22" s="434" t="s">
        <v>26</v>
      </c>
      <c r="E22" s="435" t="s">
        <v>211</v>
      </c>
      <c r="F22" s="436">
        <f>+G22+H22</f>
        <v>1963128.047</v>
      </c>
      <c r="G22" s="436">
        <f>+G23+G58+G76+G102+G155+G175+G195+G224+G254+G285+G317</f>
        <v>1836000</v>
      </c>
      <c r="H22" s="436">
        <f>H23+H58+H76+H102+H155+H175+H195+H224+H285+H317+H254</f>
        <v>127128.04700000001</v>
      </c>
      <c r="I22" s="437"/>
      <c r="K22" s="437"/>
    </row>
    <row r="23" spans="1:11" s="445" customFormat="1" ht="62.25" customHeight="1" x14ac:dyDescent="0.2">
      <c r="A23" s="439">
        <v>2100</v>
      </c>
      <c r="B23" s="440" t="s">
        <v>212</v>
      </c>
      <c r="C23" s="441" t="s">
        <v>213</v>
      </c>
      <c r="D23" s="442" t="s">
        <v>213</v>
      </c>
      <c r="E23" s="443" t="s">
        <v>214</v>
      </c>
      <c r="F23" s="444">
        <f>+F25+F30+F34+F39+F42+F45+F48+F51</f>
        <v>691864</v>
      </c>
      <c r="G23" s="444">
        <f>+G25+G30+G34+G39+G42+G45+G48+G51</f>
        <v>621864</v>
      </c>
      <c r="H23" s="444">
        <f>+H25+H30+H34+H39+H42+H45+H48+H51</f>
        <v>70000</v>
      </c>
    </row>
    <row r="24" spans="1:11" ht="11.25" customHeight="1" x14ac:dyDescent="0.2">
      <c r="A24" s="446"/>
      <c r="B24" s="440"/>
      <c r="C24" s="441"/>
      <c r="D24" s="442"/>
      <c r="E24" s="447" t="s">
        <v>19</v>
      </c>
      <c r="F24" s="448"/>
      <c r="G24" s="449"/>
      <c r="H24" s="448"/>
    </row>
    <row r="25" spans="1:11" s="456" customFormat="1" ht="41.25" customHeight="1" x14ac:dyDescent="0.2">
      <c r="A25" s="450">
        <v>2110</v>
      </c>
      <c r="B25" s="440" t="s">
        <v>212</v>
      </c>
      <c r="C25" s="451" t="s">
        <v>22</v>
      </c>
      <c r="D25" s="452" t="s">
        <v>213</v>
      </c>
      <c r="E25" s="453" t="s">
        <v>215</v>
      </c>
      <c r="F25" s="454">
        <f>+G25+H25</f>
        <v>571864</v>
      </c>
      <c r="G25" s="455">
        <f>+G27</f>
        <v>531864</v>
      </c>
      <c r="H25" s="454">
        <f>+H27</f>
        <v>40000</v>
      </c>
    </row>
    <row r="26" spans="1:11" s="456" customFormat="1" ht="21" customHeight="1" x14ac:dyDescent="0.2">
      <c r="A26" s="450"/>
      <c r="B26" s="440"/>
      <c r="C26" s="451"/>
      <c r="D26" s="452"/>
      <c r="E26" s="447" t="s">
        <v>45</v>
      </c>
      <c r="F26" s="457"/>
      <c r="G26" s="458"/>
      <c r="H26" s="457"/>
    </row>
    <row r="27" spans="1:11" ht="25.5" customHeight="1" x14ac:dyDescent="0.2">
      <c r="A27" s="450">
        <v>2111</v>
      </c>
      <c r="B27" s="459" t="s">
        <v>212</v>
      </c>
      <c r="C27" s="460" t="s">
        <v>22</v>
      </c>
      <c r="D27" s="461" t="s">
        <v>22</v>
      </c>
      <c r="E27" s="447" t="s">
        <v>216</v>
      </c>
      <c r="F27" s="462">
        <f>+G27+H27</f>
        <v>571864</v>
      </c>
      <c r="G27" s="462">
        <f>+'Հատված 6'!G25</f>
        <v>531864</v>
      </c>
      <c r="H27" s="462">
        <f>+'Հատված 6'!H25</f>
        <v>40000</v>
      </c>
    </row>
    <row r="28" spans="1:11" ht="14.25" customHeight="1" x14ac:dyDescent="0.2">
      <c r="A28" s="450">
        <v>2112</v>
      </c>
      <c r="B28" s="459" t="s">
        <v>212</v>
      </c>
      <c r="C28" s="460" t="s">
        <v>22</v>
      </c>
      <c r="D28" s="461" t="s">
        <v>217</v>
      </c>
      <c r="E28" s="447" t="s">
        <v>218</v>
      </c>
      <c r="F28" s="462"/>
      <c r="G28" s="463"/>
      <c r="H28" s="462"/>
    </row>
    <row r="29" spans="1:11" x14ac:dyDescent="0.2">
      <c r="A29" s="450">
        <v>2113</v>
      </c>
      <c r="B29" s="459" t="s">
        <v>212</v>
      </c>
      <c r="C29" s="460" t="s">
        <v>22</v>
      </c>
      <c r="D29" s="461" t="s">
        <v>219</v>
      </c>
      <c r="E29" s="447" t="s">
        <v>220</v>
      </c>
      <c r="F29" s="462"/>
      <c r="G29" s="463"/>
      <c r="H29" s="462"/>
    </row>
    <row r="30" spans="1:11" x14ac:dyDescent="0.2">
      <c r="A30" s="450">
        <v>2120</v>
      </c>
      <c r="B30" s="440" t="s">
        <v>212</v>
      </c>
      <c r="C30" s="451" t="s">
        <v>217</v>
      </c>
      <c r="D30" s="452" t="s">
        <v>213</v>
      </c>
      <c r="E30" s="453" t="s">
        <v>221</v>
      </c>
      <c r="F30" s="462"/>
      <c r="G30" s="463"/>
      <c r="H30" s="462"/>
    </row>
    <row r="31" spans="1:11" s="456" customFormat="1" ht="11.25" customHeight="1" x14ac:dyDescent="0.2">
      <c r="A31" s="450"/>
      <c r="B31" s="440"/>
      <c r="C31" s="451"/>
      <c r="D31" s="452"/>
      <c r="E31" s="447" t="s">
        <v>45</v>
      </c>
      <c r="F31" s="457"/>
      <c r="G31" s="458"/>
      <c r="H31" s="457"/>
    </row>
    <row r="32" spans="1:11" ht="16.5" customHeight="1" x14ac:dyDescent="0.2">
      <c r="A32" s="450">
        <v>2121</v>
      </c>
      <c r="B32" s="459" t="s">
        <v>212</v>
      </c>
      <c r="C32" s="460" t="s">
        <v>217</v>
      </c>
      <c r="D32" s="461" t="s">
        <v>22</v>
      </c>
      <c r="E32" s="464" t="s">
        <v>222</v>
      </c>
      <c r="F32" s="462"/>
      <c r="G32" s="463"/>
      <c r="H32" s="462"/>
    </row>
    <row r="33" spans="1:8" ht="27" customHeight="1" x14ac:dyDescent="0.2">
      <c r="A33" s="450">
        <v>2122</v>
      </c>
      <c r="B33" s="459" t="s">
        <v>212</v>
      </c>
      <c r="C33" s="460" t="s">
        <v>217</v>
      </c>
      <c r="D33" s="461" t="s">
        <v>217</v>
      </c>
      <c r="E33" s="447" t="s">
        <v>223</v>
      </c>
      <c r="F33" s="462"/>
      <c r="G33" s="463"/>
      <c r="H33" s="462"/>
    </row>
    <row r="34" spans="1:8" x14ac:dyDescent="0.2">
      <c r="A34" s="450">
        <v>2130</v>
      </c>
      <c r="B34" s="440" t="s">
        <v>212</v>
      </c>
      <c r="C34" s="451" t="s">
        <v>219</v>
      </c>
      <c r="D34" s="452" t="s">
        <v>213</v>
      </c>
      <c r="E34" s="453" t="s">
        <v>224</v>
      </c>
      <c r="F34" s="462"/>
      <c r="G34" s="463"/>
      <c r="H34" s="462"/>
    </row>
    <row r="35" spans="1:8" s="456" customFormat="1" ht="10.5" customHeight="1" x14ac:dyDescent="0.2">
      <c r="A35" s="450"/>
      <c r="B35" s="440"/>
      <c r="C35" s="451"/>
      <c r="D35" s="452"/>
      <c r="E35" s="447" t="s">
        <v>45</v>
      </c>
      <c r="F35" s="457"/>
      <c r="G35" s="458"/>
      <c r="H35" s="457"/>
    </row>
    <row r="36" spans="1:8" ht="27" x14ac:dyDescent="0.2">
      <c r="A36" s="450">
        <v>2131</v>
      </c>
      <c r="B36" s="459" t="s">
        <v>212</v>
      </c>
      <c r="C36" s="460" t="s">
        <v>219</v>
      </c>
      <c r="D36" s="461" t="s">
        <v>22</v>
      </c>
      <c r="E36" s="447" t="s">
        <v>225</v>
      </c>
      <c r="F36" s="462"/>
      <c r="G36" s="463"/>
      <c r="H36" s="462"/>
    </row>
    <row r="37" spans="1:8" ht="14.25" customHeight="1" x14ac:dyDescent="0.2">
      <c r="A37" s="450">
        <v>2132</v>
      </c>
      <c r="B37" s="459" t="s">
        <v>212</v>
      </c>
      <c r="C37" s="460" t="s">
        <v>219</v>
      </c>
      <c r="D37" s="461" t="s">
        <v>217</v>
      </c>
      <c r="E37" s="447" t="s">
        <v>226</v>
      </c>
      <c r="F37" s="462"/>
      <c r="G37" s="463"/>
      <c r="H37" s="462"/>
    </row>
    <row r="38" spans="1:8" x14ac:dyDescent="0.2">
      <c r="A38" s="450">
        <v>2133</v>
      </c>
      <c r="B38" s="459" t="s">
        <v>212</v>
      </c>
      <c r="C38" s="460" t="s">
        <v>219</v>
      </c>
      <c r="D38" s="461" t="s">
        <v>219</v>
      </c>
      <c r="E38" s="447" t="s">
        <v>227</v>
      </c>
      <c r="F38" s="462"/>
      <c r="G38" s="463"/>
      <c r="H38" s="462"/>
    </row>
    <row r="39" spans="1:8" ht="12.75" customHeight="1" x14ac:dyDescent="0.2">
      <c r="A39" s="450">
        <v>2140</v>
      </c>
      <c r="B39" s="440" t="s">
        <v>212</v>
      </c>
      <c r="C39" s="451" t="s">
        <v>228</v>
      </c>
      <c r="D39" s="452" t="s">
        <v>213</v>
      </c>
      <c r="E39" s="453" t="s">
        <v>229</v>
      </c>
      <c r="F39" s="462"/>
      <c r="G39" s="463"/>
      <c r="H39" s="462"/>
    </row>
    <row r="40" spans="1:8" s="456" customFormat="1" ht="10.5" customHeight="1" x14ac:dyDescent="0.2">
      <c r="A40" s="450"/>
      <c r="B40" s="440"/>
      <c r="C40" s="451"/>
      <c r="D40" s="452"/>
      <c r="E40" s="447" t="s">
        <v>45</v>
      </c>
      <c r="F40" s="457"/>
      <c r="G40" s="458"/>
      <c r="H40" s="457"/>
    </row>
    <row r="41" spans="1:8" x14ac:dyDescent="0.2">
      <c r="A41" s="450">
        <v>2141</v>
      </c>
      <c r="B41" s="459" t="s">
        <v>212</v>
      </c>
      <c r="C41" s="460" t="s">
        <v>228</v>
      </c>
      <c r="D41" s="461" t="s">
        <v>22</v>
      </c>
      <c r="E41" s="447" t="s">
        <v>230</v>
      </c>
      <c r="F41" s="462"/>
      <c r="G41" s="463"/>
      <c r="H41" s="462"/>
    </row>
    <row r="42" spans="1:8" ht="27" x14ac:dyDescent="0.2">
      <c r="A42" s="450">
        <v>2150</v>
      </c>
      <c r="B42" s="440" t="s">
        <v>212</v>
      </c>
      <c r="C42" s="451" t="s">
        <v>231</v>
      </c>
      <c r="D42" s="452" t="s">
        <v>213</v>
      </c>
      <c r="E42" s="453" t="s">
        <v>232</v>
      </c>
      <c r="F42" s="462"/>
      <c r="G42" s="463"/>
      <c r="H42" s="462"/>
    </row>
    <row r="43" spans="1:8" s="456" customFormat="1" ht="12" customHeight="1" x14ac:dyDescent="0.2">
      <c r="A43" s="450"/>
      <c r="B43" s="440"/>
      <c r="C43" s="451"/>
      <c r="D43" s="452"/>
      <c r="E43" s="447" t="s">
        <v>45</v>
      </c>
      <c r="F43" s="457"/>
      <c r="G43" s="458"/>
      <c r="H43" s="457"/>
    </row>
    <row r="44" spans="1:8" ht="27" x14ac:dyDescent="0.2">
      <c r="A44" s="450">
        <v>2151</v>
      </c>
      <c r="B44" s="459" t="s">
        <v>212</v>
      </c>
      <c r="C44" s="460" t="s">
        <v>231</v>
      </c>
      <c r="D44" s="461" t="s">
        <v>22</v>
      </c>
      <c r="E44" s="447" t="s">
        <v>233</v>
      </c>
      <c r="F44" s="462"/>
      <c r="G44" s="463"/>
      <c r="H44" s="462"/>
    </row>
    <row r="45" spans="1:8" ht="27" customHeight="1" x14ac:dyDescent="0.2">
      <c r="A45" s="450">
        <v>2160</v>
      </c>
      <c r="B45" s="440" t="s">
        <v>212</v>
      </c>
      <c r="C45" s="451" t="s">
        <v>234</v>
      </c>
      <c r="D45" s="452" t="s">
        <v>213</v>
      </c>
      <c r="E45" s="453" t="s">
        <v>235</v>
      </c>
      <c r="F45" s="454">
        <f>+G45+H45</f>
        <v>120000</v>
      </c>
      <c r="G45" s="454">
        <f>+G47</f>
        <v>90000</v>
      </c>
      <c r="H45" s="454">
        <f>+H47</f>
        <v>30000</v>
      </c>
    </row>
    <row r="46" spans="1:8" s="456" customFormat="1" ht="13.5" customHeight="1" x14ac:dyDescent="0.2">
      <c r="A46" s="450"/>
      <c r="B46" s="440"/>
      <c r="C46" s="451"/>
      <c r="D46" s="452"/>
      <c r="E46" s="447" t="s">
        <v>45</v>
      </c>
      <c r="F46" s="462"/>
      <c r="G46" s="458"/>
      <c r="H46" s="457"/>
    </row>
    <row r="47" spans="1:8" ht="27" x14ac:dyDescent="0.2">
      <c r="A47" s="450">
        <v>2161</v>
      </c>
      <c r="B47" s="459" t="s">
        <v>212</v>
      </c>
      <c r="C47" s="460" t="s">
        <v>234</v>
      </c>
      <c r="D47" s="461" t="s">
        <v>22</v>
      </c>
      <c r="E47" s="447" t="s">
        <v>236</v>
      </c>
      <c r="F47" s="462">
        <f>+G47+H47</f>
        <v>120000</v>
      </c>
      <c r="G47" s="463">
        <f>+'Հատված 6'!G77</f>
        <v>90000</v>
      </c>
      <c r="H47" s="462">
        <f>+'Հատված 6'!H77</f>
        <v>30000</v>
      </c>
    </row>
    <row r="48" spans="1:8" x14ac:dyDescent="0.2">
      <c r="A48" s="450">
        <v>2170</v>
      </c>
      <c r="B48" s="440" t="s">
        <v>212</v>
      </c>
      <c r="C48" s="451" t="s">
        <v>237</v>
      </c>
      <c r="D48" s="452" t="s">
        <v>213</v>
      </c>
      <c r="E48" s="453" t="s">
        <v>238</v>
      </c>
      <c r="F48" s="462"/>
      <c r="G48" s="463"/>
      <c r="H48" s="462"/>
    </row>
    <row r="49" spans="1:8" s="456" customFormat="1" ht="12.75" customHeight="1" x14ac:dyDescent="0.2">
      <c r="A49" s="450"/>
      <c r="B49" s="440"/>
      <c r="C49" s="451"/>
      <c r="D49" s="452"/>
      <c r="E49" s="447" t="s">
        <v>45</v>
      </c>
      <c r="F49" s="457"/>
      <c r="G49" s="458"/>
      <c r="H49" s="457"/>
    </row>
    <row r="50" spans="1:8" x14ac:dyDescent="0.2">
      <c r="A50" s="450">
        <v>2171</v>
      </c>
      <c r="B50" s="459" t="s">
        <v>212</v>
      </c>
      <c r="C50" s="460" t="s">
        <v>237</v>
      </c>
      <c r="D50" s="461" t="s">
        <v>22</v>
      </c>
      <c r="E50" s="447" t="s">
        <v>238</v>
      </c>
      <c r="F50" s="462"/>
      <c r="G50" s="463"/>
      <c r="H50" s="462"/>
    </row>
    <row r="51" spans="1:8" ht="28.5" customHeight="1" x14ac:dyDescent="0.2">
      <c r="A51" s="450">
        <v>2180</v>
      </c>
      <c r="B51" s="440" t="s">
        <v>212</v>
      </c>
      <c r="C51" s="451" t="s">
        <v>239</v>
      </c>
      <c r="D51" s="452" t="s">
        <v>213</v>
      </c>
      <c r="E51" s="453" t="s">
        <v>240</v>
      </c>
      <c r="F51" s="462"/>
      <c r="G51" s="463"/>
      <c r="H51" s="462"/>
    </row>
    <row r="52" spans="1:8" s="456" customFormat="1" ht="13.5" customHeight="1" x14ac:dyDescent="0.2">
      <c r="A52" s="450"/>
      <c r="B52" s="440"/>
      <c r="C52" s="451"/>
      <c r="D52" s="452"/>
      <c r="E52" s="447" t="s">
        <v>45</v>
      </c>
      <c r="F52" s="457"/>
      <c r="G52" s="458"/>
      <c r="H52" s="457"/>
    </row>
    <row r="53" spans="1:8" ht="27" x14ac:dyDescent="0.2">
      <c r="A53" s="450">
        <v>2181</v>
      </c>
      <c r="B53" s="459" t="s">
        <v>212</v>
      </c>
      <c r="C53" s="460" t="s">
        <v>239</v>
      </c>
      <c r="D53" s="461" t="s">
        <v>22</v>
      </c>
      <c r="E53" s="447" t="s">
        <v>240</v>
      </c>
      <c r="F53" s="462"/>
      <c r="G53" s="463"/>
      <c r="H53" s="462"/>
    </row>
    <row r="54" spans="1:8" x14ac:dyDescent="0.2">
      <c r="A54" s="450"/>
      <c r="B54" s="459"/>
      <c r="C54" s="460"/>
      <c r="D54" s="461"/>
      <c r="E54" s="465" t="s">
        <v>45</v>
      </c>
      <c r="F54" s="462"/>
      <c r="G54" s="463"/>
      <c r="H54" s="462"/>
    </row>
    <row r="55" spans="1:8" x14ac:dyDescent="0.2">
      <c r="A55" s="450">
        <v>2182</v>
      </c>
      <c r="B55" s="459" t="s">
        <v>212</v>
      </c>
      <c r="C55" s="460" t="s">
        <v>239</v>
      </c>
      <c r="D55" s="461" t="s">
        <v>22</v>
      </c>
      <c r="E55" s="465" t="s">
        <v>241</v>
      </c>
      <c r="F55" s="462"/>
      <c r="G55" s="463"/>
      <c r="H55" s="462"/>
    </row>
    <row r="56" spans="1:8" x14ac:dyDescent="0.2">
      <c r="A56" s="450">
        <v>2183</v>
      </c>
      <c r="B56" s="459" t="s">
        <v>212</v>
      </c>
      <c r="C56" s="460" t="s">
        <v>239</v>
      </c>
      <c r="D56" s="461" t="s">
        <v>22</v>
      </c>
      <c r="E56" s="465" t="s">
        <v>242</v>
      </c>
      <c r="F56" s="462"/>
      <c r="G56" s="463"/>
      <c r="H56" s="462"/>
    </row>
    <row r="57" spans="1:8" ht="27" x14ac:dyDescent="0.2">
      <c r="A57" s="450">
        <v>2184</v>
      </c>
      <c r="B57" s="466" t="s">
        <v>212</v>
      </c>
      <c r="C57" s="460" t="s">
        <v>239</v>
      </c>
      <c r="D57" s="461" t="s">
        <v>22</v>
      </c>
      <c r="E57" s="447" t="s">
        <v>243</v>
      </c>
      <c r="F57" s="462"/>
      <c r="G57" s="463"/>
      <c r="H57" s="462"/>
    </row>
    <row r="58" spans="1:8" ht="33" customHeight="1" x14ac:dyDescent="0.2">
      <c r="A58" s="467">
        <v>2200</v>
      </c>
      <c r="B58" s="468" t="s">
        <v>244</v>
      </c>
      <c r="C58" s="451" t="s">
        <v>213</v>
      </c>
      <c r="D58" s="452" t="s">
        <v>213</v>
      </c>
      <c r="E58" s="469" t="s">
        <v>245</v>
      </c>
      <c r="F58" s="457">
        <f>+G58+H58</f>
        <v>11990</v>
      </c>
      <c r="G58" s="458">
        <f>+G60+G63+G66+G69+G73</f>
        <v>11990</v>
      </c>
      <c r="H58" s="457">
        <f>+H60+H63+H66+H69+H73</f>
        <v>0</v>
      </c>
    </row>
    <row r="59" spans="1:8" s="445" customFormat="1" ht="13.5" customHeight="1" thickBot="1" x14ac:dyDescent="0.25">
      <c r="A59" s="470"/>
      <c r="B59" s="471"/>
      <c r="C59" s="472"/>
      <c r="D59" s="473"/>
      <c r="E59" s="474" t="s">
        <v>19</v>
      </c>
      <c r="F59" s="475"/>
      <c r="G59" s="476"/>
      <c r="H59" s="475"/>
    </row>
    <row r="60" spans="1:8" ht="14.25" customHeight="1" x14ac:dyDescent="0.2">
      <c r="A60" s="446">
        <v>2210</v>
      </c>
      <c r="B60" s="440" t="s">
        <v>244</v>
      </c>
      <c r="C60" s="477" t="s">
        <v>22</v>
      </c>
      <c r="D60" s="478" t="s">
        <v>213</v>
      </c>
      <c r="E60" s="479" t="s">
        <v>246</v>
      </c>
      <c r="F60" s="448"/>
      <c r="G60" s="449"/>
      <c r="H60" s="448"/>
    </row>
    <row r="61" spans="1:8" ht="12.75" customHeight="1" x14ac:dyDescent="0.2">
      <c r="A61" s="450"/>
      <c r="B61" s="440"/>
      <c r="C61" s="451"/>
      <c r="D61" s="452"/>
      <c r="E61" s="447" t="s">
        <v>45</v>
      </c>
      <c r="F61" s="448"/>
      <c r="G61" s="449"/>
      <c r="H61" s="448"/>
    </row>
    <row r="62" spans="1:8" s="456" customFormat="1" ht="15" customHeight="1" x14ac:dyDescent="0.2">
      <c r="A62" s="450">
        <v>2211</v>
      </c>
      <c r="B62" s="459" t="s">
        <v>244</v>
      </c>
      <c r="C62" s="460" t="s">
        <v>22</v>
      </c>
      <c r="D62" s="461" t="s">
        <v>22</v>
      </c>
      <c r="E62" s="447" t="s">
        <v>247</v>
      </c>
      <c r="F62" s="457"/>
      <c r="G62" s="458"/>
      <c r="H62" s="457"/>
    </row>
    <row r="63" spans="1:8" x14ac:dyDescent="0.2">
      <c r="A63" s="450">
        <v>2220</v>
      </c>
      <c r="B63" s="440" t="s">
        <v>244</v>
      </c>
      <c r="C63" s="451" t="s">
        <v>217</v>
      </c>
      <c r="D63" s="452" t="s">
        <v>213</v>
      </c>
      <c r="E63" s="453" t="s">
        <v>248</v>
      </c>
      <c r="F63" s="457">
        <f>+G63+H63</f>
        <v>11990</v>
      </c>
      <c r="G63" s="458">
        <f>+'Հատված 6'!G113</f>
        <v>11990</v>
      </c>
      <c r="H63" s="457">
        <f>+'Հատված 6'!H113</f>
        <v>0</v>
      </c>
    </row>
    <row r="64" spans="1:8" ht="12" customHeight="1" x14ac:dyDescent="0.2">
      <c r="A64" s="450"/>
      <c r="B64" s="440"/>
      <c r="C64" s="451"/>
      <c r="D64" s="452"/>
      <c r="E64" s="447" t="s">
        <v>45</v>
      </c>
      <c r="F64" s="462"/>
      <c r="G64" s="463"/>
      <c r="H64" s="462"/>
    </row>
    <row r="65" spans="1:8" s="456" customFormat="1" ht="14.25" customHeight="1" x14ac:dyDescent="0.2">
      <c r="A65" s="450">
        <v>2221</v>
      </c>
      <c r="B65" s="459" t="s">
        <v>244</v>
      </c>
      <c r="C65" s="460" t="s">
        <v>217</v>
      </c>
      <c r="D65" s="461" t="s">
        <v>22</v>
      </c>
      <c r="E65" s="447" t="s">
        <v>249</v>
      </c>
      <c r="F65" s="462">
        <f>+G65+H65</f>
        <v>11990</v>
      </c>
      <c r="G65" s="463">
        <f>+'Հատված 6'!G115</f>
        <v>11990</v>
      </c>
      <c r="H65" s="462">
        <f>+'Հատված 6'!H115</f>
        <v>0</v>
      </c>
    </row>
    <row r="66" spans="1:8" x14ac:dyDescent="0.2">
      <c r="A66" s="450">
        <v>2230</v>
      </c>
      <c r="B66" s="440" t="s">
        <v>244</v>
      </c>
      <c r="C66" s="460" t="s">
        <v>219</v>
      </c>
      <c r="D66" s="461" t="s">
        <v>213</v>
      </c>
      <c r="E66" s="453" t="s">
        <v>250</v>
      </c>
      <c r="F66" s="462"/>
      <c r="G66" s="463"/>
      <c r="H66" s="462"/>
    </row>
    <row r="67" spans="1:8" ht="11.25" customHeight="1" x14ac:dyDescent="0.2">
      <c r="A67" s="450"/>
      <c r="B67" s="440"/>
      <c r="C67" s="451"/>
      <c r="D67" s="452"/>
      <c r="E67" s="447" t="s">
        <v>45</v>
      </c>
      <c r="F67" s="448"/>
      <c r="G67" s="449"/>
      <c r="H67" s="448"/>
    </row>
    <row r="68" spans="1:8" s="456" customFormat="1" ht="15" customHeight="1" x14ac:dyDescent="0.2">
      <c r="A68" s="450">
        <v>2231</v>
      </c>
      <c r="B68" s="459" t="s">
        <v>244</v>
      </c>
      <c r="C68" s="460" t="s">
        <v>219</v>
      </c>
      <c r="D68" s="461" t="s">
        <v>22</v>
      </c>
      <c r="E68" s="447" t="s">
        <v>251</v>
      </c>
      <c r="F68" s="457"/>
      <c r="G68" s="458"/>
      <c r="H68" s="457"/>
    </row>
    <row r="69" spans="1:8" ht="27" x14ac:dyDescent="0.2">
      <c r="A69" s="450">
        <v>2240</v>
      </c>
      <c r="B69" s="440" t="s">
        <v>244</v>
      </c>
      <c r="C69" s="451" t="s">
        <v>228</v>
      </c>
      <c r="D69" s="452" t="s">
        <v>213</v>
      </c>
      <c r="E69" s="453" t="s">
        <v>252</v>
      </c>
      <c r="F69" s="462"/>
      <c r="G69" s="463"/>
      <c r="H69" s="462"/>
    </row>
    <row r="70" spans="1:8" x14ac:dyDescent="0.2">
      <c r="A70" s="450"/>
      <c r="B70" s="440"/>
      <c r="C70" s="451"/>
      <c r="D70" s="452"/>
      <c r="E70" s="447" t="s">
        <v>45</v>
      </c>
      <c r="F70" s="462"/>
      <c r="G70" s="463"/>
      <c r="H70" s="462"/>
    </row>
    <row r="71" spans="1:8" s="456" customFormat="1" ht="14.25" customHeight="1" x14ac:dyDescent="0.2">
      <c r="A71" s="450">
        <v>2241</v>
      </c>
      <c r="B71" s="459" t="s">
        <v>244</v>
      </c>
      <c r="C71" s="460" t="s">
        <v>228</v>
      </c>
      <c r="D71" s="461" t="s">
        <v>22</v>
      </c>
      <c r="E71" s="447" t="s">
        <v>252</v>
      </c>
      <c r="F71" s="457"/>
      <c r="G71" s="458"/>
      <c r="H71" s="457"/>
    </row>
    <row r="72" spans="1:8" ht="11.25" customHeight="1" x14ac:dyDescent="0.2">
      <c r="A72" s="450"/>
      <c r="B72" s="440"/>
      <c r="C72" s="451"/>
      <c r="D72" s="452"/>
      <c r="E72" s="447" t="s">
        <v>45</v>
      </c>
      <c r="F72" s="462"/>
      <c r="G72" s="463"/>
      <c r="H72" s="462"/>
    </row>
    <row r="73" spans="1:8" s="456" customFormat="1" ht="15.75" customHeight="1" x14ac:dyDescent="0.2">
      <c r="A73" s="450">
        <v>2250</v>
      </c>
      <c r="B73" s="440" t="s">
        <v>244</v>
      </c>
      <c r="C73" s="451" t="s">
        <v>231</v>
      </c>
      <c r="D73" s="452" t="s">
        <v>213</v>
      </c>
      <c r="E73" s="453" t="s">
        <v>253</v>
      </c>
      <c r="F73" s="457"/>
      <c r="G73" s="458"/>
      <c r="H73" s="457"/>
    </row>
    <row r="74" spans="1:8" x14ac:dyDescent="0.2">
      <c r="A74" s="450"/>
      <c r="B74" s="440"/>
      <c r="C74" s="451"/>
      <c r="D74" s="452"/>
      <c r="E74" s="447" t="s">
        <v>45</v>
      </c>
      <c r="F74" s="462"/>
      <c r="G74" s="463"/>
      <c r="H74" s="462"/>
    </row>
    <row r="75" spans="1:8" s="456" customFormat="1" ht="15.75" customHeight="1" x14ac:dyDescent="0.2">
      <c r="A75" s="450">
        <v>2251</v>
      </c>
      <c r="B75" s="459" t="s">
        <v>244</v>
      </c>
      <c r="C75" s="460" t="s">
        <v>231</v>
      </c>
      <c r="D75" s="461" t="s">
        <v>22</v>
      </c>
      <c r="E75" s="447" t="s">
        <v>253</v>
      </c>
      <c r="F75" s="457"/>
      <c r="G75" s="458"/>
      <c r="H75" s="457"/>
    </row>
    <row r="76" spans="1:8" ht="56.25" customHeight="1" x14ac:dyDescent="0.2">
      <c r="A76" s="467">
        <v>2300</v>
      </c>
      <c r="B76" s="468" t="s">
        <v>254</v>
      </c>
      <c r="C76" s="451" t="s">
        <v>213</v>
      </c>
      <c r="D76" s="452" t="s">
        <v>213</v>
      </c>
      <c r="E76" s="480" t="s">
        <v>255</v>
      </c>
      <c r="F76" s="462"/>
      <c r="G76" s="463"/>
      <c r="H76" s="462"/>
    </row>
    <row r="77" spans="1:8" s="445" customFormat="1" ht="12" customHeight="1" x14ac:dyDescent="0.2">
      <c r="A77" s="446"/>
      <c r="B77" s="440"/>
      <c r="C77" s="441"/>
      <c r="D77" s="442"/>
      <c r="E77" s="447" t="s">
        <v>19</v>
      </c>
      <c r="F77" s="481"/>
      <c r="G77" s="482"/>
      <c r="H77" s="481"/>
    </row>
    <row r="78" spans="1:8" ht="11.25" customHeight="1" x14ac:dyDescent="0.2">
      <c r="A78" s="450">
        <v>2310</v>
      </c>
      <c r="B78" s="468" t="s">
        <v>254</v>
      </c>
      <c r="C78" s="451" t="s">
        <v>22</v>
      </c>
      <c r="D78" s="452" t="s">
        <v>213</v>
      </c>
      <c r="E78" s="453" t="s">
        <v>256</v>
      </c>
      <c r="F78" s="448"/>
      <c r="G78" s="449"/>
      <c r="H78" s="448"/>
    </row>
    <row r="79" spans="1:8" ht="12" customHeight="1" x14ac:dyDescent="0.2">
      <c r="A79" s="450"/>
      <c r="B79" s="440"/>
      <c r="C79" s="451"/>
      <c r="D79" s="452"/>
      <c r="E79" s="447" t="s">
        <v>45</v>
      </c>
      <c r="F79" s="462"/>
      <c r="G79" s="463"/>
      <c r="H79" s="462"/>
    </row>
    <row r="80" spans="1:8" s="456" customFormat="1" ht="13.5" customHeight="1" x14ac:dyDescent="0.2">
      <c r="A80" s="450">
        <v>2311</v>
      </c>
      <c r="B80" s="466" t="s">
        <v>254</v>
      </c>
      <c r="C80" s="460" t="s">
        <v>22</v>
      </c>
      <c r="D80" s="461" t="s">
        <v>22</v>
      </c>
      <c r="E80" s="447" t="s">
        <v>257</v>
      </c>
      <c r="F80" s="457"/>
      <c r="G80" s="458"/>
      <c r="H80" s="457"/>
    </row>
    <row r="81" spans="1:8" x14ac:dyDescent="0.2">
      <c r="A81" s="450">
        <v>2312</v>
      </c>
      <c r="B81" s="466" t="s">
        <v>254</v>
      </c>
      <c r="C81" s="460" t="s">
        <v>22</v>
      </c>
      <c r="D81" s="461" t="s">
        <v>217</v>
      </c>
      <c r="E81" s="447" t="s">
        <v>258</v>
      </c>
      <c r="F81" s="462"/>
      <c r="G81" s="463"/>
      <c r="H81" s="462"/>
    </row>
    <row r="82" spans="1:8" x14ac:dyDescent="0.2">
      <c r="A82" s="450">
        <v>2313</v>
      </c>
      <c r="B82" s="466" t="s">
        <v>254</v>
      </c>
      <c r="C82" s="460" t="s">
        <v>22</v>
      </c>
      <c r="D82" s="461" t="s">
        <v>219</v>
      </c>
      <c r="E82" s="447" t="s">
        <v>259</v>
      </c>
      <c r="F82" s="462"/>
      <c r="G82" s="463"/>
      <c r="H82" s="462"/>
    </row>
    <row r="83" spans="1:8" x14ac:dyDescent="0.2">
      <c r="A83" s="450">
        <v>2320</v>
      </c>
      <c r="B83" s="468" t="s">
        <v>254</v>
      </c>
      <c r="C83" s="451" t="s">
        <v>217</v>
      </c>
      <c r="D83" s="452" t="s">
        <v>213</v>
      </c>
      <c r="E83" s="453" t="s">
        <v>260</v>
      </c>
      <c r="F83" s="462"/>
      <c r="G83" s="463"/>
      <c r="H83" s="462"/>
    </row>
    <row r="84" spans="1:8" ht="10.5" customHeight="1" x14ac:dyDescent="0.2">
      <c r="A84" s="450"/>
      <c r="B84" s="440"/>
      <c r="C84" s="451"/>
      <c r="D84" s="452"/>
      <c r="E84" s="447" t="s">
        <v>45</v>
      </c>
      <c r="F84" s="462"/>
      <c r="G84" s="463"/>
      <c r="H84" s="462"/>
    </row>
    <row r="85" spans="1:8" s="456" customFormat="1" ht="13.5" customHeight="1" x14ac:dyDescent="0.2">
      <c r="A85" s="450">
        <v>2321</v>
      </c>
      <c r="B85" s="466" t="s">
        <v>254</v>
      </c>
      <c r="C85" s="460" t="s">
        <v>217</v>
      </c>
      <c r="D85" s="461" t="s">
        <v>22</v>
      </c>
      <c r="E85" s="447" t="s">
        <v>261</v>
      </c>
      <c r="F85" s="457"/>
      <c r="G85" s="458"/>
      <c r="H85" s="457"/>
    </row>
    <row r="86" spans="1:8" x14ac:dyDescent="0.2">
      <c r="A86" s="450">
        <v>2330</v>
      </c>
      <c r="B86" s="468" t="s">
        <v>254</v>
      </c>
      <c r="C86" s="451" t="s">
        <v>219</v>
      </c>
      <c r="D86" s="452" t="s">
        <v>213</v>
      </c>
      <c r="E86" s="453" t="s">
        <v>262</v>
      </c>
      <c r="F86" s="462"/>
      <c r="G86" s="463"/>
      <c r="H86" s="462"/>
    </row>
    <row r="87" spans="1:8" x14ac:dyDescent="0.2">
      <c r="A87" s="450"/>
      <c r="B87" s="440"/>
      <c r="C87" s="451"/>
      <c r="D87" s="452"/>
      <c r="E87" s="447" t="s">
        <v>45</v>
      </c>
      <c r="F87" s="462"/>
      <c r="G87" s="463"/>
      <c r="H87" s="462"/>
    </row>
    <row r="88" spans="1:8" s="456" customFormat="1" ht="13.5" customHeight="1" x14ac:dyDescent="0.2">
      <c r="A88" s="450">
        <v>2331</v>
      </c>
      <c r="B88" s="466" t="s">
        <v>254</v>
      </c>
      <c r="C88" s="460" t="s">
        <v>219</v>
      </c>
      <c r="D88" s="461" t="s">
        <v>22</v>
      </c>
      <c r="E88" s="447" t="s">
        <v>263</v>
      </c>
      <c r="F88" s="457"/>
      <c r="G88" s="458"/>
      <c r="H88" s="457"/>
    </row>
    <row r="89" spans="1:8" x14ac:dyDescent="0.2">
      <c r="A89" s="450">
        <v>2332</v>
      </c>
      <c r="B89" s="466" t="s">
        <v>254</v>
      </c>
      <c r="C89" s="460" t="s">
        <v>219</v>
      </c>
      <c r="D89" s="461" t="s">
        <v>217</v>
      </c>
      <c r="E89" s="447" t="s">
        <v>264</v>
      </c>
      <c r="F89" s="462"/>
      <c r="G89" s="463"/>
      <c r="H89" s="462"/>
    </row>
    <row r="90" spans="1:8" x14ac:dyDescent="0.2">
      <c r="A90" s="450">
        <v>2340</v>
      </c>
      <c r="B90" s="468" t="s">
        <v>254</v>
      </c>
      <c r="C90" s="451" t="s">
        <v>228</v>
      </c>
      <c r="D90" s="452" t="s">
        <v>213</v>
      </c>
      <c r="E90" s="453" t="s">
        <v>265</v>
      </c>
      <c r="F90" s="462"/>
      <c r="G90" s="463"/>
      <c r="H90" s="462"/>
    </row>
    <row r="91" spans="1:8" ht="13.5" customHeight="1" x14ac:dyDescent="0.2">
      <c r="A91" s="450"/>
      <c r="B91" s="440"/>
      <c r="C91" s="451"/>
      <c r="D91" s="452"/>
      <c r="E91" s="447" t="s">
        <v>45</v>
      </c>
      <c r="F91" s="462"/>
      <c r="G91" s="463"/>
      <c r="H91" s="462"/>
    </row>
    <row r="92" spans="1:8" s="456" customFormat="1" ht="13.5" customHeight="1" x14ac:dyDescent="0.2">
      <c r="A92" s="450">
        <v>2341</v>
      </c>
      <c r="B92" s="466" t="s">
        <v>254</v>
      </c>
      <c r="C92" s="460" t="s">
        <v>228</v>
      </c>
      <c r="D92" s="461" t="s">
        <v>22</v>
      </c>
      <c r="E92" s="447" t="s">
        <v>265</v>
      </c>
      <c r="F92" s="457"/>
      <c r="G92" s="458"/>
      <c r="H92" s="457"/>
    </row>
    <row r="93" spans="1:8" x14ac:dyDescent="0.2">
      <c r="A93" s="450">
        <v>2350</v>
      </c>
      <c r="B93" s="468" t="s">
        <v>254</v>
      </c>
      <c r="C93" s="451" t="s">
        <v>231</v>
      </c>
      <c r="D93" s="452" t="s">
        <v>213</v>
      </c>
      <c r="E93" s="453" t="s">
        <v>266</v>
      </c>
      <c r="F93" s="462"/>
      <c r="G93" s="463"/>
      <c r="H93" s="462"/>
    </row>
    <row r="94" spans="1:8" ht="13.5" customHeight="1" x14ac:dyDescent="0.2">
      <c r="A94" s="450"/>
      <c r="B94" s="440"/>
      <c r="C94" s="451"/>
      <c r="D94" s="452"/>
      <c r="E94" s="447" t="s">
        <v>45</v>
      </c>
      <c r="F94" s="462"/>
      <c r="G94" s="463"/>
      <c r="H94" s="462"/>
    </row>
    <row r="95" spans="1:8" s="456" customFormat="1" ht="16.5" customHeight="1" x14ac:dyDescent="0.2">
      <c r="A95" s="450">
        <v>2351</v>
      </c>
      <c r="B95" s="466" t="s">
        <v>254</v>
      </c>
      <c r="C95" s="460" t="s">
        <v>231</v>
      </c>
      <c r="D95" s="461" t="s">
        <v>22</v>
      </c>
      <c r="E95" s="447" t="s">
        <v>267</v>
      </c>
      <c r="F95" s="457"/>
      <c r="G95" s="458"/>
      <c r="H95" s="457"/>
    </row>
    <row r="96" spans="1:8" ht="27" x14ac:dyDescent="0.2">
      <c r="A96" s="450">
        <v>2360</v>
      </c>
      <c r="B96" s="468" t="s">
        <v>254</v>
      </c>
      <c r="C96" s="451" t="s">
        <v>234</v>
      </c>
      <c r="D96" s="452" t="s">
        <v>213</v>
      </c>
      <c r="E96" s="453" t="s">
        <v>268</v>
      </c>
      <c r="F96" s="462"/>
      <c r="G96" s="463"/>
      <c r="H96" s="462"/>
    </row>
    <row r="97" spans="1:8" ht="12.75" customHeight="1" x14ac:dyDescent="0.2">
      <c r="A97" s="450"/>
      <c r="B97" s="440"/>
      <c r="C97" s="451"/>
      <c r="D97" s="452"/>
      <c r="E97" s="447" t="s">
        <v>45</v>
      </c>
      <c r="F97" s="462"/>
      <c r="G97" s="463"/>
      <c r="H97" s="462"/>
    </row>
    <row r="98" spans="1:8" s="456" customFormat="1" ht="27" customHeight="1" x14ac:dyDescent="0.2">
      <c r="A98" s="450">
        <v>2361</v>
      </c>
      <c r="B98" s="466" t="s">
        <v>254</v>
      </c>
      <c r="C98" s="460" t="s">
        <v>234</v>
      </c>
      <c r="D98" s="461" t="s">
        <v>22</v>
      </c>
      <c r="E98" s="447" t="s">
        <v>268</v>
      </c>
      <c r="F98" s="457"/>
      <c r="G98" s="458"/>
      <c r="H98" s="457"/>
    </row>
    <row r="99" spans="1:8" ht="27" x14ac:dyDescent="0.2">
      <c r="A99" s="450">
        <v>2370</v>
      </c>
      <c r="B99" s="468" t="s">
        <v>254</v>
      </c>
      <c r="C99" s="451" t="s">
        <v>237</v>
      </c>
      <c r="D99" s="452" t="s">
        <v>213</v>
      </c>
      <c r="E99" s="453" t="s">
        <v>269</v>
      </c>
      <c r="F99" s="462"/>
      <c r="G99" s="463"/>
      <c r="H99" s="462"/>
    </row>
    <row r="100" spans="1:8" ht="12" customHeight="1" x14ac:dyDescent="0.2">
      <c r="A100" s="450"/>
      <c r="B100" s="440"/>
      <c r="C100" s="451"/>
      <c r="D100" s="452"/>
      <c r="E100" s="447" t="s">
        <v>45</v>
      </c>
      <c r="F100" s="462"/>
      <c r="G100" s="463"/>
      <c r="H100" s="462"/>
    </row>
    <row r="101" spans="1:8" s="456" customFormat="1" ht="27.75" customHeight="1" thickBot="1" x14ac:dyDescent="0.25">
      <c r="A101" s="450">
        <v>2371</v>
      </c>
      <c r="B101" s="466" t="s">
        <v>254</v>
      </c>
      <c r="C101" s="460" t="s">
        <v>237</v>
      </c>
      <c r="D101" s="461" t="s">
        <v>22</v>
      </c>
      <c r="E101" s="447" t="s">
        <v>270</v>
      </c>
      <c r="F101" s="483"/>
      <c r="G101" s="484"/>
      <c r="H101" s="483"/>
    </row>
    <row r="102" spans="1:8" ht="46.5" customHeight="1" thickBot="1" x14ac:dyDescent="0.25">
      <c r="A102" s="467">
        <v>2400</v>
      </c>
      <c r="B102" s="468" t="s">
        <v>271</v>
      </c>
      <c r="C102" s="451" t="s">
        <v>213</v>
      </c>
      <c r="D102" s="452" t="s">
        <v>213</v>
      </c>
      <c r="E102" s="469" t="s">
        <v>272</v>
      </c>
      <c r="F102" s="485">
        <f>+G102+H102</f>
        <v>-63000</v>
      </c>
      <c r="G102" s="485">
        <f>+G104+G108+G114+G122+G127+G134+G137+G143+G152</f>
        <v>5000</v>
      </c>
      <c r="H102" s="485">
        <f>+H104+H108+H114+H122+H127+H134+H137+H143+H152</f>
        <v>-68000</v>
      </c>
    </row>
    <row r="103" spans="1:8" s="445" customFormat="1" ht="15" customHeight="1" thickBot="1" x14ac:dyDescent="0.25">
      <c r="A103" s="446"/>
      <c r="B103" s="440"/>
      <c r="C103" s="441"/>
      <c r="D103" s="442"/>
      <c r="E103" s="447" t="s">
        <v>19</v>
      </c>
      <c r="F103" s="486"/>
      <c r="G103" s="486"/>
      <c r="H103" s="486"/>
    </row>
    <row r="104" spans="1:8" ht="27" customHeight="1" x14ac:dyDescent="0.2">
      <c r="A104" s="450">
        <v>2410</v>
      </c>
      <c r="B104" s="468" t="s">
        <v>271</v>
      </c>
      <c r="C104" s="451" t="s">
        <v>22</v>
      </c>
      <c r="D104" s="452" t="s">
        <v>213</v>
      </c>
      <c r="E104" s="453" t="s">
        <v>273</v>
      </c>
      <c r="F104" s="448"/>
      <c r="G104" s="449"/>
      <c r="H104" s="448"/>
    </row>
    <row r="105" spans="1:8" ht="11.25" customHeight="1" x14ac:dyDescent="0.2">
      <c r="A105" s="450"/>
      <c r="B105" s="440"/>
      <c r="C105" s="451"/>
      <c r="D105" s="452"/>
      <c r="E105" s="447" t="s">
        <v>45</v>
      </c>
      <c r="F105" s="462"/>
      <c r="G105" s="463"/>
      <c r="H105" s="462"/>
    </row>
    <row r="106" spans="1:8" s="456" customFormat="1" ht="26.25" customHeight="1" x14ac:dyDescent="0.2">
      <c r="A106" s="450">
        <v>2411</v>
      </c>
      <c r="B106" s="466" t="s">
        <v>271</v>
      </c>
      <c r="C106" s="460" t="s">
        <v>22</v>
      </c>
      <c r="D106" s="461" t="s">
        <v>22</v>
      </c>
      <c r="E106" s="447" t="s">
        <v>274</v>
      </c>
      <c r="F106" s="457"/>
      <c r="G106" s="458"/>
      <c r="H106" s="457"/>
    </row>
    <row r="107" spans="1:8" ht="27" x14ac:dyDescent="0.2">
      <c r="A107" s="446">
        <v>2412</v>
      </c>
      <c r="B107" s="459" t="s">
        <v>271</v>
      </c>
      <c r="C107" s="477" t="s">
        <v>22</v>
      </c>
      <c r="D107" s="478" t="s">
        <v>217</v>
      </c>
      <c r="E107" s="465" t="s">
        <v>275</v>
      </c>
      <c r="F107" s="448"/>
      <c r="G107" s="449"/>
      <c r="H107" s="448"/>
    </row>
    <row r="108" spans="1:8" ht="27" x14ac:dyDescent="0.2">
      <c r="A108" s="450">
        <v>2420</v>
      </c>
      <c r="B108" s="468" t="s">
        <v>271</v>
      </c>
      <c r="C108" s="451" t="s">
        <v>217</v>
      </c>
      <c r="D108" s="452" t="s">
        <v>213</v>
      </c>
      <c r="E108" s="453" t="s">
        <v>276</v>
      </c>
      <c r="F108" s="457">
        <f>+G108+H108</f>
        <v>5000</v>
      </c>
      <c r="G108" s="458">
        <f>+G110+G111+G112+G113</f>
        <v>5000</v>
      </c>
      <c r="H108" s="457">
        <f>+H110+H113</f>
        <v>0</v>
      </c>
    </row>
    <row r="109" spans="1:8" ht="11.25" customHeight="1" x14ac:dyDescent="0.2">
      <c r="A109" s="450"/>
      <c r="B109" s="440"/>
      <c r="C109" s="451"/>
      <c r="D109" s="452"/>
      <c r="E109" s="447" t="s">
        <v>45</v>
      </c>
      <c r="F109" s="462"/>
      <c r="G109" s="463"/>
      <c r="H109" s="462"/>
    </row>
    <row r="110" spans="1:8" s="456" customFormat="1" ht="15.75" thickBot="1" x14ac:dyDescent="0.25">
      <c r="A110" s="470">
        <v>2421</v>
      </c>
      <c r="B110" s="487" t="s">
        <v>271</v>
      </c>
      <c r="C110" s="488" t="s">
        <v>217</v>
      </c>
      <c r="D110" s="489" t="s">
        <v>22</v>
      </c>
      <c r="E110" s="474" t="s">
        <v>277</v>
      </c>
      <c r="F110" s="490">
        <f>+G110+H110</f>
        <v>2000</v>
      </c>
      <c r="G110" s="491">
        <f>+'Հատված 6'!G179</f>
        <v>2000</v>
      </c>
      <c r="H110" s="490">
        <f>+'Հատված 6'!H179</f>
        <v>0</v>
      </c>
    </row>
    <row r="111" spans="1:8" x14ac:dyDescent="0.2">
      <c r="A111" s="446">
        <v>2422</v>
      </c>
      <c r="B111" s="459" t="s">
        <v>271</v>
      </c>
      <c r="C111" s="477" t="s">
        <v>217</v>
      </c>
      <c r="D111" s="478" t="s">
        <v>217</v>
      </c>
      <c r="E111" s="465" t="s">
        <v>278</v>
      </c>
      <c r="F111" s="448"/>
      <c r="G111" s="449"/>
      <c r="H111" s="448"/>
    </row>
    <row r="112" spans="1:8" x14ac:dyDescent="0.2">
      <c r="A112" s="450">
        <v>2423</v>
      </c>
      <c r="B112" s="466" t="s">
        <v>271</v>
      </c>
      <c r="C112" s="460" t="s">
        <v>217</v>
      </c>
      <c r="D112" s="461" t="s">
        <v>219</v>
      </c>
      <c r="E112" s="447" t="s">
        <v>279</v>
      </c>
      <c r="F112" s="462"/>
      <c r="G112" s="463"/>
      <c r="H112" s="462"/>
    </row>
    <row r="113" spans="1:8" ht="18" customHeight="1" x14ac:dyDescent="0.2">
      <c r="A113" s="450">
        <v>2424</v>
      </c>
      <c r="B113" s="466" t="s">
        <v>271</v>
      </c>
      <c r="C113" s="460" t="s">
        <v>217</v>
      </c>
      <c r="D113" s="461" t="s">
        <v>228</v>
      </c>
      <c r="E113" s="447" t="s">
        <v>280</v>
      </c>
      <c r="F113" s="462">
        <f>+G113+H113</f>
        <v>3000</v>
      </c>
      <c r="G113" s="463">
        <f>+'Հատված 6'!G190</f>
        <v>3000</v>
      </c>
      <c r="H113" s="462">
        <f>+'Հատված 6'!H190</f>
        <v>0</v>
      </c>
    </row>
    <row r="114" spans="1:8" x14ac:dyDescent="0.2">
      <c r="A114" s="450">
        <v>2430</v>
      </c>
      <c r="B114" s="468" t="s">
        <v>271</v>
      </c>
      <c r="C114" s="451" t="s">
        <v>219</v>
      </c>
      <c r="D114" s="452" t="s">
        <v>213</v>
      </c>
      <c r="E114" s="453" t="s">
        <v>281</v>
      </c>
      <c r="F114" s="448"/>
      <c r="G114" s="449"/>
      <c r="H114" s="448"/>
    </row>
    <row r="115" spans="1:8" ht="12" customHeight="1" x14ac:dyDescent="0.2">
      <c r="A115" s="450"/>
      <c r="B115" s="440"/>
      <c r="C115" s="451"/>
      <c r="D115" s="452"/>
      <c r="E115" s="447" t="s">
        <v>45</v>
      </c>
      <c r="F115" s="462"/>
      <c r="G115" s="463"/>
      <c r="H115" s="462"/>
    </row>
    <row r="116" spans="1:8" s="456" customFormat="1" x14ac:dyDescent="0.2">
      <c r="A116" s="450">
        <v>2431</v>
      </c>
      <c r="B116" s="466" t="s">
        <v>271</v>
      </c>
      <c r="C116" s="460" t="s">
        <v>219</v>
      </c>
      <c r="D116" s="461" t="s">
        <v>22</v>
      </c>
      <c r="E116" s="447" t="s">
        <v>282</v>
      </c>
      <c r="F116" s="457"/>
      <c r="G116" s="458"/>
      <c r="H116" s="457"/>
    </row>
    <row r="117" spans="1:8" x14ac:dyDescent="0.2">
      <c r="A117" s="450">
        <v>2432</v>
      </c>
      <c r="B117" s="466" t="s">
        <v>271</v>
      </c>
      <c r="C117" s="460" t="s">
        <v>219</v>
      </c>
      <c r="D117" s="461" t="s">
        <v>217</v>
      </c>
      <c r="E117" s="447" t="s">
        <v>283</v>
      </c>
      <c r="F117" s="462"/>
      <c r="G117" s="463"/>
      <c r="H117" s="462"/>
    </row>
    <row r="118" spans="1:8" x14ac:dyDescent="0.2">
      <c r="A118" s="450">
        <v>2433</v>
      </c>
      <c r="B118" s="466" t="s">
        <v>271</v>
      </c>
      <c r="C118" s="460" t="s">
        <v>219</v>
      </c>
      <c r="D118" s="461" t="s">
        <v>219</v>
      </c>
      <c r="E118" s="447" t="s">
        <v>284</v>
      </c>
      <c r="F118" s="448"/>
      <c r="G118" s="449"/>
      <c r="H118" s="448"/>
    </row>
    <row r="119" spans="1:8" x14ac:dyDescent="0.2">
      <c r="A119" s="450">
        <v>2434</v>
      </c>
      <c r="B119" s="466" t="s">
        <v>271</v>
      </c>
      <c r="C119" s="460" t="s">
        <v>219</v>
      </c>
      <c r="D119" s="461" t="s">
        <v>228</v>
      </c>
      <c r="E119" s="447" t="s">
        <v>285</v>
      </c>
      <c r="F119" s="462"/>
      <c r="G119" s="463"/>
      <c r="H119" s="462"/>
    </row>
    <row r="120" spans="1:8" x14ac:dyDescent="0.2">
      <c r="A120" s="450">
        <v>2435</v>
      </c>
      <c r="B120" s="466" t="s">
        <v>271</v>
      </c>
      <c r="C120" s="460" t="s">
        <v>219</v>
      </c>
      <c r="D120" s="461" t="s">
        <v>231</v>
      </c>
      <c r="E120" s="447" t="s">
        <v>286</v>
      </c>
      <c r="F120" s="462"/>
      <c r="G120" s="463"/>
      <c r="H120" s="462"/>
    </row>
    <row r="121" spans="1:8" x14ac:dyDescent="0.2">
      <c r="A121" s="450">
        <v>2436</v>
      </c>
      <c r="B121" s="466" t="s">
        <v>271</v>
      </c>
      <c r="C121" s="460" t="s">
        <v>219</v>
      </c>
      <c r="D121" s="461" t="s">
        <v>234</v>
      </c>
      <c r="E121" s="447" t="s">
        <v>287</v>
      </c>
      <c r="F121" s="462"/>
      <c r="G121" s="463"/>
      <c r="H121" s="462"/>
    </row>
    <row r="122" spans="1:8" x14ac:dyDescent="0.2">
      <c r="A122" s="450">
        <v>2440</v>
      </c>
      <c r="B122" s="468" t="s">
        <v>271</v>
      </c>
      <c r="C122" s="451" t="s">
        <v>228</v>
      </c>
      <c r="D122" s="452" t="s">
        <v>213</v>
      </c>
      <c r="E122" s="453" t="s">
        <v>288</v>
      </c>
      <c r="F122" s="462"/>
      <c r="G122" s="463"/>
      <c r="H122" s="462"/>
    </row>
    <row r="123" spans="1:8" ht="12.75" customHeight="1" x14ac:dyDescent="0.2">
      <c r="A123" s="450"/>
      <c r="B123" s="440"/>
      <c r="C123" s="451"/>
      <c r="D123" s="452"/>
      <c r="E123" s="447" t="s">
        <v>45</v>
      </c>
      <c r="F123" s="462"/>
      <c r="G123" s="463"/>
      <c r="H123" s="462"/>
    </row>
    <row r="124" spans="1:8" s="456" customFormat="1" ht="15.75" customHeight="1" x14ac:dyDescent="0.2">
      <c r="A124" s="450">
        <v>2441</v>
      </c>
      <c r="B124" s="466" t="s">
        <v>271</v>
      </c>
      <c r="C124" s="460" t="s">
        <v>228</v>
      </c>
      <c r="D124" s="461" t="s">
        <v>22</v>
      </c>
      <c r="E124" s="447" t="s">
        <v>289</v>
      </c>
      <c r="F124" s="457"/>
      <c r="G124" s="458"/>
      <c r="H124" s="457"/>
    </row>
    <row r="125" spans="1:8" ht="15" customHeight="1" x14ac:dyDescent="0.2">
      <c r="A125" s="450">
        <v>2442</v>
      </c>
      <c r="B125" s="466" t="s">
        <v>271</v>
      </c>
      <c r="C125" s="460" t="s">
        <v>228</v>
      </c>
      <c r="D125" s="461" t="s">
        <v>217</v>
      </c>
      <c r="E125" s="447" t="s">
        <v>290</v>
      </c>
      <c r="F125" s="462"/>
      <c r="G125" s="463"/>
      <c r="H125" s="462"/>
    </row>
    <row r="126" spans="1:8" x14ac:dyDescent="0.2">
      <c r="A126" s="450">
        <v>2443</v>
      </c>
      <c r="B126" s="466" t="s">
        <v>271</v>
      </c>
      <c r="C126" s="460" t="s">
        <v>228</v>
      </c>
      <c r="D126" s="461" t="s">
        <v>219</v>
      </c>
      <c r="E126" s="447" t="s">
        <v>291</v>
      </c>
      <c r="F126" s="462"/>
      <c r="G126" s="463"/>
      <c r="H126" s="462"/>
    </row>
    <row r="127" spans="1:8" x14ac:dyDescent="0.2">
      <c r="A127" s="450">
        <v>2450</v>
      </c>
      <c r="B127" s="468" t="s">
        <v>271</v>
      </c>
      <c r="C127" s="451" t="s">
        <v>231</v>
      </c>
      <c r="D127" s="452" t="s">
        <v>213</v>
      </c>
      <c r="E127" s="453" t="s">
        <v>292</v>
      </c>
      <c r="F127" s="457">
        <f>+F129</f>
        <v>54871.952999999994</v>
      </c>
      <c r="G127" s="458">
        <f>+G129</f>
        <v>0</v>
      </c>
      <c r="H127" s="457">
        <f>+H129</f>
        <v>54871.952999999994</v>
      </c>
    </row>
    <row r="128" spans="1:8" ht="13.5" customHeight="1" x14ac:dyDescent="0.2">
      <c r="A128" s="450"/>
      <c r="B128" s="440"/>
      <c r="C128" s="451"/>
      <c r="D128" s="452"/>
      <c r="E128" s="447" t="s">
        <v>45</v>
      </c>
      <c r="F128" s="462"/>
      <c r="G128" s="463"/>
      <c r="H128" s="462"/>
    </row>
    <row r="129" spans="1:8" s="456" customFormat="1" ht="15.75" customHeight="1" x14ac:dyDescent="0.2">
      <c r="A129" s="450">
        <v>2451</v>
      </c>
      <c r="B129" s="466" t="s">
        <v>271</v>
      </c>
      <c r="C129" s="460" t="s">
        <v>231</v>
      </c>
      <c r="D129" s="461" t="s">
        <v>22</v>
      </c>
      <c r="E129" s="447" t="s">
        <v>293</v>
      </c>
      <c r="F129" s="457">
        <f>+G129+H129</f>
        <v>54871.952999999994</v>
      </c>
      <c r="G129" s="458"/>
      <c r="H129" s="457">
        <f>+'Հատված 6'!H215</f>
        <v>54871.952999999994</v>
      </c>
    </row>
    <row r="130" spans="1:8" x14ac:dyDescent="0.2">
      <c r="A130" s="450">
        <v>2452</v>
      </c>
      <c r="B130" s="466" t="s">
        <v>271</v>
      </c>
      <c r="C130" s="460" t="s">
        <v>231</v>
      </c>
      <c r="D130" s="461" t="s">
        <v>217</v>
      </c>
      <c r="E130" s="447" t="s">
        <v>294</v>
      </c>
      <c r="F130" s="462"/>
      <c r="G130" s="463"/>
      <c r="H130" s="462"/>
    </row>
    <row r="131" spans="1:8" x14ac:dyDescent="0.2">
      <c r="A131" s="450">
        <v>2453</v>
      </c>
      <c r="B131" s="466" t="s">
        <v>271</v>
      </c>
      <c r="C131" s="460" t="s">
        <v>231</v>
      </c>
      <c r="D131" s="461" t="s">
        <v>219</v>
      </c>
      <c r="E131" s="447" t="s">
        <v>295</v>
      </c>
      <c r="F131" s="462"/>
      <c r="G131" s="463"/>
      <c r="H131" s="462"/>
    </row>
    <row r="132" spans="1:8" x14ac:dyDescent="0.2">
      <c r="A132" s="450">
        <v>2454</v>
      </c>
      <c r="B132" s="466" t="s">
        <v>271</v>
      </c>
      <c r="C132" s="460" t="s">
        <v>231</v>
      </c>
      <c r="D132" s="461" t="s">
        <v>228</v>
      </c>
      <c r="E132" s="447" t="s">
        <v>296</v>
      </c>
      <c r="F132" s="462"/>
      <c r="G132" s="463"/>
      <c r="H132" s="462"/>
    </row>
    <row r="133" spans="1:8" x14ac:dyDescent="0.2">
      <c r="A133" s="450">
        <v>2455</v>
      </c>
      <c r="B133" s="466" t="s">
        <v>271</v>
      </c>
      <c r="C133" s="460" t="s">
        <v>231</v>
      </c>
      <c r="D133" s="461" t="s">
        <v>231</v>
      </c>
      <c r="E133" s="447" t="s">
        <v>297</v>
      </c>
      <c r="F133" s="462"/>
      <c r="G133" s="463"/>
      <c r="H133" s="462"/>
    </row>
    <row r="134" spans="1:8" x14ac:dyDescent="0.2">
      <c r="A134" s="450">
        <v>2460</v>
      </c>
      <c r="B134" s="468" t="s">
        <v>271</v>
      </c>
      <c r="C134" s="451" t="s">
        <v>234</v>
      </c>
      <c r="D134" s="452" t="s">
        <v>213</v>
      </c>
      <c r="E134" s="453" t="s">
        <v>298</v>
      </c>
      <c r="F134" s="462"/>
      <c r="G134" s="463"/>
      <c r="H134" s="462"/>
    </row>
    <row r="135" spans="1:8" ht="13.5" customHeight="1" x14ac:dyDescent="0.2">
      <c r="A135" s="450"/>
      <c r="B135" s="440"/>
      <c r="C135" s="451"/>
      <c r="D135" s="452"/>
      <c r="E135" s="447" t="s">
        <v>45</v>
      </c>
      <c r="F135" s="462"/>
      <c r="G135" s="463"/>
      <c r="H135" s="462"/>
    </row>
    <row r="136" spans="1:8" s="456" customFormat="1" ht="14.25" customHeight="1" x14ac:dyDescent="0.2">
      <c r="A136" s="450">
        <v>2461</v>
      </c>
      <c r="B136" s="466" t="s">
        <v>271</v>
      </c>
      <c r="C136" s="460" t="s">
        <v>234</v>
      </c>
      <c r="D136" s="461" t="s">
        <v>22</v>
      </c>
      <c r="E136" s="447" t="s">
        <v>299</v>
      </c>
      <c r="F136" s="457"/>
      <c r="G136" s="458"/>
      <c r="H136" s="457"/>
    </row>
    <row r="137" spans="1:8" ht="14.25" customHeight="1" x14ac:dyDescent="0.2">
      <c r="A137" s="450">
        <v>2470</v>
      </c>
      <c r="B137" s="468" t="s">
        <v>271</v>
      </c>
      <c r="C137" s="451" t="s">
        <v>237</v>
      </c>
      <c r="D137" s="452" t="s">
        <v>213</v>
      </c>
      <c r="E137" s="453" t="s">
        <v>300</v>
      </c>
      <c r="F137" s="462"/>
      <c r="G137" s="463"/>
      <c r="H137" s="462"/>
    </row>
    <row r="138" spans="1:8" ht="12" customHeight="1" x14ac:dyDescent="0.2">
      <c r="A138" s="450"/>
      <c r="B138" s="440"/>
      <c r="C138" s="451"/>
      <c r="D138" s="452"/>
      <c r="E138" s="447" t="s">
        <v>45</v>
      </c>
      <c r="F138" s="462"/>
      <c r="G138" s="463"/>
      <c r="H138" s="462"/>
    </row>
    <row r="139" spans="1:8" s="456" customFormat="1" ht="16.5" customHeight="1" x14ac:dyDescent="0.2">
      <c r="A139" s="450">
        <v>2471</v>
      </c>
      <c r="B139" s="466" t="s">
        <v>271</v>
      </c>
      <c r="C139" s="460" t="s">
        <v>237</v>
      </c>
      <c r="D139" s="461" t="s">
        <v>22</v>
      </c>
      <c r="E139" s="447" t="s">
        <v>301</v>
      </c>
      <c r="F139" s="457"/>
      <c r="G139" s="458"/>
      <c r="H139" s="457"/>
    </row>
    <row r="140" spans="1:8" x14ac:dyDescent="0.2">
      <c r="A140" s="450">
        <v>2472</v>
      </c>
      <c r="B140" s="466" t="s">
        <v>271</v>
      </c>
      <c r="C140" s="460" t="s">
        <v>237</v>
      </c>
      <c r="D140" s="461" t="s">
        <v>217</v>
      </c>
      <c r="E140" s="447" t="s">
        <v>302</v>
      </c>
      <c r="F140" s="462"/>
      <c r="G140" s="463"/>
      <c r="H140" s="462"/>
    </row>
    <row r="141" spans="1:8" x14ac:dyDescent="0.2">
      <c r="A141" s="450">
        <v>2473</v>
      </c>
      <c r="B141" s="466" t="s">
        <v>271</v>
      </c>
      <c r="C141" s="460" t="s">
        <v>237</v>
      </c>
      <c r="D141" s="461" t="s">
        <v>219</v>
      </c>
      <c r="E141" s="447" t="s">
        <v>303</v>
      </c>
      <c r="F141" s="462"/>
      <c r="G141" s="463"/>
      <c r="H141" s="462"/>
    </row>
    <row r="142" spans="1:8" x14ac:dyDescent="0.2">
      <c r="A142" s="450">
        <v>2474</v>
      </c>
      <c r="B142" s="466" t="s">
        <v>271</v>
      </c>
      <c r="C142" s="460" t="s">
        <v>237</v>
      </c>
      <c r="D142" s="461" t="s">
        <v>228</v>
      </c>
      <c r="E142" s="447" t="s">
        <v>304</v>
      </c>
      <c r="F142" s="462"/>
      <c r="G142" s="463"/>
      <c r="H142" s="462"/>
    </row>
    <row r="143" spans="1:8" ht="27" x14ac:dyDescent="0.2">
      <c r="A143" s="450">
        <v>2480</v>
      </c>
      <c r="B143" s="468" t="s">
        <v>271</v>
      </c>
      <c r="C143" s="451" t="s">
        <v>239</v>
      </c>
      <c r="D143" s="452" t="s">
        <v>213</v>
      </c>
      <c r="E143" s="453" t="s">
        <v>305</v>
      </c>
      <c r="F143" s="462"/>
      <c r="G143" s="463"/>
      <c r="H143" s="462"/>
    </row>
    <row r="144" spans="1:8" ht="12" customHeight="1" x14ac:dyDescent="0.2">
      <c r="A144" s="450"/>
      <c r="B144" s="440"/>
      <c r="C144" s="451"/>
      <c r="D144" s="452"/>
      <c r="E144" s="447" t="s">
        <v>45</v>
      </c>
      <c r="F144" s="462"/>
      <c r="G144" s="463"/>
      <c r="H144" s="462"/>
    </row>
    <row r="145" spans="1:8" s="456" customFormat="1" ht="28.5" customHeight="1" x14ac:dyDescent="0.2">
      <c r="A145" s="450">
        <v>2481</v>
      </c>
      <c r="B145" s="466" t="s">
        <v>271</v>
      </c>
      <c r="C145" s="460" t="s">
        <v>239</v>
      </c>
      <c r="D145" s="461" t="s">
        <v>22</v>
      </c>
      <c r="E145" s="447" t="s">
        <v>306</v>
      </c>
      <c r="F145" s="457"/>
      <c r="G145" s="458"/>
      <c r="H145" s="457"/>
    </row>
    <row r="146" spans="1:8" ht="40.5" x14ac:dyDescent="0.2">
      <c r="A146" s="450">
        <v>2482</v>
      </c>
      <c r="B146" s="466" t="s">
        <v>271</v>
      </c>
      <c r="C146" s="460" t="s">
        <v>239</v>
      </c>
      <c r="D146" s="461" t="s">
        <v>217</v>
      </c>
      <c r="E146" s="447" t="s">
        <v>307</v>
      </c>
      <c r="F146" s="462"/>
      <c r="G146" s="463"/>
      <c r="H146" s="462"/>
    </row>
    <row r="147" spans="1:8" ht="27" x14ac:dyDescent="0.2">
      <c r="A147" s="450">
        <v>2483</v>
      </c>
      <c r="B147" s="466" t="s">
        <v>271</v>
      </c>
      <c r="C147" s="460" t="s">
        <v>239</v>
      </c>
      <c r="D147" s="461" t="s">
        <v>219</v>
      </c>
      <c r="E147" s="447" t="s">
        <v>308</v>
      </c>
      <c r="F147" s="462"/>
      <c r="G147" s="463"/>
      <c r="H147" s="462"/>
    </row>
    <row r="148" spans="1:8" ht="27" x14ac:dyDescent="0.2">
      <c r="A148" s="450">
        <v>2484</v>
      </c>
      <c r="B148" s="466" t="s">
        <v>271</v>
      </c>
      <c r="C148" s="460" t="s">
        <v>239</v>
      </c>
      <c r="D148" s="461" t="s">
        <v>228</v>
      </c>
      <c r="E148" s="447" t="s">
        <v>309</v>
      </c>
      <c r="F148" s="462"/>
      <c r="G148" s="463"/>
      <c r="H148" s="462"/>
    </row>
    <row r="149" spans="1:8" ht="25.5" customHeight="1" x14ac:dyDescent="0.2">
      <c r="A149" s="450">
        <v>2485</v>
      </c>
      <c r="B149" s="466" t="s">
        <v>271</v>
      </c>
      <c r="C149" s="460" t="s">
        <v>239</v>
      </c>
      <c r="D149" s="461" t="s">
        <v>231</v>
      </c>
      <c r="E149" s="447" t="s">
        <v>310</v>
      </c>
      <c r="F149" s="462"/>
      <c r="G149" s="463"/>
      <c r="H149" s="462"/>
    </row>
    <row r="150" spans="1:8" x14ac:dyDescent="0.2">
      <c r="A150" s="450">
        <v>2486</v>
      </c>
      <c r="B150" s="466" t="s">
        <v>271</v>
      </c>
      <c r="C150" s="460" t="s">
        <v>239</v>
      </c>
      <c r="D150" s="461" t="s">
        <v>234</v>
      </c>
      <c r="E150" s="447" t="s">
        <v>311</v>
      </c>
      <c r="F150" s="462"/>
      <c r="G150" s="463"/>
      <c r="H150" s="462"/>
    </row>
    <row r="151" spans="1:8" ht="28.5" customHeight="1" x14ac:dyDescent="0.2">
      <c r="A151" s="450">
        <v>2487</v>
      </c>
      <c r="B151" s="466" t="s">
        <v>271</v>
      </c>
      <c r="C151" s="460" t="s">
        <v>239</v>
      </c>
      <c r="D151" s="461" t="s">
        <v>237</v>
      </c>
      <c r="E151" s="447" t="s">
        <v>312</v>
      </c>
      <c r="F151" s="462"/>
      <c r="G151" s="463"/>
      <c r="H151" s="462"/>
    </row>
    <row r="152" spans="1:8" x14ac:dyDescent="0.2">
      <c r="A152" s="450">
        <v>2490</v>
      </c>
      <c r="B152" s="468" t="s">
        <v>271</v>
      </c>
      <c r="C152" s="451" t="s">
        <v>313</v>
      </c>
      <c r="D152" s="452" t="s">
        <v>213</v>
      </c>
      <c r="E152" s="453" t="s">
        <v>314</v>
      </c>
      <c r="F152" s="462">
        <f>+H152</f>
        <v>-122871.95299999999</v>
      </c>
      <c r="G152" s="463"/>
      <c r="H152" s="492">
        <f>+H154</f>
        <v>-122871.95299999999</v>
      </c>
    </row>
    <row r="153" spans="1:8" ht="11.25" customHeight="1" x14ac:dyDescent="0.2">
      <c r="A153" s="450"/>
      <c r="B153" s="440"/>
      <c r="C153" s="451"/>
      <c r="D153" s="452"/>
      <c r="E153" s="447" t="s">
        <v>45</v>
      </c>
      <c r="F153" s="462"/>
      <c r="G153" s="462"/>
      <c r="H153" s="462"/>
    </row>
    <row r="154" spans="1:8" s="456" customFormat="1" ht="27" customHeight="1" x14ac:dyDescent="0.2">
      <c r="A154" s="450">
        <v>2491</v>
      </c>
      <c r="B154" s="466" t="s">
        <v>271</v>
      </c>
      <c r="C154" s="460" t="s">
        <v>313</v>
      </c>
      <c r="D154" s="461" t="s">
        <v>22</v>
      </c>
      <c r="E154" s="447" t="s">
        <v>314</v>
      </c>
      <c r="F154" s="493">
        <f>+H154</f>
        <v>-122871.95299999999</v>
      </c>
      <c r="G154" s="494"/>
      <c r="H154" s="495">
        <f>+'Հատված 3'!F208</f>
        <v>-122871.95299999999</v>
      </c>
    </row>
    <row r="155" spans="1:8" ht="35.25" customHeight="1" x14ac:dyDescent="0.2">
      <c r="A155" s="439">
        <v>2500</v>
      </c>
      <c r="B155" s="440" t="s">
        <v>315</v>
      </c>
      <c r="C155" s="441" t="s">
        <v>213</v>
      </c>
      <c r="D155" s="442" t="s">
        <v>213</v>
      </c>
      <c r="E155" s="443" t="s">
        <v>316</v>
      </c>
      <c r="F155" s="496">
        <f>+F157+F160+F163+F166+F169+F172</f>
        <v>377718.04700000002</v>
      </c>
      <c r="G155" s="496">
        <f>+G157+G160+G166+G169+G172</f>
        <v>252590</v>
      </c>
      <c r="H155" s="496">
        <f>+H157+H160+H166+H169+H172</f>
        <v>125128.04700000001</v>
      </c>
    </row>
    <row r="156" spans="1:8" s="445" customFormat="1" ht="15" customHeight="1" x14ac:dyDescent="0.2">
      <c r="A156" s="446"/>
      <c r="B156" s="440"/>
      <c r="C156" s="441"/>
      <c r="D156" s="442"/>
      <c r="E156" s="447" t="s">
        <v>19</v>
      </c>
      <c r="F156" s="497"/>
      <c r="G156" s="498"/>
      <c r="H156" s="497"/>
    </row>
    <row r="157" spans="1:8" ht="13.5" customHeight="1" x14ac:dyDescent="0.2">
      <c r="A157" s="450">
        <v>2510</v>
      </c>
      <c r="B157" s="468" t="s">
        <v>315</v>
      </c>
      <c r="C157" s="451" t="s">
        <v>22</v>
      </c>
      <c r="D157" s="452" t="s">
        <v>213</v>
      </c>
      <c r="E157" s="453" t="s">
        <v>317</v>
      </c>
      <c r="F157" s="448">
        <f>+F159</f>
        <v>357828.04700000002</v>
      </c>
      <c r="G157" s="448">
        <f>+'Հատված 6'!G257</f>
        <v>232700</v>
      </c>
      <c r="H157" s="448">
        <f>+H159</f>
        <v>125128.04700000001</v>
      </c>
    </row>
    <row r="158" spans="1:8" ht="15.75" thickBot="1" x14ac:dyDescent="0.25">
      <c r="A158" s="470"/>
      <c r="B158" s="471"/>
      <c r="C158" s="472"/>
      <c r="D158" s="473"/>
      <c r="E158" s="474" t="s">
        <v>45</v>
      </c>
      <c r="F158" s="490"/>
      <c r="G158" s="491"/>
      <c r="H158" s="490"/>
    </row>
    <row r="159" spans="1:8" s="456" customFormat="1" ht="14.25" customHeight="1" x14ac:dyDescent="0.2">
      <c r="A159" s="446">
        <v>2511</v>
      </c>
      <c r="B159" s="459" t="s">
        <v>315</v>
      </c>
      <c r="C159" s="477" t="s">
        <v>22</v>
      </c>
      <c r="D159" s="478" t="s">
        <v>22</v>
      </c>
      <c r="E159" s="465" t="s">
        <v>317</v>
      </c>
      <c r="F159" s="499">
        <f>+G159+H159</f>
        <v>357828.04700000002</v>
      </c>
      <c r="G159" s="499">
        <f>+'Հատված 6'!G257</f>
        <v>232700</v>
      </c>
      <c r="H159" s="500">
        <f>+'Հատված 6'!H257</f>
        <v>125128.04700000001</v>
      </c>
    </row>
    <row r="160" spans="1:8" x14ac:dyDescent="0.2">
      <c r="A160" s="450">
        <v>2520</v>
      </c>
      <c r="B160" s="468" t="s">
        <v>315</v>
      </c>
      <c r="C160" s="451" t="s">
        <v>217</v>
      </c>
      <c r="D160" s="452" t="s">
        <v>213</v>
      </c>
      <c r="E160" s="453" t="s">
        <v>318</v>
      </c>
      <c r="F160" s="501">
        <f>+G160+H160</f>
        <v>19890</v>
      </c>
      <c r="G160" s="502">
        <f>+'Հատված 6'!G275</f>
        <v>19890</v>
      </c>
      <c r="H160" s="501">
        <f>+H162</f>
        <v>0</v>
      </c>
    </row>
    <row r="161" spans="1:8" x14ac:dyDescent="0.2">
      <c r="A161" s="450"/>
      <c r="B161" s="440"/>
      <c r="C161" s="451"/>
      <c r="D161" s="452"/>
      <c r="E161" s="447" t="s">
        <v>45</v>
      </c>
      <c r="F161" s="462"/>
      <c r="G161" s="494"/>
      <c r="H161" s="462"/>
    </row>
    <row r="162" spans="1:8" s="456" customFormat="1" ht="15" customHeight="1" x14ac:dyDescent="0.2">
      <c r="A162" s="450">
        <v>2521</v>
      </c>
      <c r="B162" s="466" t="s">
        <v>315</v>
      </c>
      <c r="C162" s="460" t="s">
        <v>217</v>
      </c>
      <c r="D162" s="461" t="s">
        <v>22</v>
      </c>
      <c r="E162" s="447" t="s">
        <v>319</v>
      </c>
      <c r="F162" s="462">
        <f>+G162+H162</f>
        <v>19890</v>
      </c>
      <c r="G162" s="462">
        <f>+'Հատված 6'!G277</f>
        <v>19890</v>
      </c>
      <c r="H162" s="503">
        <f>+'Հատված 6'!H277</f>
        <v>0</v>
      </c>
    </row>
    <row r="163" spans="1:8" x14ac:dyDescent="0.2">
      <c r="A163" s="450">
        <v>2530</v>
      </c>
      <c r="B163" s="468" t="s">
        <v>315</v>
      </c>
      <c r="C163" s="451" t="s">
        <v>219</v>
      </c>
      <c r="D163" s="452" t="s">
        <v>213</v>
      </c>
      <c r="E163" s="453" t="s">
        <v>320</v>
      </c>
      <c r="F163" s="462"/>
      <c r="G163" s="449"/>
      <c r="H163" s="462"/>
    </row>
    <row r="164" spans="1:8" x14ac:dyDescent="0.2">
      <c r="A164" s="450"/>
      <c r="B164" s="440"/>
      <c r="C164" s="451"/>
      <c r="D164" s="452"/>
      <c r="E164" s="447" t="s">
        <v>45</v>
      </c>
      <c r="F164" s="462"/>
      <c r="G164" s="463"/>
      <c r="H164" s="462"/>
    </row>
    <row r="165" spans="1:8" s="456" customFormat="1" ht="18" customHeight="1" x14ac:dyDescent="0.2">
      <c r="A165" s="450">
        <v>2531</v>
      </c>
      <c r="B165" s="466" t="s">
        <v>315</v>
      </c>
      <c r="C165" s="460" t="s">
        <v>219</v>
      </c>
      <c r="D165" s="461" t="s">
        <v>22</v>
      </c>
      <c r="E165" s="447" t="s">
        <v>320</v>
      </c>
      <c r="F165" s="457"/>
      <c r="G165" s="458"/>
      <c r="H165" s="457"/>
    </row>
    <row r="166" spans="1:8" ht="15" customHeight="1" x14ac:dyDescent="0.2">
      <c r="A166" s="450">
        <v>2540</v>
      </c>
      <c r="B166" s="468" t="s">
        <v>315</v>
      </c>
      <c r="C166" s="451" t="s">
        <v>228</v>
      </c>
      <c r="D166" s="452" t="s">
        <v>213</v>
      </c>
      <c r="E166" s="453" t="s">
        <v>321</v>
      </c>
      <c r="F166" s="448"/>
      <c r="G166" s="449"/>
      <c r="H166" s="448"/>
    </row>
    <row r="167" spans="1:8" ht="13.5" customHeight="1" x14ac:dyDescent="0.2">
      <c r="A167" s="450"/>
      <c r="B167" s="440"/>
      <c r="C167" s="451"/>
      <c r="D167" s="452"/>
      <c r="E167" s="447" t="s">
        <v>45</v>
      </c>
      <c r="F167" s="462"/>
      <c r="G167" s="463"/>
      <c r="H167" s="462"/>
    </row>
    <row r="168" spans="1:8" s="456" customFormat="1" ht="15.75" customHeight="1" x14ac:dyDescent="0.2">
      <c r="A168" s="450">
        <v>2541</v>
      </c>
      <c r="B168" s="466" t="s">
        <v>315</v>
      </c>
      <c r="C168" s="460" t="s">
        <v>228</v>
      </c>
      <c r="D168" s="461" t="s">
        <v>22</v>
      </c>
      <c r="E168" s="447" t="s">
        <v>321</v>
      </c>
      <c r="F168" s="504"/>
      <c r="G168" s="505"/>
      <c r="H168" s="504"/>
    </row>
    <row r="169" spans="1:8" ht="15" customHeight="1" x14ac:dyDescent="0.2">
      <c r="A169" s="450">
        <v>2550</v>
      </c>
      <c r="B169" s="468" t="s">
        <v>315</v>
      </c>
      <c r="C169" s="451" t="s">
        <v>231</v>
      </c>
      <c r="D169" s="452" t="s">
        <v>213</v>
      </c>
      <c r="E169" s="453" t="s">
        <v>322</v>
      </c>
      <c r="F169" s="462"/>
      <c r="G169" s="463"/>
      <c r="H169" s="462"/>
    </row>
    <row r="170" spans="1:8" ht="12.75" customHeight="1" x14ac:dyDescent="0.2">
      <c r="A170" s="450"/>
      <c r="B170" s="440"/>
      <c r="C170" s="451"/>
      <c r="D170" s="452"/>
      <c r="E170" s="447" t="s">
        <v>45</v>
      </c>
      <c r="F170" s="462"/>
      <c r="G170" s="463"/>
      <c r="H170" s="462"/>
    </row>
    <row r="171" spans="1:8" s="456" customFormat="1" ht="28.5" customHeight="1" x14ac:dyDescent="0.2">
      <c r="A171" s="450">
        <v>2551</v>
      </c>
      <c r="B171" s="466" t="s">
        <v>315</v>
      </c>
      <c r="C171" s="460" t="s">
        <v>231</v>
      </c>
      <c r="D171" s="461" t="s">
        <v>22</v>
      </c>
      <c r="E171" s="447" t="s">
        <v>322</v>
      </c>
      <c r="F171" s="457"/>
      <c r="G171" s="458"/>
      <c r="H171" s="457"/>
    </row>
    <row r="172" spans="1:8" x14ac:dyDescent="0.2">
      <c r="A172" s="450">
        <v>2560</v>
      </c>
      <c r="B172" s="468" t="s">
        <v>315</v>
      </c>
      <c r="C172" s="451" t="s">
        <v>234</v>
      </c>
      <c r="D172" s="452" t="s">
        <v>213</v>
      </c>
      <c r="E172" s="453" t="s">
        <v>323</v>
      </c>
      <c r="F172" s="462"/>
      <c r="G172" s="463"/>
      <c r="H172" s="462"/>
    </row>
    <row r="173" spans="1:8" ht="12" customHeight="1" x14ac:dyDescent="0.2">
      <c r="A173" s="450"/>
      <c r="B173" s="440"/>
      <c r="C173" s="451"/>
      <c r="D173" s="452"/>
      <c r="E173" s="447" t="s">
        <v>45</v>
      </c>
      <c r="F173" s="462"/>
      <c r="G173" s="463"/>
      <c r="H173" s="462"/>
    </row>
    <row r="174" spans="1:8" s="456" customFormat="1" ht="26.25" customHeight="1" x14ac:dyDescent="0.2">
      <c r="A174" s="450">
        <v>2561</v>
      </c>
      <c r="B174" s="466" t="s">
        <v>315</v>
      </c>
      <c r="C174" s="460" t="s">
        <v>234</v>
      </c>
      <c r="D174" s="461" t="s">
        <v>22</v>
      </c>
      <c r="E174" s="447" t="s">
        <v>323</v>
      </c>
      <c r="F174" s="457"/>
      <c r="G174" s="458"/>
      <c r="H174" s="457"/>
    </row>
    <row r="175" spans="1:8" s="421" customFormat="1" ht="48.75" customHeight="1" x14ac:dyDescent="0.2">
      <c r="A175" s="467">
        <v>2600</v>
      </c>
      <c r="B175" s="468" t="s">
        <v>324</v>
      </c>
      <c r="C175" s="451" t="s">
        <v>213</v>
      </c>
      <c r="D175" s="452" t="s">
        <v>213</v>
      </c>
      <c r="E175" s="480" t="s">
        <v>325</v>
      </c>
      <c r="F175" s="506">
        <f>+G175+H175</f>
        <v>45000</v>
      </c>
      <c r="G175" s="506">
        <f>+G186+G185</f>
        <v>45000</v>
      </c>
      <c r="H175" s="506">
        <f>+H186+H185</f>
        <v>0</v>
      </c>
    </row>
    <row r="176" spans="1:8" s="445" customFormat="1" ht="12.75" customHeight="1" x14ac:dyDescent="0.2">
      <c r="A176" s="446"/>
      <c r="B176" s="440"/>
      <c r="C176" s="441"/>
      <c r="D176" s="442"/>
      <c r="E176" s="447" t="s">
        <v>19</v>
      </c>
      <c r="F176" s="481"/>
      <c r="G176" s="482"/>
      <c r="H176" s="481"/>
    </row>
    <row r="177" spans="1:8" ht="11.25" customHeight="1" x14ac:dyDescent="0.2">
      <c r="A177" s="450">
        <v>2610</v>
      </c>
      <c r="B177" s="468" t="s">
        <v>324</v>
      </c>
      <c r="C177" s="451" t="s">
        <v>22</v>
      </c>
      <c r="D177" s="452" t="s">
        <v>213</v>
      </c>
      <c r="E177" s="453" t="s">
        <v>326</v>
      </c>
      <c r="F177" s="448"/>
      <c r="G177" s="449"/>
      <c r="H177" s="448"/>
    </row>
    <row r="178" spans="1:8" ht="14.25" customHeight="1" x14ac:dyDescent="0.2">
      <c r="A178" s="450"/>
      <c r="B178" s="440"/>
      <c r="C178" s="451"/>
      <c r="D178" s="452"/>
      <c r="E178" s="447" t="s">
        <v>45</v>
      </c>
      <c r="F178" s="462"/>
      <c r="G178" s="463"/>
      <c r="H178" s="462"/>
    </row>
    <row r="179" spans="1:8" s="456" customFormat="1" ht="16.5" customHeight="1" x14ac:dyDescent="0.2">
      <c r="A179" s="450">
        <v>2611</v>
      </c>
      <c r="B179" s="466" t="s">
        <v>324</v>
      </c>
      <c r="C179" s="460" t="s">
        <v>22</v>
      </c>
      <c r="D179" s="461" t="s">
        <v>22</v>
      </c>
      <c r="E179" s="447" t="s">
        <v>327</v>
      </c>
      <c r="F179" s="457"/>
      <c r="G179" s="458"/>
      <c r="H179" s="457"/>
    </row>
    <row r="180" spans="1:8" x14ac:dyDescent="0.2">
      <c r="A180" s="450">
        <v>2620</v>
      </c>
      <c r="B180" s="468" t="s">
        <v>324</v>
      </c>
      <c r="C180" s="451" t="s">
        <v>217</v>
      </c>
      <c r="D180" s="452" t="s">
        <v>213</v>
      </c>
      <c r="E180" s="453" t="s">
        <v>328</v>
      </c>
      <c r="F180" s="462"/>
      <c r="G180" s="463"/>
      <c r="H180" s="462"/>
    </row>
    <row r="181" spans="1:8" ht="12.75" customHeight="1" x14ac:dyDescent="0.2">
      <c r="A181" s="450"/>
      <c r="B181" s="440"/>
      <c r="C181" s="451"/>
      <c r="D181" s="452"/>
      <c r="E181" s="447" t="s">
        <v>45</v>
      </c>
      <c r="F181" s="462"/>
      <c r="G181" s="463"/>
      <c r="H181" s="462"/>
    </row>
    <row r="182" spans="1:8" s="456" customFormat="1" ht="15.75" customHeight="1" x14ac:dyDescent="0.2">
      <c r="A182" s="450">
        <v>2621</v>
      </c>
      <c r="B182" s="466" t="s">
        <v>324</v>
      </c>
      <c r="C182" s="460" t="s">
        <v>217</v>
      </c>
      <c r="D182" s="461" t="s">
        <v>22</v>
      </c>
      <c r="E182" s="447" t="s">
        <v>328</v>
      </c>
      <c r="F182" s="457"/>
      <c r="G182" s="458"/>
      <c r="H182" s="457"/>
    </row>
    <row r="183" spans="1:8" x14ac:dyDescent="0.2">
      <c r="A183" s="450">
        <v>2630</v>
      </c>
      <c r="B183" s="468" t="s">
        <v>324</v>
      </c>
      <c r="C183" s="451" t="s">
        <v>219</v>
      </c>
      <c r="D183" s="452" t="s">
        <v>213</v>
      </c>
      <c r="E183" s="453" t="s">
        <v>329</v>
      </c>
      <c r="F183" s="462"/>
      <c r="G183" s="463"/>
      <c r="H183" s="462"/>
    </row>
    <row r="184" spans="1:8" ht="12.75" customHeight="1" x14ac:dyDescent="0.2">
      <c r="A184" s="450"/>
      <c r="B184" s="440"/>
      <c r="C184" s="451"/>
      <c r="D184" s="452"/>
      <c r="E184" s="447" t="s">
        <v>45</v>
      </c>
      <c r="F184" s="462"/>
      <c r="G184" s="463"/>
      <c r="H184" s="462"/>
    </row>
    <row r="185" spans="1:8" s="456" customFormat="1" ht="15" customHeight="1" x14ac:dyDescent="0.2">
      <c r="A185" s="450">
        <v>2631</v>
      </c>
      <c r="B185" s="466" t="s">
        <v>324</v>
      </c>
      <c r="C185" s="460" t="s">
        <v>219</v>
      </c>
      <c r="D185" s="461" t="s">
        <v>22</v>
      </c>
      <c r="E185" s="447" t="s">
        <v>330</v>
      </c>
      <c r="F185" s="457">
        <f>+G185+H185</f>
        <v>0</v>
      </c>
      <c r="G185" s="458">
        <f>+'Հատված 6'!G314</f>
        <v>0</v>
      </c>
      <c r="H185" s="457">
        <f>+'Հատված 6'!H314</f>
        <v>0</v>
      </c>
    </row>
    <row r="186" spans="1:8" x14ac:dyDescent="0.2">
      <c r="A186" s="450">
        <v>2640</v>
      </c>
      <c r="B186" s="468" t="s">
        <v>324</v>
      </c>
      <c r="C186" s="451" t="s">
        <v>228</v>
      </c>
      <c r="D186" s="452" t="s">
        <v>213</v>
      </c>
      <c r="E186" s="453" t="s">
        <v>331</v>
      </c>
      <c r="F186" s="457">
        <f>+G186+H186</f>
        <v>45000</v>
      </c>
      <c r="G186" s="458">
        <f>+G188</f>
        <v>45000</v>
      </c>
      <c r="H186" s="457">
        <f>+H188</f>
        <v>0</v>
      </c>
    </row>
    <row r="187" spans="1:8" ht="11.25" customHeight="1" x14ac:dyDescent="0.2">
      <c r="A187" s="450"/>
      <c r="B187" s="440"/>
      <c r="C187" s="451"/>
      <c r="D187" s="452"/>
      <c r="E187" s="447" t="s">
        <v>45</v>
      </c>
      <c r="F187" s="462"/>
      <c r="G187" s="463"/>
      <c r="H187" s="462"/>
    </row>
    <row r="188" spans="1:8" s="456" customFormat="1" ht="15" customHeight="1" x14ac:dyDescent="0.2">
      <c r="A188" s="450">
        <v>2641</v>
      </c>
      <c r="B188" s="466" t="s">
        <v>324</v>
      </c>
      <c r="C188" s="460" t="s">
        <v>228</v>
      </c>
      <c r="D188" s="461" t="s">
        <v>22</v>
      </c>
      <c r="E188" s="447" t="s">
        <v>332</v>
      </c>
      <c r="F188" s="462">
        <f>+G188+H188</f>
        <v>45000</v>
      </c>
      <c r="G188" s="463">
        <f>+'Հատված 6'!G319</f>
        <v>45000</v>
      </c>
      <c r="H188" s="462">
        <f>+'Հատված 6'!H319</f>
        <v>0</v>
      </c>
    </row>
    <row r="189" spans="1:8" ht="27" x14ac:dyDescent="0.2">
      <c r="A189" s="450">
        <v>2650</v>
      </c>
      <c r="B189" s="468" t="s">
        <v>324</v>
      </c>
      <c r="C189" s="451" t="s">
        <v>231</v>
      </c>
      <c r="D189" s="452" t="s">
        <v>213</v>
      </c>
      <c r="E189" s="453" t="s">
        <v>333</v>
      </c>
      <c r="F189" s="462"/>
      <c r="G189" s="463"/>
      <c r="H189" s="462"/>
    </row>
    <row r="190" spans="1:8" ht="12.75" customHeight="1" x14ac:dyDescent="0.2">
      <c r="A190" s="450"/>
      <c r="B190" s="440"/>
      <c r="C190" s="451"/>
      <c r="D190" s="452"/>
      <c r="E190" s="447" t="s">
        <v>45</v>
      </c>
      <c r="F190" s="462"/>
      <c r="G190" s="463"/>
      <c r="H190" s="462"/>
    </row>
    <row r="191" spans="1:8" s="456" customFormat="1" ht="13.5" customHeight="1" x14ac:dyDescent="0.2">
      <c r="A191" s="450">
        <v>2651</v>
      </c>
      <c r="B191" s="466" t="s">
        <v>324</v>
      </c>
      <c r="C191" s="460" t="s">
        <v>231</v>
      </c>
      <c r="D191" s="461" t="s">
        <v>22</v>
      </c>
      <c r="E191" s="447" t="s">
        <v>333</v>
      </c>
      <c r="F191" s="457"/>
      <c r="G191" s="458"/>
      <c r="H191" s="457"/>
    </row>
    <row r="192" spans="1:8" ht="27" x14ac:dyDescent="0.2">
      <c r="A192" s="450">
        <v>2660</v>
      </c>
      <c r="B192" s="468" t="s">
        <v>324</v>
      </c>
      <c r="C192" s="451" t="s">
        <v>234</v>
      </c>
      <c r="D192" s="452" t="s">
        <v>213</v>
      </c>
      <c r="E192" s="453" t="s">
        <v>334</v>
      </c>
      <c r="F192" s="462"/>
      <c r="G192" s="463"/>
      <c r="H192" s="462"/>
    </row>
    <row r="193" spans="1:8" ht="12.75" customHeight="1" x14ac:dyDescent="0.2">
      <c r="A193" s="450"/>
      <c r="B193" s="440"/>
      <c r="C193" s="451"/>
      <c r="D193" s="452"/>
      <c r="E193" s="447" t="s">
        <v>45</v>
      </c>
      <c r="F193" s="462"/>
      <c r="G193" s="463"/>
      <c r="H193" s="462"/>
    </row>
    <row r="194" spans="1:8" s="456" customFormat="1" ht="13.5" customHeight="1" x14ac:dyDescent="0.2">
      <c r="A194" s="450">
        <v>2661</v>
      </c>
      <c r="B194" s="466" t="s">
        <v>324</v>
      </c>
      <c r="C194" s="460" t="s">
        <v>234</v>
      </c>
      <c r="D194" s="461" t="s">
        <v>22</v>
      </c>
      <c r="E194" s="447" t="s">
        <v>334</v>
      </c>
      <c r="F194" s="457"/>
      <c r="G194" s="458"/>
      <c r="H194" s="457"/>
    </row>
    <row r="195" spans="1:8" ht="26.25" customHeight="1" x14ac:dyDescent="0.2">
      <c r="A195" s="467">
        <v>2700</v>
      </c>
      <c r="B195" s="468" t="s">
        <v>335</v>
      </c>
      <c r="C195" s="451" t="s">
        <v>213</v>
      </c>
      <c r="D195" s="452" t="s">
        <v>213</v>
      </c>
      <c r="E195" s="507" t="s">
        <v>336</v>
      </c>
      <c r="F195" s="462">
        <f>+G195+H195</f>
        <v>0</v>
      </c>
      <c r="G195" s="462">
        <f>+G199+G200+G201+G202</f>
        <v>0</v>
      </c>
      <c r="H195" s="462">
        <f>+H199+H200+H201+H202</f>
        <v>0</v>
      </c>
    </row>
    <row r="196" spans="1:8" s="445" customFormat="1" ht="13.5" customHeight="1" x14ac:dyDescent="0.2">
      <c r="A196" s="446"/>
      <c r="B196" s="440"/>
      <c r="C196" s="441"/>
      <c r="D196" s="442"/>
      <c r="E196" s="447" t="s">
        <v>19</v>
      </c>
      <c r="F196" s="481"/>
      <c r="G196" s="482"/>
      <c r="H196" s="481"/>
    </row>
    <row r="197" spans="1:8" ht="15" customHeight="1" x14ac:dyDescent="0.2">
      <c r="A197" s="450">
        <v>2710</v>
      </c>
      <c r="B197" s="468" t="s">
        <v>335</v>
      </c>
      <c r="C197" s="451" t="s">
        <v>22</v>
      </c>
      <c r="D197" s="452" t="s">
        <v>213</v>
      </c>
      <c r="E197" s="453" t="s">
        <v>337</v>
      </c>
      <c r="F197" s="448"/>
      <c r="G197" s="449"/>
      <c r="H197" s="448"/>
    </row>
    <row r="198" spans="1:8" ht="13.5" customHeight="1" x14ac:dyDescent="0.2">
      <c r="A198" s="450"/>
      <c r="B198" s="440"/>
      <c r="C198" s="451"/>
      <c r="D198" s="452"/>
      <c r="E198" s="447" t="s">
        <v>45</v>
      </c>
      <c r="F198" s="462"/>
      <c r="G198" s="463"/>
      <c r="H198" s="462"/>
    </row>
    <row r="199" spans="1:8" s="456" customFormat="1" x14ac:dyDescent="0.2">
      <c r="A199" s="450">
        <v>2711</v>
      </c>
      <c r="B199" s="466" t="s">
        <v>335</v>
      </c>
      <c r="C199" s="460" t="s">
        <v>22</v>
      </c>
      <c r="D199" s="461" t="s">
        <v>22</v>
      </c>
      <c r="E199" s="447" t="s">
        <v>338</v>
      </c>
      <c r="F199" s="457"/>
      <c r="G199" s="458"/>
      <c r="H199" s="457"/>
    </row>
    <row r="200" spans="1:8" x14ac:dyDescent="0.2">
      <c r="A200" s="450">
        <v>2712</v>
      </c>
      <c r="B200" s="466" t="s">
        <v>335</v>
      </c>
      <c r="C200" s="460" t="s">
        <v>22</v>
      </c>
      <c r="D200" s="461" t="s">
        <v>217</v>
      </c>
      <c r="E200" s="447" t="s">
        <v>339</v>
      </c>
      <c r="F200" s="462"/>
      <c r="G200" s="463"/>
      <c r="H200" s="462"/>
    </row>
    <row r="201" spans="1:8" x14ac:dyDescent="0.2">
      <c r="A201" s="450">
        <v>2713</v>
      </c>
      <c r="B201" s="466" t="s">
        <v>335</v>
      </c>
      <c r="C201" s="460" t="s">
        <v>22</v>
      </c>
      <c r="D201" s="461" t="s">
        <v>219</v>
      </c>
      <c r="E201" s="447" t="s">
        <v>340</v>
      </c>
      <c r="F201" s="462"/>
      <c r="G201" s="463"/>
      <c r="H201" s="462"/>
    </row>
    <row r="202" spans="1:8" x14ac:dyDescent="0.2">
      <c r="A202" s="450">
        <v>2720</v>
      </c>
      <c r="B202" s="468" t="s">
        <v>335</v>
      </c>
      <c r="C202" s="451" t="s">
        <v>217</v>
      </c>
      <c r="D202" s="452" t="s">
        <v>213</v>
      </c>
      <c r="E202" s="453" t="s">
        <v>341</v>
      </c>
      <c r="F202" s="462">
        <f>+F204</f>
        <v>0</v>
      </c>
      <c r="G202" s="463">
        <f>+G204</f>
        <v>0</v>
      </c>
      <c r="H202" s="462">
        <f>+H204</f>
        <v>0</v>
      </c>
    </row>
    <row r="203" spans="1:8" ht="12" customHeight="1" x14ac:dyDescent="0.2">
      <c r="A203" s="450"/>
      <c r="B203" s="440"/>
      <c r="C203" s="451"/>
      <c r="D203" s="452"/>
      <c r="E203" s="447" t="s">
        <v>45</v>
      </c>
      <c r="F203" s="462"/>
      <c r="G203" s="463"/>
      <c r="H203" s="462"/>
    </row>
    <row r="204" spans="1:8" s="456" customFormat="1" ht="15" customHeight="1" x14ac:dyDescent="0.2">
      <c r="A204" s="450">
        <v>2721</v>
      </c>
      <c r="B204" s="466" t="s">
        <v>335</v>
      </c>
      <c r="C204" s="460" t="s">
        <v>217</v>
      </c>
      <c r="D204" s="461" t="s">
        <v>22</v>
      </c>
      <c r="E204" s="447" t="s">
        <v>342</v>
      </c>
      <c r="F204" s="457">
        <f>+G204+H204</f>
        <v>0</v>
      </c>
      <c r="G204" s="458">
        <f>+'Հատված 6'!G348</f>
        <v>0</v>
      </c>
      <c r="H204" s="457">
        <f>+'Հատված 6'!H348</f>
        <v>0</v>
      </c>
    </row>
    <row r="205" spans="1:8" x14ac:dyDescent="0.2">
      <c r="A205" s="450">
        <v>2722</v>
      </c>
      <c r="B205" s="466" t="s">
        <v>335</v>
      </c>
      <c r="C205" s="460" t="s">
        <v>217</v>
      </c>
      <c r="D205" s="461" t="s">
        <v>217</v>
      </c>
      <c r="E205" s="447" t="s">
        <v>343</v>
      </c>
      <c r="F205" s="462"/>
      <c r="G205" s="463"/>
      <c r="H205" s="462"/>
    </row>
    <row r="206" spans="1:8" ht="12.75" customHeight="1" x14ac:dyDescent="0.2">
      <c r="A206" s="450">
        <v>2723</v>
      </c>
      <c r="B206" s="466" t="s">
        <v>335</v>
      </c>
      <c r="C206" s="460" t="s">
        <v>217</v>
      </c>
      <c r="D206" s="461" t="s">
        <v>219</v>
      </c>
      <c r="E206" s="447" t="s">
        <v>344</v>
      </c>
      <c r="F206" s="462"/>
      <c r="G206" s="463"/>
      <c r="H206" s="462"/>
    </row>
    <row r="207" spans="1:8" x14ac:dyDescent="0.2">
      <c r="A207" s="446">
        <v>2724</v>
      </c>
      <c r="B207" s="459" t="s">
        <v>335</v>
      </c>
      <c r="C207" s="477" t="s">
        <v>217</v>
      </c>
      <c r="D207" s="478" t="s">
        <v>228</v>
      </c>
      <c r="E207" s="465" t="s">
        <v>345</v>
      </c>
      <c r="F207" s="448"/>
      <c r="G207" s="449"/>
      <c r="H207" s="448"/>
    </row>
    <row r="208" spans="1:8" x14ac:dyDescent="0.2">
      <c r="A208" s="450">
        <v>2730</v>
      </c>
      <c r="B208" s="468" t="s">
        <v>335</v>
      </c>
      <c r="C208" s="451" t="s">
        <v>219</v>
      </c>
      <c r="D208" s="452" t="s">
        <v>213</v>
      </c>
      <c r="E208" s="453" t="s">
        <v>346</v>
      </c>
      <c r="F208" s="462"/>
      <c r="G208" s="463"/>
      <c r="H208" s="462"/>
    </row>
    <row r="209" spans="1:9" ht="11.25" customHeight="1" x14ac:dyDescent="0.2">
      <c r="A209" s="450"/>
      <c r="B209" s="440"/>
      <c r="C209" s="451"/>
      <c r="D209" s="452"/>
      <c r="E209" s="447" t="s">
        <v>45</v>
      </c>
      <c r="F209" s="462"/>
      <c r="G209" s="463"/>
      <c r="H209" s="462"/>
    </row>
    <row r="210" spans="1:9" s="456" customFormat="1" ht="13.5" customHeight="1" x14ac:dyDescent="0.2">
      <c r="A210" s="450">
        <v>2731</v>
      </c>
      <c r="B210" s="466" t="s">
        <v>335</v>
      </c>
      <c r="C210" s="460" t="s">
        <v>219</v>
      </c>
      <c r="D210" s="461" t="s">
        <v>22</v>
      </c>
      <c r="E210" s="447" t="s">
        <v>347</v>
      </c>
      <c r="F210" s="457"/>
      <c r="G210" s="458"/>
      <c r="H210" s="457"/>
    </row>
    <row r="211" spans="1:9" ht="15" customHeight="1" x14ac:dyDescent="0.2">
      <c r="A211" s="450">
        <v>2732</v>
      </c>
      <c r="B211" s="466" t="s">
        <v>335</v>
      </c>
      <c r="C211" s="460" t="s">
        <v>219</v>
      </c>
      <c r="D211" s="461" t="s">
        <v>217</v>
      </c>
      <c r="E211" s="447" t="s">
        <v>348</v>
      </c>
      <c r="F211" s="462"/>
      <c r="G211" s="463"/>
      <c r="H211" s="462"/>
    </row>
    <row r="212" spans="1:9" ht="18" customHeight="1" x14ac:dyDescent="0.2">
      <c r="A212" s="450">
        <v>2733</v>
      </c>
      <c r="B212" s="466" t="s">
        <v>335</v>
      </c>
      <c r="C212" s="460" t="s">
        <v>219</v>
      </c>
      <c r="D212" s="461" t="s">
        <v>219</v>
      </c>
      <c r="E212" s="447" t="s">
        <v>349</v>
      </c>
      <c r="F212" s="462"/>
      <c r="G212" s="463"/>
      <c r="H212" s="462"/>
    </row>
    <row r="213" spans="1:9" ht="16.5" customHeight="1" thickBot="1" x14ac:dyDescent="0.25">
      <c r="A213" s="470">
        <v>2734</v>
      </c>
      <c r="B213" s="487" t="s">
        <v>335</v>
      </c>
      <c r="C213" s="488" t="s">
        <v>219</v>
      </c>
      <c r="D213" s="489" t="s">
        <v>228</v>
      </c>
      <c r="E213" s="474" t="s">
        <v>350</v>
      </c>
      <c r="F213" s="490"/>
      <c r="G213" s="491"/>
      <c r="H213" s="490"/>
    </row>
    <row r="214" spans="1:9" x14ac:dyDescent="0.2">
      <c r="A214" s="446">
        <v>2740</v>
      </c>
      <c r="B214" s="440" t="s">
        <v>335</v>
      </c>
      <c r="C214" s="441" t="s">
        <v>228</v>
      </c>
      <c r="D214" s="442" t="s">
        <v>213</v>
      </c>
      <c r="E214" s="479" t="s">
        <v>351</v>
      </c>
      <c r="F214" s="448"/>
      <c r="G214" s="449"/>
      <c r="H214" s="448"/>
    </row>
    <row r="215" spans="1:9" ht="11.25" customHeight="1" x14ac:dyDescent="0.2">
      <c r="A215" s="450"/>
      <c r="B215" s="440"/>
      <c r="C215" s="451"/>
      <c r="D215" s="452"/>
      <c r="E215" s="447" t="s">
        <v>45</v>
      </c>
      <c r="F215" s="462"/>
      <c r="G215" s="463"/>
      <c r="H215" s="462"/>
    </row>
    <row r="216" spans="1:9" s="456" customFormat="1" ht="13.5" customHeight="1" x14ac:dyDescent="0.2">
      <c r="A216" s="450">
        <v>2741</v>
      </c>
      <c r="B216" s="466" t="s">
        <v>335</v>
      </c>
      <c r="C216" s="460" t="s">
        <v>228</v>
      </c>
      <c r="D216" s="461" t="s">
        <v>22</v>
      </c>
      <c r="E216" s="447" t="s">
        <v>351</v>
      </c>
      <c r="F216" s="457"/>
      <c r="G216" s="458"/>
      <c r="H216" s="457"/>
    </row>
    <row r="217" spans="1:9" ht="27" x14ac:dyDescent="0.2">
      <c r="A217" s="450">
        <v>2750</v>
      </c>
      <c r="B217" s="468" t="s">
        <v>335</v>
      </c>
      <c r="C217" s="451" t="s">
        <v>231</v>
      </c>
      <c r="D217" s="452" t="s">
        <v>213</v>
      </c>
      <c r="E217" s="453" t="s">
        <v>352</v>
      </c>
      <c r="F217" s="462"/>
      <c r="G217" s="463"/>
      <c r="H217" s="462"/>
    </row>
    <row r="218" spans="1:9" ht="12" customHeight="1" x14ac:dyDescent="0.2">
      <c r="A218" s="450"/>
      <c r="B218" s="440"/>
      <c r="C218" s="451"/>
      <c r="D218" s="452"/>
      <c r="E218" s="447" t="s">
        <v>45</v>
      </c>
      <c r="F218" s="448"/>
      <c r="G218" s="449"/>
      <c r="H218" s="448"/>
    </row>
    <row r="219" spans="1:9" s="456" customFormat="1" ht="27.75" customHeight="1" x14ac:dyDescent="0.2">
      <c r="A219" s="450">
        <v>2751</v>
      </c>
      <c r="B219" s="466" t="s">
        <v>335</v>
      </c>
      <c r="C219" s="460" t="s">
        <v>231</v>
      </c>
      <c r="D219" s="461" t="s">
        <v>22</v>
      </c>
      <c r="E219" s="447" t="s">
        <v>352</v>
      </c>
      <c r="F219" s="457"/>
      <c r="G219" s="458"/>
      <c r="H219" s="457"/>
    </row>
    <row r="220" spans="1:9" ht="15.75" customHeight="1" x14ac:dyDescent="0.2">
      <c r="A220" s="450">
        <v>2760</v>
      </c>
      <c r="B220" s="468" t="s">
        <v>335</v>
      </c>
      <c r="C220" s="451" t="s">
        <v>234</v>
      </c>
      <c r="D220" s="452" t="s">
        <v>213</v>
      </c>
      <c r="E220" s="453" t="s">
        <v>353</v>
      </c>
      <c r="F220" s="462"/>
      <c r="G220" s="463"/>
      <c r="H220" s="462"/>
    </row>
    <row r="221" spans="1:9" ht="12" customHeight="1" x14ac:dyDescent="0.2">
      <c r="A221" s="450"/>
      <c r="B221" s="440"/>
      <c r="C221" s="451"/>
      <c r="D221" s="452"/>
      <c r="E221" s="447" t="s">
        <v>45</v>
      </c>
      <c r="F221" s="462"/>
      <c r="G221" s="463"/>
      <c r="H221" s="462"/>
    </row>
    <row r="222" spans="1:9" s="456" customFormat="1" ht="15.75" customHeight="1" x14ac:dyDescent="0.2">
      <c r="A222" s="450">
        <v>2761</v>
      </c>
      <c r="B222" s="466" t="s">
        <v>335</v>
      </c>
      <c r="C222" s="460" t="s">
        <v>234</v>
      </c>
      <c r="D222" s="461" t="s">
        <v>22</v>
      </c>
      <c r="E222" s="447" t="s">
        <v>354</v>
      </c>
      <c r="F222" s="457"/>
      <c r="G222" s="458"/>
      <c r="H222" s="457"/>
    </row>
    <row r="223" spans="1:9" x14ac:dyDescent="0.2">
      <c r="A223" s="450">
        <v>2762</v>
      </c>
      <c r="B223" s="466" t="s">
        <v>335</v>
      </c>
      <c r="C223" s="460" t="s">
        <v>234</v>
      </c>
      <c r="D223" s="461" t="s">
        <v>217</v>
      </c>
      <c r="E223" s="447" t="s">
        <v>353</v>
      </c>
      <c r="F223" s="462"/>
      <c r="G223" s="463"/>
      <c r="H223" s="462"/>
    </row>
    <row r="224" spans="1:9" s="421" customFormat="1" ht="24.75" customHeight="1" x14ac:dyDescent="0.2">
      <c r="A224" s="467">
        <v>2800</v>
      </c>
      <c r="B224" s="468" t="s">
        <v>355</v>
      </c>
      <c r="C224" s="451" t="s">
        <v>213</v>
      </c>
      <c r="D224" s="452" t="s">
        <v>213</v>
      </c>
      <c r="E224" s="480" t="s">
        <v>356</v>
      </c>
      <c r="F224" s="508">
        <f>+G224+H224</f>
        <v>161000</v>
      </c>
      <c r="G224" s="508">
        <f>+G229+G228</f>
        <v>161000</v>
      </c>
      <c r="H224" s="508">
        <f>+H228+H229</f>
        <v>0</v>
      </c>
      <c r="I224" s="509"/>
    </row>
    <row r="225" spans="1:8" s="445" customFormat="1" ht="13.5" customHeight="1" x14ac:dyDescent="0.2">
      <c r="A225" s="446"/>
      <c r="B225" s="440"/>
      <c r="C225" s="441"/>
      <c r="D225" s="442"/>
      <c r="E225" s="447" t="s">
        <v>19</v>
      </c>
      <c r="F225" s="510"/>
      <c r="G225" s="481"/>
      <c r="H225" s="481"/>
    </row>
    <row r="226" spans="1:8" ht="15" customHeight="1" x14ac:dyDescent="0.2">
      <c r="A226" s="450">
        <v>2810</v>
      </c>
      <c r="B226" s="466" t="s">
        <v>355</v>
      </c>
      <c r="C226" s="460" t="s">
        <v>22</v>
      </c>
      <c r="D226" s="461" t="s">
        <v>213</v>
      </c>
      <c r="E226" s="453" t="s">
        <v>357</v>
      </c>
      <c r="F226" s="448">
        <v>0</v>
      </c>
      <c r="G226" s="449">
        <v>0</v>
      </c>
      <c r="H226" s="448">
        <v>0</v>
      </c>
    </row>
    <row r="227" spans="1:8" ht="12.75" customHeight="1" x14ac:dyDescent="0.2">
      <c r="A227" s="450"/>
      <c r="B227" s="440"/>
      <c r="C227" s="451"/>
      <c r="D227" s="452"/>
      <c r="E227" s="447" t="s">
        <v>45</v>
      </c>
      <c r="F227" s="462"/>
      <c r="G227" s="463"/>
      <c r="H227" s="462"/>
    </row>
    <row r="228" spans="1:8" s="456" customFormat="1" ht="14.25" customHeight="1" x14ac:dyDescent="0.2">
      <c r="A228" s="450">
        <v>2811</v>
      </c>
      <c r="B228" s="466" t="s">
        <v>355</v>
      </c>
      <c r="C228" s="460" t="s">
        <v>22</v>
      </c>
      <c r="D228" s="461" t="s">
        <v>22</v>
      </c>
      <c r="E228" s="447" t="s">
        <v>357</v>
      </c>
      <c r="F228" s="462">
        <f>+G228+H228</f>
        <v>25000</v>
      </c>
      <c r="G228" s="462">
        <f>+'Հատված 6'!G382</f>
        <v>25000</v>
      </c>
      <c r="H228" s="462">
        <f>+'Հատված 6'!H382</f>
        <v>0</v>
      </c>
    </row>
    <row r="229" spans="1:8" x14ac:dyDescent="0.2">
      <c r="A229" s="450">
        <v>2820</v>
      </c>
      <c r="B229" s="468" t="s">
        <v>355</v>
      </c>
      <c r="C229" s="451" t="s">
        <v>217</v>
      </c>
      <c r="D229" s="452" t="s">
        <v>213</v>
      </c>
      <c r="E229" s="453" t="s">
        <v>358</v>
      </c>
      <c r="F229" s="462">
        <f>+G229+H229</f>
        <v>136000</v>
      </c>
      <c r="G229" s="463">
        <f>+'Հատված 6'!G386</f>
        <v>136000</v>
      </c>
      <c r="H229" s="462">
        <f>+H234</f>
        <v>0</v>
      </c>
    </row>
    <row r="230" spans="1:8" ht="11.25" customHeight="1" x14ac:dyDescent="0.2">
      <c r="A230" s="450"/>
      <c r="B230" s="440"/>
      <c r="C230" s="451"/>
      <c r="D230" s="452"/>
      <c r="E230" s="447" t="s">
        <v>45</v>
      </c>
      <c r="F230" s="462"/>
      <c r="G230" s="463"/>
      <c r="H230" s="462"/>
    </row>
    <row r="231" spans="1:8" s="456" customFormat="1" ht="12.75" customHeight="1" x14ac:dyDescent="0.2">
      <c r="A231" s="450">
        <v>2821</v>
      </c>
      <c r="B231" s="466" t="s">
        <v>355</v>
      </c>
      <c r="C231" s="460" t="s">
        <v>217</v>
      </c>
      <c r="D231" s="461" t="s">
        <v>22</v>
      </c>
      <c r="E231" s="447" t="s">
        <v>359</v>
      </c>
      <c r="F231" s="457"/>
      <c r="G231" s="458"/>
      <c r="H231" s="457"/>
    </row>
    <row r="232" spans="1:8" x14ac:dyDescent="0.2">
      <c r="A232" s="450">
        <v>2822</v>
      </c>
      <c r="B232" s="466" t="s">
        <v>355</v>
      </c>
      <c r="C232" s="460" t="s">
        <v>217</v>
      </c>
      <c r="D232" s="461" t="s">
        <v>217</v>
      </c>
      <c r="E232" s="447" t="s">
        <v>360</v>
      </c>
      <c r="F232" s="462"/>
      <c r="G232" s="463"/>
      <c r="H232" s="462"/>
    </row>
    <row r="233" spans="1:8" x14ac:dyDescent="0.2">
      <c r="A233" s="450">
        <v>2823</v>
      </c>
      <c r="B233" s="466" t="s">
        <v>355</v>
      </c>
      <c r="C233" s="460" t="s">
        <v>217</v>
      </c>
      <c r="D233" s="461" t="s">
        <v>219</v>
      </c>
      <c r="E233" s="447" t="s">
        <v>361</v>
      </c>
      <c r="F233" s="462">
        <f>+G233+H233</f>
        <v>0</v>
      </c>
      <c r="G233" s="463">
        <f>+'Հատված 6'!G392</f>
        <v>0</v>
      </c>
      <c r="H233" s="462">
        <v>0</v>
      </c>
    </row>
    <row r="234" spans="1:8" x14ac:dyDescent="0.2">
      <c r="A234" s="450">
        <v>2824</v>
      </c>
      <c r="B234" s="466" t="s">
        <v>355</v>
      </c>
      <c r="C234" s="460" t="s">
        <v>217</v>
      </c>
      <c r="D234" s="461" t="s">
        <v>228</v>
      </c>
      <c r="E234" s="447" t="s">
        <v>362</v>
      </c>
      <c r="F234" s="462">
        <f>+G234+H234</f>
        <v>136000</v>
      </c>
      <c r="G234" s="462">
        <f>+'Հատված 6'!G395</f>
        <v>136000</v>
      </c>
      <c r="H234" s="462">
        <f>+'Հատված 6'!H395</f>
        <v>0</v>
      </c>
    </row>
    <row r="235" spans="1:8" x14ac:dyDescent="0.2">
      <c r="A235" s="450">
        <v>2825</v>
      </c>
      <c r="B235" s="466" t="s">
        <v>355</v>
      </c>
      <c r="C235" s="460" t="s">
        <v>217</v>
      </c>
      <c r="D235" s="461" t="s">
        <v>231</v>
      </c>
      <c r="E235" s="447" t="s">
        <v>363</v>
      </c>
      <c r="F235" s="462"/>
      <c r="G235" s="463"/>
      <c r="H235" s="462"/>
    </row>
    <row r="236" spans="1:8" ht="11.25" customHeight="1" x14ac:dyDescent="0.2">
      <c r="A236" s="450">
        <v>2826</v>
      </c>
      <c r="B236" s="466" t="s">
        <v>355</v>
      </c>
      <c r="C236" s="460" t="s">
        <v>217</v>
      </c>
      <c r="D236" s="461" t="s">
        <v>234</v>
      </c>
      <c r="E236" s="447" t="s">
        <v>364</v>
      </c>
      <c r="F236" s="462"/>
      <c r="G236" s="463"/>
      <c r="H236" s="462"/>
    </row>
    <row r="237" spans="1:8" ht="27" x14ac:dyDescent="0.2">
      <c r="A237" s="450">
        <v>2827</v>
      </c>
      <c r="B237" s="466" t="s">
        <v>355</v>
      </c>
      <c r="C237" s="460" t="s">
        <v>217</v>
      </c>
      <c r="D237" s="461" t="s">
        <v>237</v>
      </c>
      <c r="E237" s="447" t="s">
        <v>365</v>
      </c>
      <c r="F237" s="462"/>
      <c r="G237" s="463"/>
      <c r="H237" s="462"/>
    </row>
    <row r="238" spans="1:8" ht="27" x14ac:dyDescent="0.2">
      <c r="A238" s="450">
        <v>2830</v>
      </c>
      <c r="B238" s="468" t="s">
        <v>355</v>
      </c>
      <c r="C238" s="451" t="s">
        <v>219</v>
      </c>
      <c r="D238" s="452" t="s">
        <v>213</v>
      </c>
      <c r="E238" s="453" t="s">
        <v>366</v>
      </c>
      <c r="F238" s="462"/>
      <c r="G238" s="463"/>
      <c r="H238" s="462"/>
    </row>
    <row r="239" spans="1:8" ht="13.5" customHeight="1" x14ac:dyDescent="0.2">
      <c r="A239" s="450"/>
      <c r="B239" s="440"/>
      <c r="C239" s="451"/>
      <c r="D239" s="452"/>
      <c r="E239" s="447" t="s">
        <v>45</v>
      </c>
      <c r="F239" s="462"/>
      <c r="G239" s="463"/>
      <c r="H239" s="462"/>
    </row>
    <row r="240" spans="1:8" s="456" customFormat="1" ht="15" customHeight="1" x14ac:dyDescent="0.2">
      <c r="A240" s="450">
        <v>2831</v>
      </c>
      <c r="B240" s="466" t="s">
        <v>355</v>
      </c>
      <c r="C240" s="460" t="s">
        <v>219</v>
      </c>
      <c r="D240" s="461" t="s">
        <v>22</v>
      </c>
      <c r="E240" s="447" t="s">
        <v>367</v>
      </c>
      <c r="F240" s="457"/>
      <c r="G240" s="458"/>
      <c r="H240" s="457"/>
    </row>
    <row r="241" spans="1:8" x14ac:dyDescent="0.2">
      <c r="A241" s="450">
        <v>2832</v>
      </c>
      <c r="B241" s="466" t="s">
        <v>355</v>
      </c>
      <c r="C241" s="460" t="s">
        <v>219</v>
      </c>
      <c r="D241" s="461" t="s">
        <v>217</v>
      </c>
      <c r="E241" s="447" t="s">
        <v>368</v>
      </c>
      <c r="F241" s="462"/>
      <c r="G241" s="463"/>
      <c r="H241" s="462"/>
    </row>
    <row r="242" spans="1:8" x14ac:dyDescent="0.2">
      <c r="A242" s="450">
        <v>2833</v>
      </c>
      <c r="B242" s="466" t="s">
        <v>355</v>
      </c>
      <c r="C242" s="460" t="s">
        <v>219</v>
      </c>
      <c r="D242" s="461" t="s">
        <v>219</v>
      </c>
      <c r="E242" s="447" t="s">
        <v>369</v>
      </c>
      <c r="F242" s="462"/>
      <c r="G242" s="463"/>
      <c r="H242" s="462"/>
    </row>
    <row r="243" spans="1:8" x14ac:dyDescent="0.2">
      <c r="A243" s="450">
        <v>2840</v>
      </c>
      <c r="B243" s="468" t="s">
        <v>355</v>
      </c>
      <c r="C243" s="451" t="s">
        <v>228</v>
      </c>
      <c r="D243" s="452" t="s">
        <v>213</v>
      </c>
      <c r="E243" s="453" t="s">
        <v>370</v>
      </c>
      <c r="F243" s="462"/>
      <c r="G243" s="463"/>
      <c r="H243" s="462"/>
    </row>
    <row r="244" spans="1:8" ht="12" customHeight="1" x14ac:dyDescent="0.2">
      <c r="A244" s="450"/>
      <c r="B244" s="440"/>
      <c r="C244" s="451"/>
      <c r="D244" s="452"/>
      <c r="E244" s="447" t="s">
        <v>45</v>
      </c>
      <c r="F244" s="462"/>
      <c r="G244" s="463"/>
      <c r="H244" s="462"/>
    </row>
    <row r="245" spans="1:8" s="456" customFormat="1" ht="15" customHeight="1" x14ac:dyDescent="0.2">
      <c r="A245" s="450">
        <v>2841</v>
      </c>
      <c r="B245" s="466" t="s">
        <v>355</v>
      </c>
      <c r="C245" s="460" t="s">
        <v>228</v>
      </c>
      <c r="D245" s="461" t="s">
        <v>22</v>
      </c>
      <c r="E245" s="447" t="s">
        <v>371</v>
      </c>
      <c r="F245" s="457"/>
      <c r="G245" s="458"/>
      <c r="H245" s="457"/>
    </row>
    <row r="246" spans="1:8" ht="14.25" customHeight="1" x14ac:dyDescent="0.2">
      <c r="A246" s="450">
        <v>2842</v>
      </c>
      <c r="B246" s="466" t="s">
        <v>355</v>
      </c>
      <c r="C246" s="460" t="s">
        <v>228</v>
      </c>
      <c r="D246" s="461" t="s">
        <v>217</v>
      </c>
      <c r="E246" s="447" t="s">
        <v>372</v>
      </c>
      <c r="F246" s="462"/>
      <c r="G246" s="463"/>
      <c r="H246" s="462"/>
    </row>
    <row r="247" spans="1:8" ht="16.5" customHeight="1" x14ac:dyDescent="0.2">
      <c r="A247" s="450">
        <v>2843</v>
      </c>
      <c r="B247" s="466" t="s">
        <v>355</v>
      </c>
      <c r="C247" s="460" t="s">
        <v>228</v>
      </c>
      <c r="D247" s="461" t="s">
        <v>219</v>
      </c>
      <c r="E247" s="447" t="s">
        <v>370</v>
      </c>
      <c r="F247" s="462"/>
      <c r="G247" s="463"/>
      <c r="H247" s="462"/>
    </row>
    <row r="248" spans="1:8" ht="27" x14ac:dyDescent="0.2">
      <c r="A248" s="450">
        <v>2850</v>
      </c>
      <c r="B248" s="468" t="s">
        <v>355</v>
      </c>
      <c r="C248" s="451" t="s">
        <v>231</v>
      </c>
      <c r="D248" s="452" t="s">
        <v>213</v>
      </c>
      <c r="E248" s="511" t="s">
        <v>373</v>
      </c>
      <c r="F248" s="462"/>
      <c r="G248" s="463"/>
      <c r="H248" s="462"/>
    </row>
    <row r="249" spans="1:8" ht="12.75" customHeight="1" x14ac:dyDescent="0.2">
      <c r="A249" s="450"/>
      <c r="B249" s="440"/>
      <c r="C249" s="451"/>
      <c r="D249" s="452"/>
      <c r="E249" s="447" t="s">
        <v>45</v>
      </c>
      <c r="F249" s="462"/>
      <c r="G249" s="463"/>
      <c r="H249" s="462"/>
    </row>
    <row r="250" spans="1:8" s="456" customFormat="1" ht="17.25" customHeight="1" x14ac:dyDescent="0.2">
      <c r="A250" s="450">
        <v>2851</v>
      </c>
      <c r="B250" s="468" t="s">
        <v>355</v>
      </c>
      <c r="C250" s="451" t="s">
        <v>231</v>
      </c>
      <c r="D250" s="452" t="s">
        <v>22</v>
      </c>
      <c r="E250" s="512" t="s">
        <v>373</v>
      </c>
      <c r="F250" s="457"/>
      <c r="G250" s="458"/>
      <c r="H250" s="457"/>
    </row>
    <row r="251" spans="1:8" ht="15.75" customHeight="1" x14ac:dyDescent="0.2">
      <c r="A251" s="450">
        <v>2860</v>
      </c>
      <c r="B251" s="468" t="s">
        <v>355</v>
      </c>
      <c r="C251" s="451" t="s">
        <v>234</v>
      </c>
      <c r="D251" s="452" t="s">
        <v>213</v>
      </c>
      <c r="E251" s="511" t="s">
        <v>374</v>
      </c>
      <c r="F251" s="513">
        <f>+G251</f>
        <v>0</v>
      </c>
      <c r="G251" s="514">
        <f>+G253</f>
        <v>0</v>
      </c>
      <c r="H251" s="462">
        <v>0</v>
      </c>
    </row>
    <row r="252" spans="1:8" ht="13.5" customHeight="1" x14ac:dyDescent="0.2">
      <c r="A252" s="450"/>
      <c r="B252" s="440"/>
      <c r="C252" s="451"/>
      <c r="D252" s="452"/>
      <c r="E252" s="447" t="s">
        <v>45</v>
      </c>
      <c r="F252" s="462"/>
      <c r="G252" s="463"/>
      <c r="H252" s="462"/>
    </row>
    <row r="253" spans="1:8" s="456" customFormat="1" ht="14.25" customHeight="1" thickBot="1" x14ac:dyDescent="0.25">
      <c r="A253" s="515">
        <v>2861</v>
      </c>
      <c r="B253" s="516" t="s">
        <v>355</v>
      </c>
      <c r="C253" s="517" t="s">
        <v>234</v>
      </c>
      <c r="D253" s="518" t="s">
        <v>22</v>
      </c>
      <c r="E253" s="519" t="s">
        <v>374</v>
      </c>
      <c r="F253" s="520">
        <f>+G253</f>
        <v>0</v>
      </c>
      <c r="G253" s="521"/>
      <c r="H253" s="520">
        <v>0</v>
      </c>
    </row>
    <row r="254" spans="1:8" s="421" customFormat="1" ht="51.75" customHeight="1" thickBot="1" x14ac:dyDescent="0.25">
      <c r="A254" s="522">
        <v>2900</v>
      </c>
      <c r="B254" s="523" t="s">
        <v>375</v>
      </c>
      <c r="C254" s="523" t="s">
        <v>213</v>
      </c>
      <c r="D254" s="523" t="s">
        <v>213</v>
      </c>
      <c r="E254" s="524" t="s">
        <v>376</v>
      </c>
      <c r="F254" s="525">
        <f>+G254+H254</f>
        <v>486300</v>
      </c>
      <c r="G254" s="525">
        <f>+G256+G272</f>
        <v>486300</v>
      </c>
      <c r="H254" s="525">
        <f>+H256</f>
        <v>0</v>
      </c>
    </row>
    <row r="255" spans="1:8" s="445" customFormat="1" ht="12.75" customHeight="1" x14ac:dyDescent="0.2">
      <c r="A255" s="446"/>
      <c r="B255" s="440"/>
      <c r="C255" s="441"/>
      <c r="D255" s="442"/>
      <c r="E255" s="465" t="s">
        <v>19</v>
      </c>
      <c r="F255" s="497"/>
      <c r="G255" s="498"/>
      <c r="H255" s="526"/>
    </row>
    <row r="256" spans="1:8" ht="14.25" customHeight="1" x14ac:dyDescent="0.2">
      <c r="A256" s="450">
        <v>2910</v>
      </c>
      <c r="B256" s="468" t="s">
        <v>375</v>
      </c>
      <c r="C256" s="451" t="s">
        <v>22</v>
      </c>
      <c r="D256" s="452" t="s">
        <v>213</v>
      </c>
      <c r="E256" s="453" t="s">
        <v>377</v>
      </c>
      <c r="F256" s="448">
        <f>+G256+H256</f>
        <v>389000</v>
      </c>
      <c r="G256" s="449">
        <f>+G258</f>
        <v>389000</v>
      </c>
      <c r="H256" s="448">
        <f>+H258</f>
        <v>0</v>
      </c>
    </row>
    <row r="257" spans="1:8" ht="13.5" customHeight="1" x14ac:dyDescent="0.2">
      <c r="A257" s="450"/>
      <c r="B257" s="440"/>
      <c r="C257" s="451"/>
      <c r="D257" s="452"/>
      <c r="E257" s="447" t="s">
        <v>45</v>
      </c>
      <c r="F257" s="462"/>
      <c r="G257" s="463"/>
      <c r="H257" s="462"/>
    </row>
    <row r="258" spans="1:8" s="456" customFormat="1" ht="15.75" customHeight="1" x14ac:dyDescent="0.2">
      <c r="A258" s="450">
        <v>2911</v>
      </c>
      <c r="B258" s="466" t="s">
        <v>375</v>
      </c>
      <c r="C258" s="460" t="s">
        <v>22</v>
      </c>
      <c r="D258" s="461" t="s">
        <v>22</v>
      </c>
      <c r="E258" s="447" t="s">
        <v>378</v>
      </c>
      <c r="F258" s="462">
        <f>+G258+H258</f>
        <v>389000</v>
      </c>
      <c r="G258" s="463">
        <f>+'Հատված 6'!G437</f>
        <v>389000</v>
      </c>
      <c r="H258" s="462">
        <f>+'Հատված 6'!H437</f>
        <v>0</v>
      </c>
    </row>
    <row r="259" spans="1:8" x14ac:dyDescent="0.2">
      <c r="A259" s="450">
        <v>2912</v>
      </c>
      <c r="B259" s="466" t="s">
        <v>375</v>
      </c>
      <c r="C259" s="460" t="s">
        <v>22</v>
      </c>
      <c r="D259" s="461" t="s">
        <v>217</v>
      </c>
      <c r="E259" s="447" t="s">
        <v>379</v>
      </c>
      <c r="F259" s="462"/>
      <c r="G259" s="463"/>
      <c r="H259" s="462"/>
    </row>
    <row r="260" spans="1:8" x14ac:dyDescent="0.2">
      <c r="A260" s="450">
        <v>2920</v>
      </c>
      <c r="B260" s="468" t="s">
        <v>375</v>
      </c>
      <c r="C260" s="451" t="s">
        <v>217</v>
      </c>
      <c r="D260" s="452" t="s">
        <v>213</v>
      </c>
      <c r="E260" s="453" t="s">
        <v>380</v>
      </c>
      <c r="F260" s="462"/>
      <c r="G260" s="463"/>
      <c r="H260" s="462"/>
    </row>
    <row r="261" spans="1:8" ht="13.5" customHeight="1" x14ac:dyDescent="0.2">
      <c r="A261" s="446"/>
      <c r="B261" s="440"/>
      <c r="C261" s="441"/>
      <c r="D261" s="442"/>
      <c r="E261" s="465" t="s">
        <v>45</v>
      </c>
      <c r="F261" s="448"/>
      <c r="G261" s="449"/>
      <c r="H261" s="448"/>
    </row>
    <row r="262" spans="1:8" s="456" customFormat="1" ht="12" customHeight="1" x14ac:dyDescent="0.2">
      <c r="A262" s="450">
        <v>2921</v>
      </c>
      <c r="B262" s="466" t="s">
        <v>375</v>
      </c>
      <c r="C262" s="460" t="s">
        <v>217</v>
      </c>
      <c r="D262" s="461" t="s">
        <v>22</v>
      </c>
      <c r="E262" s="447" t="s">
        <v>381</v>
      </c>
      <c r="F262" s="457"/>
      <c r="G262" s="458"/>
      <c r="H262" s="457"/>
    </row>
    <row r="263" spans="1:8" x14ac:dyDescent="0.2">
      <c r="A263" s="450">
        <v>2922</v>
      </c>
      <c r="B263" s="466" t="s">
        <v>375</v>
      </c>
      <c r="C263" s="460" t="s">
        <v>217</v>
      </c>
      <c r="D263" s="461" t="s">
        <v>217</v>
      </c>
      <c r="E263" s="447" t="s">
        <v>382</v>
      </c>
      <c r="F263" s="462"/>
      <c r="G263" s="463"/>
      <c r="H263" s="462"/>
    </row>
    <row r="264" spans="1:8" ht="27" x14ac:dyDescent="0.2">
      <c r="A264" s="450">
        <v>2930</v>
      </c>
      <c r="B264" s="468" t="s">
        <v>375</v>
      </c>
      <c r="C264" s="451" t="s">
        <v>219</v>
      </c>
      <c r="D264" s="452" t="s">
        <v>213</v>
      </c>
      <c r="E264" s="453" t="s">
        <v>383</v>
      </c>
      <c r="F264" s="462"/>
      <c r="G264" s="463"/>
      <c r="H264" s="462"/>
    </row>
    <row r="265" spans="1:8" ht="11.25" customHeight="1" x14ac:dyDescent="0.2">
      <c r="A265" s="450"/>
      <c r="B265" s="440"/>
      <c r="C265" s="451"/>
      <c r="D265" s="452"/>
      <c r="E265" s="447" t="s">
        <v>45</v>
      </c>
      <c r="F265" s="462"/>
      <c r="G265" s="463"/>
      <c r="H265" s="462"/>
    </row>
    <row r="266" spans="1:8" s="456" customFormat="1" ht="26.25" customHeight="1" x14ac:dyDescent="0.2">
      <c r="A266" s="450">
        <v>2931</v>
      </c>
      <c r="B266" s="466" t="s">
        <v>375</v>
      </c>
      <c r="C266" s="460" t="s">
        <v>219</v>
      </c>
      <c r="D266" s="461" t="s">
        <v>22</v>
      </c>
      <c r="E266" s="447" t="s">
        <v>384</v>
      </c>
      <c r="F266" s="457"/>
      <c r="G266" s="458"/>
      <c r="H266" s="457"/>
    </row>
    <row r="267" spans="1:8" x14ac:dyDescent="0.2">
      <c r="A267" s="450">
        <v>2932</v>
      </c>
      <c r="B267" s="466" t="s">
        <v>375</v>
      </c>
      <c r="C267" s="460" t="s">
        <v>219</v>
      </c>
      <c r="D267" s="461" t="s">
        <v>217</v>
      </c>
      <c r="E267" s="447" t="s">
        <v>385</v>
      </c>
      <c r="F267" s="462"/>
      <c r="G267" s="463"/>
      <c r="H267" s="462"/>
    </row>
    <row r="268" spans="1:8" x14ac:dyDescent="0.2">
      <c r="A268" s="450">
        <v>2940</v>
      </c>
      <c r="B268" s="468" t="s">
        <v>375</v>
      </c>
      <c r="C268" s="451" t="s">
        <v>228</v>
      </c>
      <c r="D268" s="452" t="s">
        <v>213</v>
      </c>
      <c r="E268" s="453" t="s">
        <v>386</v>
      </c>
      <c r="F268" s="462"/>
      <c r="G268" s="463"/>
      <c r="H268" s="462"/>
    </row>
    <row r="269" spans="1:8" ht="12.75" customHeight="1" thickBot="1" x14ac:dyDescent="0.25">
      <c r="A269" s="470"/>
      <c r="B269" s="471"/>
      <c r="C269" s="472"/>
      <c r="D269" s="473"/>
      <c r="E269" s="474" t="s">
        <v>45</v>
      </c>
      <c r="F269" s="490"/>
      <c r="G269" s="491"/>
      <c r="H269" s="490"/>
    </row>
    <row r="270" spans="1:8" s="456" customFormat="1" ht="15" customHeight="1" x14ac:dyDescent="0.2">
      <c r="A270" s="446">
        <v>2941</v>
      </c>
      <c r="B270" s="459" t="s">
        <v>375</v>
      </c>
      <c r="C270" s="477" t="s">
        <v>228</v>
      </c>
      <c r="D270" s="478" t="s">
        <v>22</v>
      </c>
      <c r="E270" s="465" t="s">
        <v>387</v>
      </c>
      <c r="F270" s="504"/>
      <c r="G270" s="505"/>
      <c r="H270" s="504"/>
    </row>
    <row r="271" spans="1:8" x14ac:dyDescent="0.2">
      <c r="A271" s="450">
        <v>2942</v>
      </c>
      <c r="B271" s="466" t="s">
        <v>375</v>
      </c>
      <c r="C271" s="460" t="s">
        <v>228</v>
      </c>
      <c r="D271" s="461" t="s">
        <v>217</v>
      </c>
      <c r="E271" s="447" t="s">
        <v>388</v>
      </c>
      <c r="F271" s="462"/>
      <c r="G271" s="463"/>
      <c r="H271" s="462"/>
    </row>
    <row r="272" spans="1:8" x14ac:dyDescent="0.2">
      <c r="A272" s="450">
        <v>2950</v>
      </c>
      <c r="B272" s="468" t="s">
        <v>375</v>
      </c>
      <c r="C272" s="451" t="s">
        <v>231</v>
      </c>
      <c r="D272" s="452" t="s">
        <v>213</v>
      </c>
      <c r="E272" s="453" t="s">
        <v>389</v>
      </c>
      <c r="F272" s="448">
        <f>+G272</f>
        <v>97300</v>
      </c>
      <c r="G272" s="449">
        <f>+G274</f>
        <v>97300</v>
      </c>
      <c r="H272" s="448">
        <v>0</v>
      </c>
    </row>
    <row r="273" spans="1:8" ht="11.25" customHeight="1" x14ac:dyDescent="0.2">
      <c r="A273" s="450"/>
      <c r="B273" s="440"/>
      <c r="C273" s="451"/>
      <c r="D273" s="452"/>
      <c r="E273" s="447" t="s">
        <v>45</v>
      </c>
      <c r="F273" s="462"/>
      <c r="G273" s="463"/>
      <c r="H273" s="462"/>
    </row>
    <row r="274" spans="1:8" s="456" customFormat="1" ht="15" customHeight="1" x14ac:dyDescent="0.2">
      <c r="A274" s="450">
        <v>2951</v>
      </c>
      <c r="B274" s="466" t="s">
        <v>375</v>
      </c>
      <c r="C274" s="460" t="s">
        <v>231</v>
      </c>
      <c r="D274" s="461" t="s">
        <v>22</v>
      </c>
      <c r="E274" s="447" t="s">
        <v>390</v>
      </c>
      <c r="F274" s="462">
        <f>+G274</f>
        <v>97300</v>
      </c>
      <c r="G274" s="463">
        <f>+'Հատված 6'!G474</f>
        <v>97300</v>
      </c>
      <c r="H274" s="457">
        <v>0</v>
      </c>
    </row>
    <row r="275" spans="1:8" x14ac:dyDescent="0.2">
      <c r="A275" s="450">
        <v>2952</v>
      </c>
      <c r="B275" s="466" t="s">
        <v>375</v>
      </c>
      <c r="C275" s="460" t="s">
        <v>231</v>
      </c>
      <c r="D275" s="461" t="s">
        <v>217</v>
      </c>
      <c r="E275" s="447" t="s">
        <v>391</v>
      </c>
      <c r="F275" s="462"/>
      <c r="G275" s="463"/>
      <c r="H275" s="462"/>
    </row>
    <row r="276" spans="1:8" x14ac:dyDescent="0.2">
      <c r="A276" s="450">
        <v>2960</v>
      </c>
      <c r="B276" s="468" t="s">
        <v>375</v>
      </c>
      <c r="C276" s="451" t="s">
        <v>234</v>
      </c>
      <c r="D276" s="452" t="s">
        <v>213</v>
      </c>
      <c r="E276" s="453" t="s">
        <v>392</v>
      </c>
      <c r="F276" s="462"/>
      <c r="G276" s="463"/>
      <c r="H276" s="462"/>
    </row>
    <row r="277" spans="1:8" x14ac:dyDescent="0.2">
      <c r="A277" s="450"/>
      <c r="B277" s="440"/>
      <c r="C277" s="451"/>
      <c r="D277" s="452"/>
      <c r="E277" s="447" t="s">
        <v>45</v>
      </c>
      <c r="F277" s="462"/>
      <c r="G277" s="463"/>
      <c r="H277" s="462"/>
    </row>
    <row r="278" spans="1:8" s="456" customFormat="1" ht="13.5" customHeight="1" x14ac:dyDescent="0.2">
      <c r="A278" s="450">
        <v>2961</v>
      </c>
      <c r="B278" s="466" t="s">
        <v>375</v>
      </c>
      <c r="C278" s="460" t="s">
        <v>234</v>
      </c>
      <c r="D278" s="461" t="s">
        <v>22</v>
      </c>
      <c r="E278" s="447" t="s">
        <v>392</v>
      </c>
      <c r="F278" s="457"/>
      <c r="G278" s="458"/>
      <c r="H278" s="457"/>
    </row>
    <row r="279" spans="1:8" ht="27" x14ac:dyDescent="0.2">
      <c r="A279" s="450">
        <v>2970</v>
      </c>
      <c r="B279" s="468" t="s">
        <v>375</v>
      </c>
      <c r="C279" s="451" t="s">
        <v>237</v>
      </c>
      <c r="D279" s="452" t="s">
        <v>213</v>
      </c>
      <c r="E279" s="453" t="s">
        <v>393</v>
      </c>
      <c r="F279" s="462"/>
      <c r="G279" s="463"/>
      <c r="H279" s="462"/>
    </row>
    <row r="280" spans="1:8" ht="12" customHeight="1" x14ac:dyDescent="0.2">
      <c r="A280" s="450"/>
      <c r="B280" s="440"/>
      <c r="C280" s="451"/>
      <c r="D280" s="452"/>
      <c r="E280" s="447" t="s">
        <v>45</v>
      </c>
      <c r="F280" s="462"/>
      <c r="G280" s="463"/>
      <c r="H280" s="462"/>
    </row>
    <row r="281" spans="1:8" s="456" customFormat="1" ht="14.25" customHeight="1" x14ac:dyDescent="0.2">
      <c r="A281" s="450">
        <v>2971</v>
      </c>
      <c r="B281" s="466" t="s">
        <v>375</v>
      </c>
      <c r="C281" s="460" t="s">
        <v>237</v>
      </c>
      <c r="D281" s="461" t="s">
        <v>22</v>
      </c>
      <c r="E281" s="447" t="s">
        <v>393</v>
      </c>
      <c r="F281" s="457"/>
      <c r="G281" s="458"/>
      <c r="H281" s="457"/>
    </row>
    <row r="282" spans="1:8" x14ac:dyDescent="0.2">
      <c r="A282" s="450">
        <v>2980</v>
      </c>
      <c r="B282" s="468" t="s">
        <v>375</v>
      </c>
      <c r="C282" s="451" t="s">
        <v>239</v>
      </c>
      <c r="D282" s="452" t="s">
        <v>213</v>
      </c>
      <c r="E282" s="453" t="s">
        <v>394</v>
      </c>
      <c r="F282" s="462"/>
      <c r="G282" s="463"/>
      <c r="H282" s="462"/>
    </row>
    <row r="283" spans="1:8" ht="12" customHeight="1" x14ac:dyDescent="0.2">
      <c r="A283" s="450"/>
      <c r="B283" s="440"/>
      <c r="C283" s="451"/>
      <c r="D283" s="452"/>
      <c r="E283" s="447" t="s">
        <v>45</v>
      </c>
      <c r="F283" s="462"/>
      <c r="G283" s="463"/>
      <c r="H283" s="462"/>
    </row>
    <row r="284" spans="1:8" s="456" customFormat="1" ht="17.25" customHeight="1" x14ac:dyDescent="0.2">
      <c r="A284" s="450">
        <v>2981</v>
      </c>
      <c r="B284" s="466" t="s">
        <v>375</v>
      </c>
      <c r="C284" s="460" t="s">
        <v>239</v>
      </c>
      <c r="D284" s="461" t="s">
        <v>22</v>
      </c>
      <c r="E284" s="447" t="s">
        <v>394</v>
      </c>
      <c r="F284" s="457"/>
      <c r="G284" s="458"/>
      <c r="H284" s="457"/>
    </row>
    <row r="285" spans="1:8" s="421" customFormat="1" ht="47.25" customHeight="1" x14ac:dyDescent="0.2">
      <c r="A285" s="467">
        <v>3000</v>
      </c>
      <c r="B285" s="468" t="s">
        <v>395</v>
      </c>
      <c r="C285" s="451" t="s">
        <v>213</v>
      </c>
      <c r="D285" s="452" t="s">
        <v>213</v>
      </c>
      <c r="E285" s="469" t="s">
        <v>396</v>
      </c>
      <c r="F285" s="508">
        <f>+G285</f>
        <v>16000</v>
      </c>
      <c r="G285" s="527">
        <f>+G306</f>
        <v>16000</v>
      </c>
      <c r="H285" s="528">
        <v>0</v>
      </c>
    </row>
    <row r="286" spans="1:8" s="445" customFormat="1" ht="12" customHeight="1" x14ac:dyDescent="0.2">
      <c r="A286" s="446"/>
      <c r="B286" s="440"/>
      <c r="C286" s="441"/>
      <c r="D286" s="442"/>
      <c r="E286" s="447" t="s">
        <v>19</v>
      </c>
      <c r="F286" s="481"/>
      <c r="G286" s="482"/>
      <c r="H286" s="481"/>
    </row>
    <row r="287" spans="1:8" ht="15.75" customHeight="1" x14ac:dyDescent="0.2">
      <c r="A287" s="450">
        <v>3010</v>
      </c>
      <c r="B287" s="468" t="s">
        <v>395</v>
      </c>
      <c r="C287" s="451" t="s">
        <v>22</v>
      </c>
      <c r="D287" s="452" t="s">
        <v>213</v>
      </c>
      <c r="E287" s="453" t="s">
        <v>397</v>
      </c>
      <c r="F287" s="448"/>
      <c r="G287" s="449"/>
      <c r="H287" s="448"/>
    </row>
    <row r="288" spans="1:8" ht="13.5" customHeight="1" x14ac:dyDescent="0.2">
      <c r="A288" s="450"/>
      <c r="B288" s="440"/>
      <c r="C288" s="451"/>
      <c r="D288" s="452"/>
      <c r="E288" s="447" t="s">
        <v>45</v>
      </c>
      <c r="F288" s="462"/>
      <c r="G288" s="463"/>
      <c r="H288" s="462"/>
    </row>
    <row r="289" spans="1:8" s="456" customFormat="1" ht="14.25" customHeight="1" x14ac:dyDescent="0.2">
      <c r="A289" s="450">
        <v>3011</v>
      </c>
      <c r="B289" s="466" t="s">
        <v>395</v>
      </c>
      <c r="C289" s="460" t="s">
        <v>22</v>
      </c>
      <c r="D289" s="461" t="s">
        <v>22</v>
      </c>
      <c r="E289" s="447" t="s">
        <v>398</v>
      </c>
      <c r="F289" s="457"/>
      <c r="G289" s="458"/>
      <c r="H289" s="457"/>
    </row>
    <row r="290" spans="1:8" x14ac:dyDescent="0.2">
      <c r="A290" s="450">
        <v>3012</v>
      </c>
      <c r="B290" s="466" t="s">
        <v>395</v>
      </c>
      <c r="C290" s="460" t="s">
        <v>22</v>
      </c>
      <c r="D290" s="461" t="s">
        <v>217</v>
      </c>
      <c r="E290" s="447" t="s">
        <v>399</v>
      </c>
      <c r="F290" s="462"/>
      <c r="G290" s="463"/>
      <c r="H290" s="462"/>
    </row>
    <row r="291" spans="1:8" x14ac:dyDescent="0.2">
      <c r="A291" s="450">
        <v>3020</v>
      </c>
      <c r="B291" s="468" t="s">
        <v>395</v>
      </c>
      <c r="C291" s="451" t="s">
        <v>217</v>
      </c>
      <c r="D291" s="452" t="s">
        <v>213</v>
      </c>
      <c r="E291" s="453" t="s">
        <v>400</v>
      </c>
      <c r="F291" s="462"/>
      <c r="G291" s="463"/>
      <c r="H291" s="462"/>
    </row>
    <row r="292" spans="1:8" ht="11.25" customHeight="1" x14ac:dyDescent="0.2">
      <c r="A292" s="450"/>
      <c r="B292" s="440"/>
      <c r="C292" s="451"/>
      <c r="D292" s="452"/>
      <c r="E292" s="447" t="s">
        <v>45</v>
      </c>
      <c r="F292" s="462"/>
      <c r="G292" s="463"/>
      <c r="H292" s="462"/>
    </row>
    <row r="293" spans="1:8" s="456" customFormat="1" ht="12" customHeight="1" x14ac:dyDescent="0.2">
      <c r="A293" s="450">
        <v>3021</v>
      </c>
      <c r="B293" s="466" t="s">
        <v>395</v>
      </c>
      <c r="C293" s="460" t="s">
        <v>217</v>
      </c>
      <c r="D293" s="461" t="s">
        <v>22</v>
      </c>
      <c r="E293" s="447" t="s">
        <v>400</v>
      </c>
      <c r="F293" s="457"/>
      <c r="G293" s="458"/>
      <c r="H293" s="457"/>
    </row>
    <row r="294" spans="1:8" ht="13.5" customHeight="1" x14ac:dyDescent="0.2">
      <c r="A294" s="450">
        <v>3030</v>
      </c>
      <c r="B294" s="468" t="s">
        <v>395</v>
      </c>
      <c r="C294" s="451" t="s">
        <v>219</v>
      </c>
      <c r="D294" s="452" t="s">
        <v>213</v>
      </c>
      <c r="E294" s="453" t="s">
        <v>401</v>
      </c>
      <c r="F294" s="462"/>
      <c r="G294" s="463"/>
      <c r="H294" s="462"/>
    </row>
    <row r="295" spans="1:8" x14ac:dyDescent="0.2">
      <c r="A295" s="450"/>
      <c r="B295" s="440"/>
      <c r="C295" s="451"/>
      <c r="D295" s="452"/>
      <c r="E295" s="447" t="s">
        <v>45</v>
      </c>
      <c r="F295" s="462"/>
      <c r="G295" s="463"/>
      <c r="H295" s="462"/>
    </row>
    <row r="296" spans="1:8" s="456" customFormat="1" ht="12.75" customHeight="1" x14ac:dyDescent="0.2">
      <c r="A296" s="450">
        <v>3031</v>
      </c>
      <c r="B296" s="466" t="s">
        <v>395</v>
      </c>
      <c r="C296" s="460" t="s">
        <v>219</v>
      </c>
      <c r="D296" s="461" t="s">
        <v>22</v>
      </c>
      <c r="E296" s="447" t="s">
        <v>401</v>
      </c>
      <c r="F296" s="457"/>
      <c r="G296" s="458"/>
      <c r="H296" s="457"/>
    </row>
    <row r="297" spans="1:8" s="456" customFormat="1" x14ac:dyDescent="0.2">
      <c r="A297" s="450">
        <v>3040</v>
      </c>
      <c r="B297" s="468" t="s">
        <v>395</v>
      </c>
      <c r="C297" s="451" t="s">
        <v>228</v>
      </c>
      <c r="D297" s="452" t="s">
        <v>213</v>
      </c>
      <c r="E297" s="453" t="s">
        <v>402</v>
      </c>
      <c r="F297" s="457"/>
      <c r="G297" s="458"/>
      <c r="H297" s="457"/>
    </row>
    <row r="298" spans="1:8" ht="12.75" customHeight="1" x14ac:dyDescent="0.2">
      <c r="A298" s="450"/>
      <c r="B298" s="440"/>
      <c r="C298" s="451"/>
      <c r="D298" s="452"/>
      <c r="E298" s="447" t="s">
        <v>45</v>
      </c>
      <c r="F298" s="462"/>
      <c r="G298" s="463"/>
      <c r="H298" s="462"/>
    </row>
    <row r="299" spans="1:8" s="456" customFormat="1" ht="12.75" customHeight="1" x14ac:dyDescent="0.2">
      <c r="A299" s="450">
        <v>3041</v>
      </c>
      <c r="B299" s="466" t="s">
        <v>395</v>
      </c>
      <c r="C299" s="460" t="s">
        <v>228</v>
      </c>
      <c r="D299" s="461" t="s">
        <v>22</v>
      </c>
      <c r="E299" s="447" t="s">
        <v>402</v>
      </c>
      <c r="F299" s="457"/>
      <c r="G299" s="458"/>
      <c r="H299" s="457"/>
    </row>
    <row r="300" spans="1:8" x14ac:dyDescent="0.2">
      <c r="A300" s="450">
        <v>3050</v>
      </c>
      <c r="B300" s="468" t="s">
        <v>395</v>
      </c>
      <c r="C300" s="451" t="s">
        <v>231</v>
      </c>
      <c r="D300" s="452" t="s">
        <v>213</v>
      </c>
      <c r="E300" s="453" t="s">
        <v>403</v>
      </c>
      <c r="F300" s="462"/>
      <c r="G300" s="463"/>
      <c r="H300" s="462"/>
    </row>
    <row r="301" spans="1:8" ht="12.75" customHeight="1" x14ac:dyDescent="0.2">
      <c r="A301" s="450"/>
      <c r="B301" s="440"/>
      <c r="C301" s="451"/>
      <c r="D301" s="452"/>
      <c r="E301" s="447" t="s">
        <v>45</v>
      </c>
      <c r="F301" s="462"/>
      <c r="G301" s="463"/>
      <c r="H301" s="462"/>
    </row>
    <row r="302" spans="1:8" s="456" customFormat="1" ht="13.5" customHeight="1" x14ac:dyDescent="0.2">
      <c r="A302" s="450">
        <v>3051</v>
      </c>
      <c r="B302" s="466" t="s">
        <v>395</v>
      </c>
      <c r="C302" s="460" t="s">
        <v>231</v>
      </c>
      <c r="D302" s="461" t="s">
        <v>22</v>
      </c>
      <c r="E302" s="447" t="s">
        <v>403</v>
      </c>
      <c r="F302" s="457"/>
      <c r="G302" s="458"/>
      <c r="H302" s="457"/>
    </row>
    <row r="303" spans="1:8" x14ac:dyDescent="0.2">
      <c r="A303" s="450">
        <v>3060</v>
      </c>
      <c r="B303" s="468" t="s">
        <v>395</v>
      </c>
      <c r="C303" s="451" t="s">
        <v>234</v>
      </c>
      <c r="D303" s="452" t="s">
        <v>213</v>
      </c>
      <c r="E303" s="453" t="s">
        <v>404</v>
      </c>
      <c r="F303" s="462"/>
      <c r="G303" s="463"/>
      <c r="H303" s="462"/>
    </row>
    <row r="304" spans="1:8" ht="12.75" customHeight="1" x14ac:dyDescent="0.2">
      <c r="A304" s="450"/>
      <c r="B304" s="440"/>
      <c r="C304" s="451"/>
      <c r="D304" s="452"/>
      <c r="E304" s="447" t="s">
        <v>45</v>
      </c>
      <c r="F304" s="462"/>
      <c r="G304" s="463"/>
      <c r="H304" s="462"/>
    </row>
    <row r="305" spans="1:12" s="456" customFormat="1" ht="13.5" customHeight="1" x14ac:dyDescent="0.2">
      <c r="A305" s="450">
        <v>3061</v>
      </c>
      <c r="B305" s="466" t="s">
        <v>395</v>
      </c>
      <c r="C305" s="460" t="s">
        <v>234</v>
      </c>
      <c r="D305" s="461" t="s">
        <v>22</v>
      </c>
      <c r="E305" s="447" t="s">
        <v>404</v>
      </c>
      <c r="F305" s="457"/>
      <c r="G305" s="458"/>
      <c r="H305" s="457"/>
    </row>
    <row r="306" spans="1:12" ht="27" x14ac:dyDescent="0.2">
      <c r="A306" s="450">
        <v>3070</v>
      </c>
      <c r="B306" s="468" t="s">
        <v>395</v>
      </c>
      <c r="C306" s="451" t="s">
        <v>237</v>
      </c>
      <c r="D306" s="452" t="s">
        <v>213</v>
      </c>
      <c r="E306" s="453" t="s">
        <v>405</v>
      </c>
      <c r="F306" s="462">
        <f>+G306+H306</f>
        <v>16000</v>
      </c>
      <c r="G306" s="463">
        <f>+G308</f>
        <v>16000</v>
      </c>
      <c r="H306" s="462">
        <f>+H308</f>
        <v>0</v>
      </c>
    </row>
    <row r="307" spans="1:12" ht="12.75" customHeight="1" x14ac:dyDescent="0.2">
      <c r="A307" s="450"/>
      <c r="B307" s="440"/>
      <c r="C307" s="451"/>
      <c r="D307" s="452"/>
      <c r="E307" s="447" t="s">
        <v>45</v>
      </c>
      <c r="F307" s="462"/>
      <c r="G307" s="463"/>
      <c r="H307" s="462"/>
    </row>
    <row r="308" spans="1:12" s="456" customFormat="1" ht="15.75" customHeight="1" x14ac:dyDescent="0.2">
      <c r="A308" s="450">
        <v>3071</v>
      </c>
      <c r="B308" s="466" t="s">
        <v>395</v>
      </c>
      <c r="C308" s="460" t="s">
        <v>237</v>
      </c>
      <c r="D308" s="461" t="s">
        <v>22</v>
      </c>
      <c r="E308" s="447" t="s">
        <v>405</v>
      </c>
      <c r="F308" s="462">
        <f>+G308+H308</f>
        <v>16000</v>
      </c>
      <c r="G308" s="463">
        <f>+'Հատված 6'!G522</f>
        <v>16000</v>
      </c>
      <c r="H308" s="457">
        <v>0</v>
      </c>
    </row>
    <row r="309" spans="1:12" ht="27" x14ac:dyDescent="0.2">
      <c r="A309" s="450">
        <v>3080</v>
      </c>
      <c r="B309" s="468" t="s">
        <v>395</v>
      </c>
      <c r="C309" s="451" t="s">
        <v>239</v>
      </c>
      <c r="D309" s="452" t="s">
        <v>213</v>
      </c>
      <c r="E309" s="453" t="s">
        <v>406</v>
      </c>
      <c r="F309" s="462"/>
      <c r="G309" s="463"/>
      <c r="H309" s="462"/>
      <c r="L309" s="529"/>
    </row>
    <row r="310" spans="1:12" ht="13.5" customHeight="1" x14ac:dyDescent="0.2">
      <c r="A310" s="450"/>
      <c r="B310" s="440"/>
      <c r="C310" s="451"/>
      <c r="D310" s="452"/>
      <c r="E310" s="447" t="s">
        <v>45</v>
      </c>
      <c r="F310" s="462"/>
      <c r="G310" s="463"/>
      <c r="H310" s="462"/>
    </row>
    <row r="311" spans="1:12" s="456" customFormat="1" ht="14.25" customHeight="1" x14ac:dyDescent="0.2">
      <c r="A311" s="450">
        <v>3081</v>
      </c>
      <c r="B311" s="466" t="s">
        <v>395</v>
      </c>
      <c r="C311" s="460" t="s">
        <v>239</v>
      </c>
      <c r="D311" s="461" t="s">
        <v>22</v>
      </c>
      <c r="E311" s="447" t="s">
        <v>406</v>
      </c>
      <c r="F311" s="457"/>
      <c r="G311" s="458"/>
      <c r="H311" s="457"/>
    </row>
    <row r="312" spans="1:12" ht="14.25" customHeight="1" x14ac:dyDescent="0.2">
      <c r="A312" s="450"/>
      <c r="B312" s="440"/>
      <c r="C312" s="451"/>
      <c r="D312" s="452"/>
      <c r="E312" s="447" t="s">
        <v>45</v>
      </c>
      <c r="F312" s="462"/>
      <c r="G312" s="463"/>
      <c r="H312" s="462"/>
    </row>
    <row r="313" spans="1:12" s="456" customFormat="1" ht="24" customHeight="1" x14ac:dyDescent="0.2">
      <c r="A313" s="450">
        <v>3090</v>
      </c>
      <c r="B313" s="468" t="s">
        <v>395</v>
      </c>
      <c r="C313" s="451" t="s">
        <v>313</v>
      </c>
      <c r="D313" s="452" t="s">
        <v>213</v>
      </c>
      <c r="E313" s="453" t="s">
        <v>407</v>
      </c>
      <c r="F313" s="457"/>
      <c r="G313" s="458"/>
      <c r="H313" s="457"/>
    </row>
    <row r="314" spans="1:12" ht="14.25" customHeight="1" x14ac:dyDescent="0.2">
      <c r="A314" s="450"/>
      <c r="B314" s="440"/>
      <c r="C314" s="451"/>
      <c r="D314" s="452"/>
      <c r="E314" s="447" t="s">
        <v>45</v>
      </c>
      <c r="F314" s="493"/>
      <c r="G314" s="463"/>
      <c r="H314" s="462"/>
    </row>
    <row r="315" spans="1:12" s="456" customFormat="1" ht="12" customHeight="1" x14ac:dyDescent="0.2">
      <c r="A315" s="515">
        <v>3091</v>
      </c>
      <c r="B315" s="466" t="s">
        <v>395</v>
      </c>
      <c r="C315" s="517" t="s">
        <v>313</v>
      </c>
      <c r="D315" s="518" t="s">
        <v>22</v>
      </c>
      <c r="E315" s="530" t="s">
        <v>407</v>
      </c>
      <c r="F315" s="493"/>
      <c r="G315" s="458"/>
      <c r="H315" s="457"/>
    </row>
    <row r="316" spans="1:12" ht="17.25" customHeight="1" x14ac:dyDescent="0.2">
      <c r="A316" s="515">
        <v>3092</v>
      </c>
      <c r="B316" s="466" t="s">
        <v>395</v>
      </c>
      <c r="C316" s="517" t="s">
        <v>313</v>
      </c>
      <c r="D316" s="518" t="s">
        <v>217</v>
      </c>
      <c r="E316" s="530" t="s">
        <v>408</v>
      </c>
      <c r="F316" s="493"/>
      <c r="G316" s="494"/>
      <c r="H316" s="493"/>
    </row>
    <row r="317" spans="1:12" s="421" customFormat="1" ht="42" customHeight="1" x14ac:dyDescent="0.2">
      <c r="A317" s="531">
        <v>3100</v>
      </c>
      <c r="B317" s="451" t="s">
        <v>409</v>
      </c>
      <c r="C317" s="451" t="s">
        <v>213</v>
      </c>
      <c r="D317" s="452" t="s">
        <v>213</v>
      </c>
      <c r="E317" s="532" t="s">
        <v>410</v>
      </c>
      <c r="F317" s="533">
        <f>+G317+H317</f>
        <v>236256</v>
      </c>
      <c r="G317" s="534">
        <f>+G319</f>
        <v>236256</v>
      </c>
      <c r="H317" s="535">
        <f>+H319</f>
        <v>0</v>
      </c>
    </row>
    <row r="318" spans="1:12" s="445" customFormat="1" ht="13.5" customHeight="1" thickBot="1" x14ac:dyDescent="0.25">
      <c r="A318" s="515"/>
      <c r="B318" s="440"/>
      <c r="C318" s="441"/>
      <c r="D318" s="442"/>
      <c r="E318" s="447" t="s">
        <v>19</v>
      </c>
      <c r="F318" s="481"/>
      <c r="G318" s="536"/>
      <c r="H318" s="481"/>
    </row>
    <row r="319" spans="1:12" ht="16.5" customHeight="1" thickBot="1" x14ac:dyDescent="0.25">
      <c r="A319" s="515">
        <v>3110</v>
      </c>
      <c r="B319" s="537" t="s">
        <v>409</v>
      </c>
      <c r="C319" s="537" t="s">
        <v>22</v>
      </c>
      <c r="D319" s="538" t="s">
        <v>213</v>
      </c>
      <c r="E319" s="511" t="s">
        <v>411</v>
      </c>
      <c r="F319" s="448">
        <f>+G319+H319</f>
        <v>236256</v>
      </c>
      <c r="G319" s="449">
        <f>+G321</f>
        <v>236256</v>
      </c>
      <c r="H319" s="448">
        <f>+H321</f>
        <v>0</v>
      </c>
      <c r="K319" s="539"/>
    </row>
    <row r="320" spans="1:12" ht="13.5" customHeight="1" x14ac:dyDescent="0.2">
      <c r="A320" s="515"/>
      <c r="B320" s="440"/>
      <c r="C320" s="451"/>
      <c r="D320" s="452"/>
      <c r="E320" s="447" t="s">
        <v>45</v>
      </c>
      <c r="F320" s="462"/>
      <c r="G320" s="463"/>
      <c r="H320" s="462"/>
    </row>
    <row r="321" spans="1:14" ht="15.75" thickBot="1" x14ac:dyDescent="0.25">
      <c r="A321" s="540">
        <v>3112</v>
      </c>
      <c r="B321" s="541" t="s">
        <v>409</v>
      </c>
      <c r="C321" s="541">
        <v>1</v>
      </c>
      <c r="D321" s="542">
        <v>2</v>
      </c>
      <c r="E321" s="543" t="s">
        <v>412</v>
      </c>
      <c r="F321" s="544">
        <f>+G321</f>
        <v>236256</v>
      </c>
      <c r="G321" s="491">
        <f>+'Հատված 6'!G546</f>
        <v>236256</v>
      </c>
      <c r="H321" s="490">
        <v>0</v>
      </c>
      <c r="I321" s="403" t="s">
        <v>857</v>
      </c>
    </row>
    <row r="322" spans="1:14" x14ac:dyDescent="0.2">
      <c r="A322" s="545"/>
      <c r="B322" s="546"/>
    </row>
    <row r="323" spans="1:14" ht="37.5" customHeight="1" x14ac:dyDescent="0.2">
      <c r="A323" s="622" t="s">
        <v>874</v>
      </c>
      <c r="B323" s="622"/>
      <c r="C323" s="622"/>
      <c r="D323" s="622"/>
      <c r="E323" s="622"/>
      <c r="F323" s="622"/>
      <c r="G323" s="622"/>
      <c r="H323" s="622"/>
    </row>
    <row r="324" spans="1:14" s="421" customFormat="1" ht="32.25" customHeight="1" x14ac:dyDescent="0.2">
      <c r="A324" s="623" t="s">
        <v>875</v>
      </c>
      <c r="B324" s="623"/>
      <c r="C324" s="623"/>
      <c r="D324" s="623"/>
      <c r="E324" s="623"/>
      <c r="F324" s="548"/>
      <c r="G324" s="407"/>
      <c r="H324" s="548"/>
      <c r="J324" s="549"/>
      <c r="K324" s="550"/>
      <c r="L324" s="548"/>
      <c r="M324" s="407"/>
      <c r="N324" s="548"/>
    </row>
    <row r="325" spans="1:14" x14ac:dyDescent="0.2">
      <c r="E325" s="611"/>
      <c r="F325" s="611"/>
      <c r="G325" s="611"/>
      <c r="H325" s="611"/>
      <c r="J325" s="611"/>
      <c r="K325" s="611"/>
      <c r="L325" s="611"/>
      <c r="M325" s="611"/>
      <c r="N325" s="611"/>
    </row>
    <row r="326" spans="1:14" ht="16.5" x14ac:dyDescent="0.2">
      <c r="D326" s="413"/>
      <c r="E326" s="406"/>
      <c r="J326" s="610"/>
      <c r="K326" s="610"/>
      <c r="L326" s="610"/>
      <c r="M326" s="610"/>
      <c r="N326" s="610"/>
    </row>
    <row r="327" spans="1:14" x14ac:dyDescent="0.2">
      <c r="B327" s="601"/>
      <c r="C327" s="601"/>
      <c r="D327" s="601"/>
      <c r="E327" s="601"/>
      <c r="F327" s="601"/>
      <c r="G327" s="601"/>
      <c r="H327" s="601"/>
    </row>
    <row r="328" spans="1:14" x14ac:dyDescent="0.2">
      <c r="C328" s="553"/>
      <c r="J328" s="406" t="s">
        <v>173</v>
      </c>
    </row>
    <row r="348" spans="2:8" x14ac:dyDescent="0.2">
      <c r="B348" s="600"/>
      <c r="C348" s="600"/>
      <c r="D348" s="600"/>
      <c r="E348" s="600"/>
      <c r="F348" s="600"/>
      <c r="G348" s="600"/>
      <c r="H348" s="600"/>
    </row>
    <row r="349" spans="2:8" x14ac:dyDescent="0.2">
      <c r="B349" s="554"/>
      <c r="C349" s="555"/>
      <c r="D349" s="556"/>
      <c r="E349" s="597"/>
      <c r="F349" s="597"/>
      <c r="G349" s="597"/>
    </row>
  </sheetData>
  <mergeCells count="25">
    <mergeCell ref="F1:H1"/>
    <mergeCell ref="F3:H3"/>
    <mergeCell ref="A323:H323"/>
    <mergeCell ref="A324:E324"/>
    <mergeCell ref="F5:H5"/>
    <mergeCell ref="F6:H8"/>
    <mergeCell ref="F9:H9"/>
    <mergeCell ref="F10:H13"/>
    <mergeCell ref="F15:H15"/>
    <mergeCell ref="J326:N326"/>
    <mergeCell ref="J325:N325"/>
    <mergeCell ref="F19:F20"/>
    <mergeCell ref="A16:H16"/>
    <mergeCell ref="A17:H17"/>
    <mergeCell ref="A19:A20"/>
    <mergeCell ref="E325:H325"/>
    <mergeCell ref="E18:F18"/>
    <mergeCell ref="E349:G349"/>
    <mergeCell ref="G19:H19"/>
    <mergeCell ref="B348:H348"/>
    <mergeCell ref="B327:H327"/>
    <mergeCell ref="E19:E20"/>
    <mergeCell ref="B19:B20"/>
    <mergeCell ref="C19:C20"/>
    <mergeCell ref="D19:D20"/>
  </mergeCells>
  <phoneticPr fontId="6" type="noConversion"/>
  <printOptions horizontalCentered="1"/>
  <pageMargins left="0.16" right="0" top="0" bottom="0" header="0" footer="0"/>
  <pageSetup paperSize="9" scale="70" firstPageNumber="7" orientation="portrait" useFirstPageNumber="1" r:id="rId1"/>
  <headerFooter alignWithMargins="0"/>
  <colBreaks count="1" manualBreakCount="1">
    <brk id="8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25"/>
  <sheetViews>
    <sheetView zoomScale="98" zoomScaleNormal="98" workbookViewId="0">
      <selection activeCell="A4" sqref="A4:F4"/>
    </sheetView>
  </sheetViews>
  <sheetFormatPr defaultRowHeight="12.75" x14ac:dyDescent="0.2"/>
  <cols>
    <col min="1" max="1" width="5.85546875" customWidth="1"/>
    <col min="2" max="2" width="57" customWidth="1"/>
    <col min="3" max="3" width="6" style="30" customWidth="1"/>
    <col min="4" max="4" width="19.28515625" style="293" customWidth="1"/>
    <col min="5" max="5" width="18.28515625" style="293" customWidth="1"/>
    <col min="6" max="6" width="20.42578125" style="43" customWidth="1"/>
    <col min="7" max="7" width="13.5703125" customWidth="1"/>
  </cols>
  <sheetData>
    <row r="1" spans="1:8" s="331" customFormat="1" ht="21.75" customHeight="1" x14ac:dyDescent="0.2">
      <c r="A1" s="44"/>
      <c r="B1" s="48"/>
      <c r="C1" s="44"/>
      <c r="D1" s="330"/>
      <c r="E1" s="330"/>
      <c r="F1" s="338" t="s">
        <v>897</v>
      </c>
    </row>
    <row r="2" spans="1:8" s="331" customFormat="1" ht="43.5" customHeight="1" x14ac:dyDescent="0.2">
      <c r="A2" s="44"/>
      <c r="B2" s="48"/>
      <c r="C2" s="44"/>
      <c r="D2" s="628" t="s">
        <v>905</v>
      </c>
      <c r="E2" s="628"/>
      <c r="F2" s="628"/>
    </row>
    <row r="3" spans="1:8" ht="12" customHeight="1" x14ac:dyDescent="0.2">
      <c r="G3" s="627"/>
      <c r="H3" s="627"/>
    </row>
    <row r="4" spans="1:8" s="43" customFormat="1" ht="12.75" customHeight="1" x14ac:dyDescent="0.2">
      <c r="A4" s="630" t="s">
        <v>413</v>
      </c>
      <c r="B4" s="630"/>
      <c r="C4" s="630"/>
      <c r="D4" s="630"/>
      <c r="E4" s="630"/>
      <c r="F4" s="630"/>
    </row>
    <row r="5" spans="1:8" ht="27" customHeight="1" x14ac:dyDescent="0.2">
      <c r="A5" s="631" t="s">
        <v>414</v>
      </c>
      <c r="B5" s="631"/>
      <c r="C5" s="631"/>
      <c r="D5" s="631"/>
      <c r="E5" s="631"/>
      <c r="F5" s="631"/>
    </row>
    <row r="6" spans="1:8" ht="20.25" customHeight="1" x14ac:dyDescent="0.2">
      <c r="B6" s="640"/>
      <c r="C6" s="640"/>
      <c r="D6" s="640"/>
      <c r="E6" s="634" t="s">
        <v>202</v>
      </c>
      <c r="F6" s="634"/>
    </row>
    <row r="7" spans="1:8" ht="30" customHeight="1" x14ac:dyDescent="0.2">
      <c r="A7" s="632" t="s">
        <v>203</v>
      </c>
      <c r="B7" s="138" t="s">
        <v>415</v>
      </c>
      <c r="C7" s="138"/>
      <c r="D7" s="637" t="s">
        <v>18</v>
      </c>
      <c r="E7" s="635" t="s">
        <v>19</v>
      </c>
      <c r="F7" s="636"/>
    </row>
    <row r="8" spans="1:8" ht="14.25" x14ac:dyDescent="0.2">
      <c r="A8" s="633"/>
      <c r="B8" s="138" t="s">
        <v>416</v>
      </c>
      <c r="C8" s="139" t="s">
        <v>417</v>
      </c>
      <c r="D8" s="638"/>
      <c r="E8" s="266" t="s">
        <v>20</v>
      </c>
      <c r="F8" s="109" t="s">
        <v>21</v>
      </c>
    </row>
    <row r="9" spans="1:8" ht="13.5" x14ac:dyDescent="0.25">
      <c r="A9" s="140">
        <v>1</v>
      </c>
      <c r="B9" s="140">
        <v>2</v>
      </c>
      <c r="C9" s="140" t="s">
        <v>219</v>
      </c>
      <c r="D9" s="294">
        <v>4</v>
      </c>
      <c r="E9" s="294">
        <v>5</v>
      </c>
      <c r="F9" s="248">
        <v>6</v>
      </c>
    </row>
    <row r="10" spans="1:8" ht="30" x14ac:dyDescent="0.25">
      <c r="A10" s="141">
        <v>4000</v>
      </c>
      <c r="B10" s="142" t="s">
        <v>418</v>
      </c>
      <c r="C10" s="143"/>
      <c r="D10" s="295">
        <f>+E10+F10</f>
        <v>1963128.047</v>
      </c>
      <c r="E10" s="295">
        <f>+E12</f>
        <v>1836000</v>
      </c>
      <c r="F10" s="249">
        <f>+F173+F208</f>
        <v>127128.04700000001</v>
      </c>
      <c r="G10" s="233"/>
    </row>
    <row r="11" spans="1:8" ht="15" customHeight="1" x14ac:dyDescent="0.25">
      <c r="A11" s="141"/>
      <c r="B11" s="144" t="s">
        <v>419</v>
      </c>
      <c r="C11" s="143"/>
      <c r="D11" s="296"/>
      <c r="E11" s="296"/>
      <c r="F11" s="126"/>
    </row>
    <row r="12" spans="1:8" ht="42" customHeight="1" x14ac:dyDescent="0.2">
      <c r="A12" s="141">
        <v>4050</v>
      </c>
      <c r="B12" s="145" t="s">
        <v>420</v>
      </c>
      <c r="C12" s="146" t="s">
        <v>56</v>
      </c>
      <c r="D12" s="267">
        <f>+D14+D27+D70+D85+D95+D129+D144</f>
        <v>1826000</v>
      </c>
      <c r="E12" s="267">
        <f>+E14+E27+E70+E85+E95+E129+E144+E117</f>
        <v>1836000</v>
      </c>
      <c r="F12" s="119" t="s">
        <v>210</v>
      </c>
    </row>
    <row r="13" spans="1:8" ht="12" customHeight="1" x14ac:dyDescent="0.25">
      <c r="A13" s="147"/>
      <c r="B13" s="144" t="s">
        <v>419</v>
      </c>
      <c r="C13" s="143"/>
      <c r="D13" s="296"/>
      <c r="E13" s="296"/>
      <c r="F13" s="126"/>
    </row>
    <row r="14" spans="1:8" ht="29.25" customHeight="1" x14ac:dyDescent="0.2">
      <c r="A14" s="141">
        <v>4100</v>
      </c>
      <c r="B14" s="148" t="s">
        <v>421</v>
      </c>
      <c r="C14" s="149" t="s">
        <v>56</v>
      </c>
      <c r="D14" s="267">
        <f>+E14</f>
        <v>576500</v>
      </c>
      <c r="E14" s="267">
        <f>+E16</f>
        <v>576500</v>
      </c>
      <c r="F14" s="126"/>
    </row>
    <row r="15" spans="1:8" ht="14.25" customHeight="1" x14ac:dyDescent="0.25">
      <c r="A15" s="147"/>
      <c r="B15" s="144" t="s">
        <v>419</v>
      </c>
      <c r="C15" s="143"/>
      <c r="D15" s="296"/>
      <c r="E15" s="296"/>
      <c r="F15" s="126"/>
    </row>
    <row r="16" spans="1:8" ht="26.25" x14ac:dyDescent="0.2">
      <c r="A16" s="141">
        <v>4110</v>
      </c>
      <c r="B16" s="150" t="s">
        <v>422</v>
      </c>
      <c r="C16" s="149" t="s">
        <v>56</v>
      </c>
      <c r="D16" s="296">
        <f>+E16</f>
        <v>576500</v>
      </c>
      <c r="E16" s="296">
        <f>+E18+E19+E20</f>
        <v>576500</v>
      </c>
      <c r="F16" s="250"/>
    </row>
    <row r="17" spans="1:6" ht="9.75" customHeight="1" x14ac:dyDescent="0.2">
      <c r="A17" s="141"/>
      <c r="B17" s="144" t="s">
        <v>45</v>
      </c>
      <c r="C17" s="149"/>
      <c r="D17" s="296"/>
      <c r="E17" s="296"/>
      <c r="F17" s="119"/>
    </row>
    <row r="18" spans="1:6" ht="17.25" customHeight="1" x14ac:dyDescent="0.2">
      <c r="A18" s="141">
        <v>4111</v>
      </c>
      <c r="B18" s="151" t="s">
        <v>423</v>
      </c>
      <c r="C18" s="152" t="s">
        <v>424</v>
      </c>
      <c r="D18" s="296">
        <f>+E18</f>
        <v>428000</v>
      </c>
      <c r="E18" s="297">
        <f>+'Հատված 6'!G28+'Հատված 6'!G259</f>
        <v>428000</v>
      </c>
      <c r="F18" s="119" t="s">
        <v>210</v>
      </c>
    </row>
    <row r="19" spans="1:6" ht="27" x14ac:dyDescent="0.2">
      <c r="A19" s="141">
        <v>4112</v>
      </c>
      <c r="B19" s="151" t="s">
        <v>425</v>
      </c>
      <c r="C19" s="153" t="s">
        <v>426</v>
      </c>
      <c r="D19" s="296">
        <f>+E19</f>
        <v>128500</v>
      </c>
      <c r="E19" s="297">
        <f>+'Հատված 6'!G29+'Հատված 6'!G260</f>
        <v>128500</v>
      </c>
      <c r="F19" s="119" t="s">
        <v>210</v>
      </c>
    </row>
    <row r="20" spans="1:6" ht="16.5" customHeight="1" x14ac:dyDescent="0.2">
      <c r="A20" s="141">
        <v>4114</v>
      </c>
      <c r="B20" s="151" t="s">
        <v>427</v>
      </c>
      <c r="C20" s="153" t="s">
        <v>428</v>
      </c>
      <c r="D20" s="296">
        <f>+E20</f>
        <v>20000</v>
      </c>
      <c r="E20" s="297">
        <f>+'Հատված 6'!G261+'Հատված 6'!G30</f>
        <v>20000</v>
      </c>
      <c r="F20" s="119" t="s">
        <v>210</v>
      </c>
    </row>
    <row r="21" spans="1:6" ht="15" customHeight="1" x14ac:dyDescent="0.2">
      <c r="A21" s="141">
        <v>4120</v>
      </c>
      <c r="B21" s="154" t="s">
        <v>429</v>
      </c>
      <c r="C21" s="149" t="s">
        <v>56</v>
      </c>
      <c r="D21" s="296"/>
      <c r="E21" s="297"/>
      <c r="F21" s="119" t="s">
        <v>210</v>
      </c>
    </row>
    <row r="22" spans="1:6" ht="17.25" x14ac:dyDescent="0.2">
      <c r="A22" s="141"/>
      <c r="B22" s="144" t="s">
        <v>45</v>
      </c>
      <c r="C22" s="149"/>
      <c r="D22" s="296"/>
      <c r="E22" s="297"/>
      <c r="F22" s="119"/>
    </row>
    <row r="23" spans="1:6" ht="13.5" customHeight="1" x14ac:dyDescent="0.2">
      <c r="A23" s="141">
        <v>4121</v>
      </c>
      <c r="B23" s="151" t="s">
        <v>430</v>
      </c>
      <c r="C23" s="153" t="s">
        <v>431</v>
      </c>
      <c r="D23" s="296"/>
      <c r="E23" s="297"/>
      <c r="F23" s="119" t="s">
        <v>210</v>
      </c>
    </row>
    <row r="24" spans="1:6" ht="12.75" customHeight="1" x14ac:dyDescent="0.2">
      <c r="A24" s="141">
        <v>4130</v>
      </c>
      <c r="B24" s="154" t="s">
        <v>432</v>
      </c>
      <c r="C24" s="149" t="s">
        <v>56</v>
      </c>
      <c r="D24" s="296"/>
      <c r="E24" s="297"/>
      <c r="F24" s="119"/>
    </row>
    <row r="25" spans="1:6" ht="12.75" customHeight="1" x14ac:dyDescent="0.2">
      <c r="A25" s="141"/>
      <c r="B25" s="144" t="s">
        <v>45</v>
      </c>
      <c r="C25" s="149"/>
      <c r="D25" s="296"/>
      <c r="E25" s="297"/>
      <c r="F25" s="119"/>
    </row>
    <row r="26" spans="1:6" ht="18" customHeight="1" x14ac:dyDescent="0.2">
      <c r="A26" s="141">
        <v>4131</v>
      </c>
      <c r="B26" s="154" t="s">
        <v>433</v>
      </c>
      <c r="C26" s="152" t="s">
        <v>434</v>
      </c>
      <c r="D26" s="296"/>
      <c r="E26" s="297"/>
      <c r="F26" s="119"/>
    </row>
    <row r="27" spans="1:6" ht="28.5" customHeight="1" x14ac:dyDescent="0.2">
      <c r="A27" s="141">
        <v>4200</v>
      </c>
      <c r="B27" s="155" t="s">
        <v>435</v>
      </c>
      <c r="C27" s="149" t="s">
        <v>56</v>
      </c>
      <c r="D27" s="267">
        <f>+E27</f>
        <v>373644</v>
      </c>
      <c r="E27" s="298">
        <f>+E29+E38+E43+E53+E56+E60</f>
        <v>373644</v>
      </c>
      <c r="F27" s="119" t="s">
        <v>210</v>
      </c>
    </row>
    <row r="28" spans="1:6" ht="12.75" customHeight="1" x14ac:dyDescent="0.25">
      <c r="A28" s="147"/>
      <c r="B28" s="144" t="s">
        <v>419</v>
      </c>
      <c r="C28" s="143"/>
      <c r="D28" s="296"/>
      <c r="E28" s="297"/>
      <c r="F28" s="126"/>
    </row>
    <row r="29" spans="1:6" ht="26.25" customHeight="1" x14ac:dyDescent="0.2">
      <c r="A29" s="141">
        <v>4210</v>
      </c>
      <c r="B29" s="154" t="s">
        <v>436</v>
      </c>
      <c r="C29" s="149" t="s">
        <v>56</v>
      </c>
      <c r="D29" s="296">
        <f>+E29</f>
        <v>160164</v>
      </c>
      <c r="E29" s="297">
        <f>E31+E32+E33+E34+E35+E36+E37</f>
        <v>160164</v>
      </c>
      <c r="F29" s="119" t="s">
        <v>210</v>
      </c>
    </row>
    <row r="30" spans="1:6" ht="12" customHeight="1" x14ac:dyDescent="0.2">
      <c r="A30" s="141"/>
      <c r="B30" s="144" t="s">
        <v>45</v>
      </c>
      <c r="C30" s="149"/>
      <c r="D30" s="296"/>
      <c r="E30" s="297"/>
      <c r="F30" s="119"/>
    </row>
    <row r="31" spans="1:6" ht="14.25" customHeight="1" x14ac:dyDescent="0.2">
      <c r="A31" s="141">
        <v>4211</v>
      </c>
      <c r="B31" s="151" t="s">
        <v>437</v>
      </c>
      <c r="C31" s="153" t="s">
        <v>438</v>
      </c>
      <c r="D31" s="296">
        <f t="shared" ref="D31:D36" si="0">+E31</f>
        <v>2000</v>
      </c>
      <c r="E31" s="297">
        <f>+'Հատված 6'!G31</f>
        <v>2000</v>
      </c>
      <c r="F31" s="119" t="s">
        <v>210</v>
      </c>
    </row>
    <row r="32" spans="1:6" ht="14.25" customHeight="1" x14ac:dyDescent="0.2">
      <c r="A32" s="141">
        <v>4212</v>
      </c>
      <c r="B32" s="154" t="s">
        <v>439</v>
      </c>
      <c r="C32" s="153" t="s">
        <v>440</v>
      </c>
      <c r="D32" s="296">
        <f t="shared" si="0"/>
        <v>57000</v>
      </c>
      <c r="E32" s="297">
        <f>+'Հատված 6'!G32+'Հատված 6'!G181+'Հատված 6'!G192+'Հատված 6'!G278+'Հատված 6'!G321</f>
        <v>57000</v>
      </c>
      <c r="F32" s="119" t="s">
        <v>210</v>
      </c>
    </row>
    <row r="33" spans="1:6" ht="15.75" customHeight="1" x14ac:dyDescent="0.2">
      <c r="A33" s="141">
        <v>4213</v>
      </c>
      <c r="B33" s="151" t="s">
        <v>441</v>
      </c>
      <c r="C33" s="153" t="s">
        <v>442</v>
      </c>
      <c r="D33" s="296">
        <f t="shared" si="0"/>
        <v>78100</v>
      </c>
      <c r="E33" s="297">
        <f>+'Հատված 6'!G33+'Հատված 6'!G262+'Հատված 6'!G279</f>
        <v>78100</v>
      </c>
      <c r="F33" s="119" t="s">
        <v>210</v>
      </c>
    </row>
    <row r="34" spans="1:6" ht="15" customHeight="1" x14ac:dyDescent="0.2">
      <c r="A34" s="141">
        <v>4214</v>
      </c>
      <c r="B34" s="151" t="s">
        <v>443</v>
      </c>
      <c r="C34" s="153" t="s">
        <v>444</v>
      </c>
      <c r="D34" s="296">
        <f t="shared" si="0"/>
        <v>3064</v>
      </c>
      <c r="E34" s="297">
        <f>+'Հատված 6'!G34</f>
        <v>3064</v>
      </c>
      <c r="F34" s="119" t="s">
        <v>210</v>
      </c>
    </row>
    <row r="35" spans="1:6" ht="17.25" customHeight="1" x14ac:dyDescent="0.2">
      <c r="A35" s="141">
        <v>4215</v>
      </c>
      <c r="B35" s="151" t="s">
        <v>445</v>
      </c>
      <c r="C35" s="153" t="s">
        <v>446</v>
      </c>
      <c r="D35" s="296">
        <f t="shared" si="0"/>
        <v>10000</v>
      </c>
      <c r="E35" s="297">
        <f>+'Հատված 6'!G35</f>
        <v>10000</v>
      </c>
      <c r="F35" s="119" t="s">
        <v>210</v>
      </c>
    </row>
    <row r="36" spans="1:6" ht="16.5" customHeight="1" x14ac:dyDescent="0.2">
      <c r="A36" s="141">
        <v>4216</v>
      </c>
      <c r="B36" s="151" t="s">
        <v>447</v>
      </c>
      <c r="C36" s="153" t="s">
        <v>448</v>
      </c>
      <c r="D36" s="296">
        <f t="shared" si="0"/>
        <v>10000</v>
      </c>
      <c r="E36" s="297">
        <f>+'Հատված 6'!G263+'Հատված 6'!G322</f>
        <v>10000</v>
      </c>
      <c r="F36" s="119" t="s">
        <v>210</v>
      </c>
    </row>
    <row r="37" spans="1:6" ht="17.25" x14ac:dyDescent="0.2">
      <c r="A37" s="141">
        <v>4217</v>
      </c>
      <c r="B37" s="151" t="s">
        <v>449</v>
      </c>
      <c r="C37" s="153" t="s">
        <v>450</v>
      </c>
      <c r="D37" s="296"/>
      <c r="E37" s="297"/>
      <c r="F37" s="119" t="s">
        <v>210</v>
      </c>
    </row>
    <row r="38" spans="1:6" ht="26.25" x14ac:dyDescent="0.2">
      <c r="A38" s="141">
        <v>4220</v>
      </c>
      <c r="B38" s="154" t="s">
        <v>451</v>
      </c>
      <c r="C38" s="149" t="s">
        <v>56</v>
      </c>
      <c r="D38" s="267">
        <f>+E38</f>
        <v>7000</v>
      </c>
      <c r="E38" s="298">
        <f>+E40+E41+E42</f>
        <v>7000</v>
      </c>
      <c r="F38" s="119" t="s">
        <v>210</v>
      </c>
    </row>
    <row r="39" spans="1:6" ht="12" customHeight="1" x14ac:dyDescent="0.2">
      <c r="A39" s="141"/>
      <c r="B39" s="144" t="s">
        <v>45</v>
      </c>
      <c r="C39" s="149"/>
      <c r="D39" s="296"/>
      <c r="E39" s="297"/>
      <c r="F39" s="119"/>
    </row>
    <row r="40" spans="1:6" ht="16.5" customHeight="1" x14ac:dyDescent="0.25">
      <c r="A40" s="141">
        <v>4221</v>
      </c>
      <c r="B40" s="151" t="s">
        <v>452</v>
      </c>
      <c r="C40" s="156">
        <v>4221</v>
      </c>
      <c r="D40" s="296">
        <f>+E40</f>
        <v>2000</v>
      </c>
      <c r="E40" s="297">
        <f>+'Հատված 6'!G36</f>
        <v>2000</v>
      </c>
      <c r="F40" s="119" t="s">
        <v>210</v>
      </c>
    </row>
    <row r="41" spans="1:6" ht="16.5" customHeight="1" x14ac:dyDescent="0.2">
      <c r="A41" s="141">
        <v>4222</v>
      </c>
      <c r="B41" s="151" t="s">
        <v>453</v>
      </c>
      <c r="C41" s="153" t="s">
        <v>454</v>
      </c>
      <c r="D41" s="296">
        <f>+E41</f>
        <v>5000</v>
      </c>
      <c r="E41" s="297">
        <f>+'Հատված 6'!G37</f>
        <v>5000</v>
      </c>
      <c r="F41" s="119" t="s">
        <v>210</v>
      </c>
    </row>
    <row r="42" spans="1:6" ht="13.5" customHeight="1" x14ac:dyDescent="0.2">
      <c r="A42" s="141">
        <v>4223</v>
      </c>
      <c r="B42" s="151" t="s">
        <v>455</v>
      </c>
      <c r="C42" s="153" t="s">
        <v>456</v>
      </c>
      <c r="D42" s="296"/>
      <c r="E42" s="297"/>
      <c r="F42" s="119" t="s">
        <v>210</v>
      </c>
    </row>
    <row r="43" spans="1:6" ht="25.5" customHeight="1" x14ac:dyDescent="0.2">
      <c r="A43" s="141">
        <v>4230</v>
      </c>
      <c r="B43" s="154" t="s">
        <v>457</v>
      </c>
      <c r="C43" s="149" t="s">
        <v>56</v>
      </c>
      <c r="D43" s="267">
        <f>+E43</f>
        <v>72290</v>
      </c>
      <c r="E43" s="298">
        <f>+E45+E46+E47+E48+E49+E50+E51+E52</f>
        <v>72290</v>
      </c>
      <c r="F43" s="119" t="s">
        <v>210</v>
      </c>
    </row>
    <row r="44" spans="1:6" ht="11.25" customHeight="1" x14ac:dyDescent="0.2">
      <c r="A44" s="141"/>
      <c r="B44" s="144" t="s">
        <v>45</v>
      </c>
      <c r="C44" s="149"/>
      <c r="D44" s="296"/>
      <c r="E44" s="297"/>
      <c r="F44" s="119"/>
    </row>
    <row r="45" spans="1:6" ht="15" customHeight="1" x14ac:dyDescent="0.2">
      <c r="A45" s="141">
        <v>4231</v>
      </c>
      <c r="B45" s="151" t="s">
        <v>458</v>
      </c>
      <c r="C45" s="153" t="s">
        <v>459</v>
      </c>
      <c r="D45" s="296">
        <f t="shared" ref="D45:D53" si="1">+E45</f>
        <v>300</v>
      </c>
      <c r="E45" s="297">
        <f>+'Հատված 6'!G38</f>
        <v>300</v>
      </c>
      <c r="F45" s="119" t="s">
        <v>210</v>
      </c>
    </row>
    <row r="46" spans="1:6" ht="17.25" customHeight="1" x14ac:dyDescent="0.2">
      <c r="A46" s="141">
        <v>4232</v>
      </c>
      <c r="B46" s="151" t="s">
        <v>460</v>
      </c>
      <c r="C46" s="153" t="s">
        <v>461</v>
      </c>
      <c r="D46" s="296">
        <f t="shared" si="1"/>
        <v>7000</v>
      </c>
      <c r="E46" s="297">
        <f>+'Հատված 6'!G39</f>
        <v>7000</v>
      </c>
      <c r="F46" s="119" t="s">
        <v>210</v>
      </c>
    </row>
    <row r="47" spans="1:6" ht="27" x14ac:dyDescent="0.2">
      <c r="A47" s="141">
        <v>4233</v>
      </c>
      <c r="B47" s="151" t="s">
        <v>462</v>
      </c>
      <c r="C47" s="153" t="s">
        <v>463</v>
      </c>
      <c r="D47" s="296">
        <f t="shared" si="1"/>
        <v>7000</v>
      </c>
      <c r="E47" s="297">
        <f>+'Հատված 6'!G40</f>
        <v>7000</v>
      </c>
      <c r="F47" s="119" t="s">
        <v>210</v>
      </c>
    </row>
    <row r="48" spans="1:6" ht="15.75" customHeight="1" x14ac:dyDescent="0.2">
      <c r="A48" s="141">
        <v>4234</v>
      </c>
      <c r="B48" s="151" t="s">
        <v>464</v>
      </c>
      <c r="C48" s="153" t="s">
        <v>465</v>
      </c>
      <c r="D48" s="296">
        <f t="shared" si="1"/>
        <v>2000</v>
      </c>
      <c r="E48" s="297">
        <f>+'Հատված 6'!G41</f>
        <v>2000</v>
      </c>
      <c r="F48" s="119" t="s">
        <v>210</v>
      </c>
    </row>
    <row r="49" spans="1:6" ht="21.75" customHeight="1" x14ac:dyDescent="0.2">
      <c r="A49" s="141">
        <v>4235</v>
      </c>
      <c r="B49" s="157" t="s">
        <v>466</v>
      </c>
      <c r="C49" s="158">
        <v>4235</v>
      </c>
      <c r="D49" s="296">
        <f t="shared" si="1"/>
        <v>5000</v>
      </c>
      <c r="E49" s="297">
        <f>+'Հատված 6'!G79</f>
        <v>5000</v>
      </c>
      <c r="F49" s="119" t="s">
        <v>210</v>
      </c>
    </row>
    <row r="50" spans="1:6" ht="16.5" customHeight="1" x14ac:dyDescent="0.2">
      <c r="A50" s="141">
        <v>4236</v>
      </c>
      <c r="B50" s="151" t="s">
        <v>467</v>
      </c>
      <c r="C50" s="153" t="s">
        <v>468</v>
      </c>
      <c r="D50" s="296">
        <f t="shared" si="1"/>
        <v>3000</v>
      </c>
      <c r="E50" s="297">
        <f>+'Հատված 6'!G80</f>
        <v>3000</v>
      </c>
      <c r="F50" s="119" t="s">
        <v>210</v>
      </c>
    </row>
    <row r="51" spans="1:6" ht="16.5" customHeight="1" x14ac:dyDescent="0.2">
      <c r="A51" s="141">
        <v>4237</v>
      </c>
      <c r="B51" s="151" t="s">
        <v>469</v>
      </c>
      <c r="C51" s="153" t="s">
        <v>470</v>
      </c>
      <c r="D51" s="296">
        <f t="shared" si="1"/>
        <v>20990</v>
      </c>
      <c r="E51" s="297">
        <f>+'Հատված 6'!G81+'Հատված 6'!G117+'Հատված 6'!G397+'Հատված 6'!G439</f>
        <v>20990</v>
      </c>
      <c r="F51" s="119" t="s">
        <v>210</v>
      </c>
    </row>
    <row r="52" spans="1:6" ht="15" customHeight="1" x14ac:dyDescent="0.2">
      <c r="A52" s="141">
        <v>4239</v>
      </c>
      <c r="B52" s="151" t="s">
        <v>471</v>
      </c>
      <c r="C52" s="153" t="s">
        <v>472</v>
      </c>
      <c r="D52" s="296">
        <f t="shared" si="1"/>
        <v>27000</v>
      </c>
      <c r="E52" s="297">
        <f>+'Հատված 6'!G82+'Հատված 6'!G398+'Հատված 6'!G525</f>
        <v>27000</v>
      </c>
      <c r="F52" s="119" t="s">
        <v>210</v>
      </c>
    </row>
    <row r="53" spans="1:6" ht="26.25" x14ac:dyDescent="0.2">
      <c r="A53" s="141">
        <v>4240</v>
      </c>
      <c r="B53" s="154" t="s">
        <v>473</v>
      </c>
      <c r="C53" s="149" t="s">
        <v>56</v>
      </c>
      <c r="D53" s="267">
        <f t="shared" si="1"/>
        <v>18090</v>
      </c>
      <c r="E53" s="298">
        <f>+E55</f>
        <v>18090</v>
      </c>
      <c r="F53" s="119" t="s">
        <v>210</v>
      </c>
    </row>
    <row r="54" spans="1:6" ht="12.75" customHeight="1" x14ac:dyDescent="0.2">
      <c r="A54" s="141"/>
      <c r="B54" s="144" t="s">
        <v>45</v>
      </c>
      <c r="C54" s="149"/>
      <c r="D54" s="296"/>
      <c r="E54" s="297"/>
      <c r="F54" s="119"/>
    </row>
    <row r="55" spans="1:6" ht="15.75" customHeight="1" x14ac:dyDescent="0.2">
      <c r="A55" s="141">
        <v>4241</v>
      </c>
      <c r="B55" s="151" t="s">
        <v>474</v>
      </c>
      <c r="C55" s="153" t="s">
        <v>475</v>
      </c>
      <c r="D55" s="296">
        <f>+E55</f>
        <v>18090</v>
      </c>
      <c r="E55" s="297">
        <f>+'Հատված 6'!G42+'Հատված 6'!G83+'Հատված 6'!G182+'Հատված 6'!G193+'Հատված 6'!G280+'Հատված 6'!G526</f>
        <v>18090</v>
      </c>
      <c r="F55" s="119" t="s">
        <v>210</v>
      </c>
    </row>
    <row r="56" spans="1:6" ht="24.75" customHeight="1" x14ac:dyDescent="0.2">
      <c r="A56" s="141">
        <v>4250</v>
      </c>
      <c r="B56" s="154" t="s">
        <v>476</v>
      </c>
      <c r="C56" s="149" t="s">
        <v>56</v>
      </c>
      <c r="D56" s="267">
        <f>+E56</f>
        <v>28000</v>
      </c>
      <c r="E56" s="298">
        <f>+E58+E59</f>
        <v>28000</v>
      </c>
      <c r="F56" s="119" t="s">
        <v>210</v>
      </c>
    </row>
    <row r="57" spans="1:6" ht="11.25" customHeight="1" x14ac:dyDescent="0.2">
      <c r="A57" s="141"/>
      <c r="B57" s="144" t="s">
        <v>45</v>
      </c>
      <c r="C57" s="149"/>
      <c r="D57" s="296"/>
      <c r="E57" s="297"/>
      <c r="F57" s="119"/>
    </row>
    <row r="58" spans="1:6" ht="16.5" customHeight="1" x14ac:dyDescent="0.2">
      <c r="A58" s="141">
        <v>4251</v>
      </c>
      <c r="B58" s="151" t="s">
        <v>477</v>
      </c>
      <c r="C58" s="153" t="s">
        <v>478</v>
      </c>
      <c r="D58" s="296">
        <f>+E58</f>
        <v>20000</v>
      </c>
      <c r="E58" s="297">
        <f>+'Հատված 6'!G84+'Հատված 6'!G118</f>
        <v>20000</v>
      </c>
      <c r="F58" s="119" t="s">
        <v>210</v>
      </c>
    </row>
    <row r="59" spans="1:6" ht="27" x14ac:dyDescent="0.2">
      <c r="A59" s="141">
        <v>4252</v>
      </c>
      <c r="B59" s="151" t="s">
        <v>479</v>
      </c>
      <c r="C59" s="153" t="s">
        <v>480</v>
      </c>
      <c r="D59" s="296">
        <f>+E59</f>
        <v>8000</v>
      </c>
      <c r="E59" s="297">
        <f>+'Հատված 6'!G43+'Հատված 6'!G281+'Հատված 6'!G119</f>
        <v>8000</v>
      </c>
      <c r="F59" s="119" t="s">
        <v>210</v>
      </c>
    </row>
    <row r="60" spans="1:6" ht="27.75" customHeight="1" x14ac:dyDescent="0.2">
      <c r="A60" s="141">
        <v>4260</v>
      </c>
      <c r="B60" s="154" t="s">
        <v>481</v>
      </c>
      <c r="C60" s="149" t="s">
        <v>56</v>
      </c>
      <c r="D60" s="267">
        <f>+E60</f>
        <v>88100</v>
      </c>
      <c r="E60" s="298">
        <f>+E62+E63+E64+E65+E66+E67+E68+E69</f>
        <v>88100</v>
      </c>
      <c r="F60" s="119" t="s">
        <v>210</v>
      </c>
    </row>
    <row r="61" spans="1:6" ht="15" customHeight="1" x14ac:dyDescent="0.2">
      <c r="A61" s="141"/>
      <c r="B61" s="144" t="s">
        <v>45</v>
      </c>
      <c r="C61" s="149"/>
      <c r="D61" s="296"/>
      <c r="E61" s="297"/>
      <c r="F61" s="119"/>
    </row>
    <row r="62" spans="1:6" ht="15" customHeight="1" x14ac:dyDescent="0.2">
      <c r="A62" s="141">
        <v>4261</v>
      </c>
      <c r="B62" s="151" t="s">
        <v>482</v>
      </c>
      <c r="C62" s="153" t="s">
        <v>483</v>
      </c>
      <c r="D62" s="296">
        <f>+E62</f>
        <v>5000</v>
      </c>
      <c r="E62" s="297">
        <f>+'Հատված 6'!G44+'Հատված 6'!G85+'Հատված 6'!G265</f>
        <v>5000</v>
      </c>
      <c r="F62" s="119" t="s">
        <v>210</v>
      </c>
    </row>
    <row r="63" spans="1:6" ht="18" customHeight="1" x14ac:dyDescent="0.2">
      <c r="A63" s="141">
        <v>4262</v>
      </c>
      <c r="B63" s="151" t="s">
        <v>484</v>
      </c>
      <c r="C63" s="153" t="s">
        <v>485</v>
      </c>
      <c r="D63" s="296">
        <f t="shared" ref="D63:D69" si="2">+E63</f>
        <v>1000</v>
      </c>
      <c r="E63" s="297">
        <f>+'Հատված 6'!G183</f>
        <v>1000</v>
      </c>
      <c r="F63" s="119" t="s">
        <v>210</v>
      </c>
    </row>
    <row r="64" spans="1:6" ht="27" x14ac:dyDescent="0.2">
      <c r="A64" s="141">
        <v>4263</v>
      </c>
      <c r="B64" s="151" t="s">
        <v>486</v>
      </c>
      <c r="C64" s="153" t="s">
        <v>487</v>
      </c>
      <c r="D64" s="296">
        <f t="shared" si="2"/>
        <v>0</v>
      </c>
      <c r="E64" s="297">
        <v>0</v>
      </c>
      <c r="F64" s="119" t="s">
        <v>210</v>
      </c>
    </row>
    <row r="65" spans="1:6" ht="14.25" customHeight="1" x14ac:dyDescent="0.2">
      <c r="A65" s="141">
        <v>4264</v>
      </c>
      <c r="B65" s="159" t="s">
        <v>488</v>
      </c>
      <c r="C65" s="153" t="s">
        <v>489</v>
      </c>
      <c r="D65" s="296">
        <f t="shared" si="2"/>
        <v>20900</v>
      </c>
      <c r="E65" s="297">
        <f>+'Հատված 6'!G45+'Հատված 6'!G266+'Հատված 6'!G282</f>
        <v>20900</v>
      </c>
      <c r="F65" s="119" t="s">
        <v>210</v>
      </c>
    </row>
    <row r="66" spans="1:6" ht="14.25" customHeight="1" x14ac:dyDescent="0.2">
      <c r="A66" s="141">
        <v>4265</v>
      </c>
      <c r="B66" s="160" t="s">
        <v>490</v>
      </c>
      <c r="C66" s="153" t="s">
        <v>491</v>
      </c>
      <c r="D66" s="296">
        <f t="shared" si="2"/>
        <v>0</v>
      </c>
      <c r="E66" s="297">
        <v>0</v>
      </c>
      <c r="F66" s="119" t="s">
        <v>210</v>
      </c>
    </row>
    <row r="67" spans="1:6" ht="16.5" customHeight="1" x14ac:dyDescent="0.2">
      <c r="A67" s="141">
        <v>4266</v>
      </c>
      <c r="B67" s="159" t="s">
        <v>492</v>
      </c>
      <c r="C67" s="153" t="s">
        <v>493</v>
      </c>
      <c r="D67" s="296">
        <f t="shared" si="2"/>
        <v>1000</v>
      </c>
      <c r="E67" s="297">
        <f>+'Հատված 6'!G527</f>
        <v>1000</v>
      </c>
      <c r="F67" s="119" t="s">
        <v>210</v>
      </c>
    </row>
    <row r="68" spans="1:6" ht="16.5" customHeight="1" x14ac:dyDescent="0.2">
      <c r="A68" s="141">
        <v>4267</v>
      </c>
      <c r="B68" s="159" t="s">
        <v>494</v>
      </c>
      <c r="C68" s="153" t="s">
        <v>495</v>
      </c>
      <c r="D68" s="296">
        <f t="shared" si="2"/>
        <v>12800</v>
      </c>
      <c r="E68" s="297">
        <f>+'Հատված 6'!G46+'Հատված 6'!G86+'Հատված 6'!G528</f>
        <v>12800</v>
      </c>
      <c r="F68" s="119" t="s">
        <v>210</v>
      </c>
    </row>
    <row r="69" spans="1:6" ht="15" customHeight="1" x14ac:dyDescent="0.2">
      <c r="A69" s="141">
        <v>4268</v>
      </c>
      <c r="B69" s="159" t="s">
        <v>496</v>
      </c>
      <c r="C69" s="153" t="s">
        <v>497</v>
      </c>
      <c r="D69" s="296">
        <f t="shared" si="2"/>
        <v>47400</v>
      </c>
      <c r="E69" s="297">
        <f>+'Հատված 6'!G47+'Հատված 6'!G87+'Հատված 6'!G267+'Հատված 6'!G184+'Հատված 6'!G194+'Հատված 6'!G529</f>
        <v>47400</v>
      </c>
      <c r="F69" s="119" t="s">
        <v>210</v>
      </c>
    </row>
    <row r="70" spans="1:6" ht="26.25" customHeight="1" x14ac:dyDescent="0.2">
      <c r="A70" s="108">
        <v>4300</v>
      </c>
      <c r="B70" s="161" t="s">
        <v>498</v>
      </c>
      <c r="C70" s="162" t="s">
        <v>56</v>
      </c>
      <c r="D70" s="296"/>
      <c r="E70" s="297"/>
      <c r="F70" s="119" t="s">
        <v>210</v>
      </c>
    </row>
    <row r="71" spans="1:6" ht="12.75" customHeight="1" x14ac:dyDescent="0.25">
      <c r="A71" s="147"/>
      <c r="B71" s="144" t="s">
        <v>419</v>
      </c>
      <c r="C71" s="143"/>
      <c r="D71" s="296"/>
      <c r="E71" s="297"/>
      <c r="F71" s="126"/>
    </row>
    <row r="72" spans="1:6" ht="17.25" x14ac:dyDescent="0.2">
      <c r="A72" s="141">
        <v>4310</v>
      </c>
      <c r="B72" s="163" t="s">
        <v>499</v>
      </c>
      <c r="C72" s="149" t="s">
        <v>56</v>
      </c>
      <c r="D72" s="296"/>
      <c r="E72" s="297"/>
      <c r="F72" s="119"/>
    </row>
    <row r="73" spans="1:6" ht="12" customHeight="1" x14ac:dyDescent="0.2">
      <c r="A73" s="141"/>
      <c r="B73" s="144" t="s">
        <v>45</v>
      </c>
      <c r="C73" s="149"/>
      <c r="D73" s="296"/>
      <c r="E73" s="297"/>
      <c r="F73" s="119"/>
    </row>
    <row r="74" spans="1:6" ht="17.25" customHeight="1" x14ac:dyDescent="0.2">
      <c r="A74" s="141">
        <v>4311</v>
      </c>
      <c r="B74" s="159" t="s">
        <v>500</v>
      </c>
      <c r="C74" s="153" t="s">
        <v>501</v>
      </c>
      <c r="D74" s="296"/>
      <c r="E74" s="297"/>
      <c r="F74" s="119" t="s">
        <v>210</v>
      </c>
    </row>
    <row r="75" spans="1:6" ht="16.5" customHeight="1" x14ac:dyDescent="0.2">
      <c r="A75" s="141">
        <v>4312</v>
      </c>
      <c r="B75" s="159" t="s">
        <v>502</v>
      </c>
      <c r="C75" s="153" t="s">
        <v>503</v>
      </c>
      <c r="D75" s="296"/>
      <c r="E75" s="297"/>
      <c r="F75" s="119" t="s">
        <v>210</v>
      </c>
    </row>
    <row r="76" spans="1:6" ht="17.25" x14ac:dyDescent="0.2">
      <c r="A76" s="141">
        <v>4320</v>
      </c>
      <c r="B76" s="163" t="s">
        <v>504</v>
      </c>
      <c r="C76" s="149" t="s">
        <v>56</v>
      </c>
      <c r="D76" s="296"/>
      <c r="E76" s="297"/>
      <c r="F76" s="119"/>
    </row>
    <row r="77" spans="1:6" ht="17.25" x14ac:dyDescent="0.2">
      <c r="A77" s="141"/>
      <c r="B77" s="144" t="s">
        <v>45</v>
      </c>
      <c r="C77" s="149"/>
      <c r="D77" s="296"/>
      <c r="E77" s="297"/>
      <c r="F77" s="119"/>
    </row>
    <row r="78" spans="1:6" ht="15.75" customHeight="1" x14ac:dyDescent="0.2">
      <c r="A78" s="141">
        <v>4321</v>
      </c>
      <c r="B78" s="159" t="s">
        <v>505</v>
      </c>
      <c r="C78" s="153" t="s">
        <v>506</v>
      </c>
      <c r="D78" s="296"/>
      <c r="E78" s="297"/>
      <c r="F78" s="119" t="s">
        <v>210</v>
      </c>
    </row>
    <row r="79" spans="1:6" ht="18.75" customHeight="1" x14ac:dyDescent="0.2">
      <c r="A79" s="141">
        <v>4322</v>
      </c>
      <c r="B79" s="159" t="s">
        <v>507</v>
      </c>
      <c r="C79" s="153" t="s">
        <v>508</v>
      </c>
      <c r="D79" s="296"/>
      <c r="E79" s="297"/>
      <c r="F79" s="119" t="s">
        <v>210</v>
      </c>
    </row>
    <row r="80" spans="1:6" ht="26.25" x14ac:dyDescent="0.2">
      <c r="A80" s="141">
        <v>4330</v>
      </c>
      <c r="B80" s="163" t="s">
        <v>509</v>
      </c>
      <c r="C80" s="149" t="s">
        <v>56</v>
      </c>
      <c r="D80" s="296"/>
      <c r="E80" s="297"/>
      <c r="F80" s="119" t="s">
        <v>210</v>
      </c>
    </row>
    <row r="81" spans="1:6" ht="13.5" customHeight="1" x14ac:dyDescent="0.2">
      <c r="A81" s="141"/>
      <c r="B81" s="144" t="s">
        <v>45</v>
      </c>
      <c r="C81" s="149"/>
      <c r="D81" s="296"/>
      <c r="E81" s="297"/>
      <c r="F81" s="119"/>
    </row>
    <row r="82" spans="1:6" ht="15.75" customHeight="1" x14ac:dyDescent="0.2">
      <c r="A82" s="141">
        <v>4331</v>
      </c>
      <c r="B82" s="159" t="s">
        <v>510</v>
      </c>
      <c r="C82" s="153" t="s">
        <v>511</v>
      </c>
      <c r="D82" s="296"/>
      <c r="E82" s="297"/>
      <c r="F82" s="119" t="s">
        <v>210</v>
      </c>
    </row>
    <row r="83" spans="1:6" ht="12.75" customHeight="1" x14ac:dyDescent="0.2">
      <c r="A83" s="141">
        <v>4332</v>
      </c>
      <c r="B83" s="159" t="s">
        <v>512</v>
      </c>
      <c r="C83" s="153" t="s">
        <v>513</v>
      </c>
      <c r="D83" s="296"/>
      <c r="E83" s="297"/>
      <c r="F83" s="119" t="s">
        <v>210</v>
      </c>
    </row>
    <row r="84" spans="1:6" ht="15.75" customHeight="1" x14ac:dyDescent="0.2">
      <c r="A84" s="141">
        <v>4333</v>
      </c>
      <c r="B84" s="159" t="s">
        <v>514</v>
      </c>
      <c r="C84" s="153" t="s">
        <v>515</v>
      </c>
      <c r="D84" s="296"/>
      <c r="E84" s="297"/>
      <c r="F84" s="119" t="s">
        <v>210</v>
      </c>
    </row>
    <row r="85" spans="1:6" ht="17.25" x14ac:dyDescent="0.2">
      <c r="A85" s="108">
        <v>4400</v>
      </c>
      <c r="B85" s="164" t="s">
        <v>516</v>
      </c>
      <c r="C85" s="162" t="s">
        <v>56</v>
      </c>
      <c r="D85" s="298">
        <f>+D87</f>
        <v>604988.69999999995</v>
      </c>
      <c r="E85" s="298">
        <f>+E87</f>
        <v>604988.69999999995</v>
      </c>
      <c r="F85" s="119" t="s">
        <v>210</v>
      </c>
    </row>
    <row r="86" spans="1:6" ht="14.25" customHeight="1" x14ac:dyDescent="0.25">
      <c r="A86" s="147"/>
      <c r="B86" s="144" t="s">
        <v>419</v>
      </c>
      <c r="C86" s="143"/>
      <c r="D86" s="296"/>
      <c r="E86" s="297"/>
      <c r="F86" s="126"/>
    </row>
    <row r="87" spans="1:6" ht="27" x14ac:dyDescent="0.2">
      <c r="A87" s="141">
        <v>4410</v>
      </c>
      <c r="B87" s="163" t="s">
        <v>517</v>
      </c>
      <c r="C87" s="149" t="s">
        <v>56</v>
      </c>
      <c r="D87" s="298">
        <f>+D89</f>
        <v>604988.69999999995</v>
      </c>
      <c r="E87" s="298">
        <f>+E89</f>
        <v>604988.69999999995</v>
      </c>
      <c r="F87" s="119"/>
    </row>
    <row r="88" spans="1:6" ht="12" customHeight="1" x14ac:dyDescent="0.2">
      <c r="A88" s="141"/>
      <c r="B88" s="144" t="s">
        <v>45</v>
      </c>
      <c r="C88" s="149"/>
      <c r="D88" s="296"/>
      <c r="E88" s="297"/>
      <c r="F88" s="119"/>
    </row>
    <row r="89" spans="1:6" ht="27" x14ac:dyDescent="0.2">
      <c r="A89" s="141">
        <v>4411</v>
      </c>
      <c r="B89" s="159" t="s">
        <v>518</v>
      </c>
      <c r="C89" s="153" t="s">
        <v>519</v>
      </c>
      <c r="D89" s="297">
        <f>+E89</f>
        <v>604988.69999999995</v>
      </c>
      <c r="E89" s="297">
        <f>+'Հատված 6'!G476+'Հատված 6'!G440+'Հատված 6'!G399+'Հատված 6'!G384</f>
        <v>604988.69999999995</v>
      </c>
      <c r="F89" s="119" t="s">
        <v>210</v>
      </c>
    </row>
    <row r="90" spans="1:6" ht="27" x14ac:dyDescent="0.2">
      <c r="A90" s="141">
        <v>4412</v>
      </c>
      <c r="B90" s="159" t="s">
        <v>520</v>
      </c>
      <c r="C90" s="153" t="s">
        <v>521</v>
      </c>
      <c r="D90" s="296"/>
      <c r="E90" s="297"/>
      <c r="F90" s="119" t="s">
        <v>210</v>
      </c>
    </row>
    <row r="91" spans="1:6" ht="27" x14ac:dyDescent="0.2">
      <c r="A91" s="141">
        <v>4420</v>
      </c>
      <c r="B91" s="163" t="s">
        <v>522</v>
      </c>
      <c r="C91" s="149" t="s">
        <v>56</v>
      </c>
      <c r="D91" s="296"/>
      <c r="E91" s="297">
        <v>0</v>
      </c>
      <c r="F91" s="119"/>
    </row>
    <row r="92" spans="1:6" ht="12.75" customHeight="1" x14ac:dyDescent="0.2">
      <c r="A92" s="141"/>
      <c r="B92" s="144" t="s">
        <v>45</v>
      </c>
      <c r="C92" s="149"/>
      <c r="D92" s="296"/>
      <c r="E92" s="297"/>
      <c r="F92" s="119"/>
    </row>
    <row r="93" spans="1:6" ht="27" x14ac:dyDescent="0.2">
      <c r="A93" s="141">
        <v>4421</v>
      </c>
      <c r="B93" s="159" t="s">
        <v>523</v>
      </c>
      <c r="C93" s="153" t="s">
        <v>524</v>
      </c>
      <c r="D93" s="296"/>
      <c r="E93" s="297"/>
      <c r="F93" s="119" t="s">
        <v>210</v>
      </c>
    </row>
    <row r="94" spans="1:6" ht="27" x14ac:dyDescent="0.2">
      <c r="A94" s="141">
        <v>4422</v>
      </c>
      <c r="B94" s="159" t="s">
        <v>525</v>
      </c>
      <c r="C94" s="153" t="s">
        <v>526</v>
      </c>
      <c r="D94" s="296"/>
      <c r="E94" s="297"/>
      <c r="F94" s="119" t="s">
        <v>210</v>
      </c>
    </row>
    <row r="95" spans="1:6" ht="17.25" customHeight="1" x14ac:dyDescent="0.2">
      <c r="A95" s="141">
        <v>4500</v>
      </c>
      <c r="B95" s="165" t="s">
        <v>527</v>
      </c>
      <c r="C95" s="149" t="s">
        <v>56</v>
      </c>
      <c r="D95" s="267">
        <f>+E95</f>
        <v>15011.3</v>
      </c>
      <c r="E95" s="298">
        <f>+E105</f>
        <v>15011.3</v>
      </c>
      <c r="F95" s="119" t="s">
        <v>210</v>
      </c>
    </row>
    <row r="96" spans="1:6" ht="15.75" customHeight="1" x14ac:dyDescent="0.25">
      <c r="A96" s="147"/>
      <c r="B96" s="144" t="s">
        <v>419</v>
      </c>
      <c r="C96" s="143"/>
      <c r="D96" s="296"/>
      <c r="E96" s="297"/>
      <c r="F96" s="126"/>
    </row>
    <row r="97" spans="1:6" ht="29.25" customHeight="1" x14ac:dyDescent="0.2">
      <c r="A97" s="141">
        <v>4510</v>
      </c>
      <c r="B97" s="166" t="s">
        <v>528</v>
      </c>
      <c r="C97" s="149" t="s">
        <v>56</v>
      </c>
      <c r="D97" s="267">
        <v>0</v>
      </c>
      <c r="E97" s="298">
        <v>0</v>
      </c>
      <c r="F97" s="119"/>
    </row>
    <row r="98" spans="1:6" ht="12.75" customHeight="1" x14ac:dyDescent="0.2">
      <c r="A98" s="141"/>
      <c r="B98" s="144" t="s">
        <v>45</v>
      </c>
      <c r="C98" s="149"/>
      <c r="D98" s="296"/>
      <c r="E98" s="297"/>
      <c r="F98" s="119"/>
    </row>
    <row r="99" spans="1:6" ht="17.25" x14ac:dyDescent="0.2">
      <c r="A99" s="141">
        <v>4511</v>
      </c>
      <c r="B99" s="167" t="s">
        <v>529</v>
      </c>
      <c r="C99" s="153" t="s">
        <v>530</v>
      </c>
      <c r="D99" s="296"/>
      <c r="E99" s="297"/>
      <c r="F99" s="119" t="s">
        <v>210</v>
      </c>
    </row>
    <row r="100" spans="1:6" ht="12.75" customHeight="1" x14ac:dyDescent="0.2">
      <c r="A100" s="141">
        <v>4512</v>
      </c>
      <c r="B100" s="159" t="s">
        <v>531</v>
      </c>
      <c r="C100" s="153" t="s">
        <v>532</v>
      </c>
      <c r="D100" s="296"/>
      <c r="E100" s="297"/>
      <c r="F100" s="119" t="s">
        <v>210</v>
      </c>
    </row>
    <row r="101" spans="1:6" ht="27" x14ac:dyDescent="0.2">
      <c r="A101" s="141">
        <v>4520</v>
      </c>
      <c r="B101" s="166" t="s">
        <v>533</v>
      </c>
      <c r="C101" s="149" t="s">
        <v>56</v>
      </c>
      <c r="D101" s="296"/>
      <c r="E101" s="297"/>
      <c r="F101" s="119"/>
    </row>
    <row r="102" spans="1:6" ht="12.75" customHeight="1" x14ac:dyDescent="0.2">
      <c r="A102" s="141"/>
      <c r="B102" s="144" t="s">
        <v>45</v>
      </c>
      <c r="C102" s="149"/>
      <c r="D102" s="296"/>
      <c r="E102" s="297"/>
      <c r="F102" s="119"/>
    </row>
    <row r="103" spans="1:6" ht="15" customHeight="1" x14ac:dyDescent="0.2">
      <c r="A103" s="141">
        <v>4521</v>
      </c>
      <c r="B103" s="159" t="s">
        <v>534</v>
      </c>
      <c r="C103" s="153" t="s">
        <v>535</v>
      </c>
      <c r="D103" s="296"/>
      <c r="E103" s="297"/>
      <c r="F103" s="119" t="s">
        <v>210</v>
      </c>
    </row>
    <row r="104" spans="1:6" ht="16.5" customHeight="1" x14ac:dyDescent="0.2">
      <c r="A104" s="141">
        <v>4522</v>
      </c>
      <c r="B104" s="159" t="s">
        <v>536</v>
      </c>
      <c r="C104" s="153" t="s">
        <v>537</v>
      </c>
      <c r="D104" s="296"/>
      <c r="E104" s="297"/>
      <c r="F104" s="119" t="s">
        <v>210</v>
      </c>
    </row>
    <row r="105" spans="1:6" ht="28.5" customHeight="1" x14ac:dyDescent="0.2">
      <c r="A105" s="141">
        <v>4530</v>
      </c>
      <c r="B105" s="166" t="s">
        <v>538</v>
      </c>
      <c r="C105" s="149" t="s">
        <v>56</v>
      </c>
      <c r="D105" s="267">
        <f>+E105</f>
        <v>15011.3</v>
      </c>
      <c r="E105" s="298">
        <f>+E107</f>
        <v>15011.3</v>
      </c>
      <c r="F105" s="119"/>
    </row>
    <row r="106" spans="1:6" ht="12.75" customHeight="1" x14ac:dyDescent="0.2">
      <c r="A106" s="141"/>
      <c r="B106" s="144" t="s">
        <v>45</v>
      </c>
      <c r="C106" s="149"/>
      <c r="D106" s="296"/>
      <c r="E106" s="297"/>
      <c r="F106" s="119"/>
    </row>
    <row r="107" spans="1:6" ht="27" x14ac:dyDescent="0.2">
      <c r="A107" s="141">
        <v>4531</v>
      </c>
      <c r="B107" s="157" t="s">
        <v>539</v>
      </c>
      <c r="C107" s="152" t="s">
        <v>540</v>
      </c>
      <c r="D107" s="296">
        <f>+E107</f>
        <v>15011.3</v>
      </c>
      <c r="E107" s="297">
        <f>+'Հատված 6'!G88+'Հատված 6'!G477</f>
        <v>15011.3</v>
      </c>
      <c r="F107" s="119"/>
    </row>
    <row r="108" spans="1:6" ht="27" x14ac:dyDescent="0.2">
      <c r="A108" s="141">
        <v>4532</v>
      </c>
      <c r="B108" s="157" t="s">
        <v>541</v>
      </c>
      <c r="C108" s="153" t="s">
        <v>542</v>
      </c>
      <c r="D108" s="296"/>
      <c r="E108" s="297"/>
      <c r="F108" s="119"/>
    </row>
    <row r="109" spans="1:6" ht="26.25" x14ac:dyDescent="0.2">
      <c r="A109" s="141">
        <v>4533</v>
      </c>
      <c r="B109" s="157" t="s">
        <v>543</v>
      </c>
      <c r="C109" s="153" t="s">
        <v>544</v>
      </c>
      <c r="D109" s="296"/>
      <c r="E109" s="297"/>
      <c r="F109" s="119"/>
    </row>
    <row r="110" spans="1:6" ht="12.75" customHeight="1" x14ac:dyDescent="0.2">
      <c r="A110" s="141"/>
      <c r="B110" s="168" t="s">
        <v>419</v>
      </c>
      <c r="C110" s="153"/>
      <c r="D110" s="296"/>
      <c r="E110" s="296"/>
      <c r="F110" s="119"/>
    </row>
    <row r="111" spans="1:6" ht="26.25" x14ac:dyDescent="0.2">
      <c r="A111" s="141">
        <v>4534</v>
      </c>
      <c r="B111" s="168" t="s">
        <v>545</v>
      </c>
      <c r="C111" s="153"/>
      <c r="D111" s="296"/>
      <c r="E111" s="296"/>
      <c r="F111" s="119"/>
    </row>
    <row r="112" spans="1:6" ht="12" customHeight="1" x14ac:dyDescent="0.2">
      <c r="A112" s="141"/>
      <c r="B112" s="168" t="s">
        <v>546</v>
      </c>
      <c r="C112" s="153"/>
      <c r="D112" s="296"/>
      <c r="E112" s="296"/>
      <c r="F112" s="119"/>
    </row>
    <row r="113" spans="1:6" ht="15" customHeight="1" x14ac:dyDescent="0.25">
      <c r="A113" s="169">
        <v>4535</v>
      </c>
      <c r="B113" s="170" t="s">
        <v>547</v>
      </c>
      <c r="C113" s="153"/>
      <c r="D113" s="296"/>
      <c r="E113" s="296"/>
      <c r="F113" s="119"/>
    </row>
    <row r="114" spans="1:6" ht="13.5" customHeight="1" x14ac:dyDescent="0.2">
      <c r="A114" s="141">
        <v>4536</v>
      </c>
      <c r="B114" s="168" t="s">
        <v>548</v>
      </c>
      <c r="C114" s="153"/>
      <c r="D114" s="296"/>
      <c r="E114" s="296"/>
      <c r="F114" s="119"/>
    </row>
    <row r="115" spans="1:6" ht="13.5" customHeight="1" x14ac:dyDescent="0.2">
      <c r="A115" s="141">
        <v>4537</v>
      </c>
      <c r="B115" s="168" t="s">
        <v>549</v>
      </c>
      <c r="C115" s="153"/>
      <c r="D115" s="296"/>
      <c r="E115" s="296"/>
      <c r="F115" s="119"/>
    </row>
    <row r="116" spans="1:6" ht="17.25" x14ac:dyDescent="0.2">
      <c r="A116" s="141">
        <v>4538</v>
      </c>
      <c r="B116" s="168" t="s">
        <v>550</v>
      </c>
      <c r="C116" s="153"/>
      <c r="D116" s="296"/>
      <c r="E116" s="296"/>
      <c r="F116" s="119"/>
    </row>
    <row r="117" spans="1:6" ht="27" x14ac:dyDescent="0.2">
      <c r="A117" s="141">
        <v>4540</v>
      </c>
      <c r="B117" s="166" t="s">
        <v>551</v>
      </c>
      <c r="C117" s="149" t="s">
        <v>56</v>
      </c>
      <c r="D117" s="267">
        <f>+D121</f>
        <v>10000</v>
      </c>
      <c r="E117" s="267">
        <f>+E121</f>
        <v>10000</v>
      </c>
      <c r="F117" s="226">
        <f>+F121</f>
        <v>0</v>
      </c>
    </row>
    <row r="118" spans="1:6" ht="11.25" customHeight="1" x14ac:dyDescent="0.2">
      <c r="A118" s="141"/>
      <c r="B118" s="144" t="s">
        <v>45</v>
      </c>
      <c r="C118" s="149"/>
      <c r="D118" s="296"/>
      <c r="E118" s="296"/>
      <c r="F118" s="226"/>
    </row>
    <row r="119" spans="1:6" ht="26.25" customHeight="1" x14ac:dyDescent="0.2">
      <c r="A119" s="141">
        <v>4541</v>
      </c>
      <c r="B119" s="157" t="s">
        <v>552</v>
      </c>
      <c r="C119" s="153" t="s">
        <v>553</v>
      </c>
      <c r="D119" s="296"/>
      <c r="E119" s="267" t="s">
        <v>210</v>
      </c>
      <c r="F119" s="226"/>
    </row>
    <row r="120" spans="1:6" ht="26.25" customHeight="1" x14ac:dyDescent="0.2">
      <c r="A120" s="141">
        <v>4542</v>
      </c>
      <c r="B120" s="157" t="s">
        <v>554</v>
      </c>
      <c r="C120" s="153" t="s">
        <v>555</v>
      </c>
      <c r="D120" s="296"/>
      <c r="E120" s="267" t="s">
        <v>210</v>
      </c>
      <c r="F120" s="226"/>
    </row>
    <row r="121" spans="1:6" ht="26.25" x14ac:dyDescent="0.2">
      <c r="A121" s="141">
        <v>4543</v>
      </c>
      <c r="B121" s="157" t="s">
        <v>556</v>
      </c>
      <c r="C121" s="153" t="s">
        <v>557</v>
      </c>
      <c r="D121" s="267">
        <f>+E121+F121</f>
        <v>10000</v>
      </c>
      <c r="E121" s="242">
        <f>+'Հատված 6'!G89</f>
        <v>10000</v>
      </c>
      <c r="F121" s="251"/>
    </row>
    <row r="122" spans="1:6" ht="13.5" customHeight="1" x14ac:dyDescent="0.2">
      <c r="A122" s="141"/>
      <c r="B122" s="168" t="s">
        <v>419</v>
      </c>
      <c r="C122" s="153"/>
      <c r="D122" s="296"/>
      <c r="E122" s="296"/>
      <c r="F122" s="119"/>
    </row>
    <row r="123" spans="1:6" ht="27" x14ac:dyDescent="0.2">
      <c r="A123" s="141">
        <v>4544</v>
      </c>
      <c r="B123" s="168" t="s">
        <v>558</v>
      </c>
      <c r="C123" s="153"/>
      <c r="D123" s="296"/>
      <c r="E123" s="296"/>
      <c r="F123" s="119"/>
    </row>
    <row r="124" spans="1:6" ht="12" customHeight="1" x14ac:dyDescent="0.2">
      <c r="A124" s="141"/>
      <c r="B124" s="168" t="s">
        <v>546</v>
      </c>
      <c r="C124" s="153"/>
      <c r="D124" s="296"/>
      <c r="E124" s="296"/>
      <c r="F124" s="119"/>
    </row>
    <row r="125" spans="1:6" ht="14.25" customHeight="1" x14ac:dyDescent="0.25">
      <c r="A125" s="169">
        <v>4545</v>
      </c>
      <c r="B125" s="170" t="s">
        <v>547</v>
      </c>
      <c r="C125" s="153"/>
      <c r="D125" s="296"/>
      <c r="E125" s="296"/>
      <c r="F125" s="119"/>
    </row>
    <row r="126" spans="1:6" ht="13.5" customHeight="1" x14ac:dyDescent="0.2">
      <c r="A126" s="141">
        <v>4546</v>
      </c>
      <c r="B126" s="168" t="s">
        <v>559</v>
      </c>
      <c r="C126" s="153"/>
      <c r="D126" s="296"/>
      <c r="E126" s="296"/>
      <c r="F126" s="119"/>
    </row>
    <row r="127" spans="1:6" ht="17.25" x14ac:dyDescent="0.2">
      <c r="A127" s="141">
        <v>4547</v>
      </c>
      <c r="B127" s="168" t="s">
        <v>549</v>
      </c>
      <c r="C127" s="153"/>
      <c r="D127" s="296"/>
      <c r="E127" s="296"/>
      <c r="F127" s="119"/>
    </row>
    <row r="128" spans="1:6" ht="10.5" customHeight="1" x14ac:dyDescent="0.2">
      <c r="A128" s="141">
        <v>4548</v>
      </c>
      <c r="B128" s="168" t="s">
        <v>550</v>
      </c>
      <c r="C128" s="153"/>
      <c r="D128" s="296"/>
      <c r="E128" s="296"/>
      <c r="F128" s="119"/>
    </row>
    <row r="129" spans="1:6" ht="34.5" customHeight="1" x14ac:dyDescent="0.2">
      <c r="A129" s="141">
        <v>4600</v>
      </c>
      <c r="B129" s="171" t="s">
        <v>560</v>
      </c>
      <c r="C129" s="149" t="s">
        <v>56</v>
      </c>
      <c r="D129" s="267">
        <f>+D135</f>
        <v>5500</v>
      </c>
      <c r="E129" s="267">
        <f>+E135</f>
        <v>5500</v>
      </c>
      <c r="F129" s="119" t="s">
        <v>210</v>
      </c>
    </row>
    <row r="130" spans="1:6" ht="17.25" customHeight="1" x14ac:dyDescent="0.25">
      <c r="A130" s="141"/>
      <c r="B130" s="144" t="s">
        <v>419</v>
      </c>
      <c r="C130" s="143"/>
      <c r="D130" s="296"/>
      <c r="E130" s="296"/>
      <c r="F130" s="126"/>
    </row>
    <row r="131" spans="1:6" ht="15.75" customHeight="1" x14ac:dyDescent="0.25">
      <c r="A131" s="141">
        <v>4610</v>
      </c>
      <c r="B131" s="172" t="s">
        <v>561</v>
      </c>
      <c r="C131" s="143"/>
      <c r="D131" s="296"/>
      <c r="E131" s="296"/>
      <c r="F131" s="119" t="s">
        <v>26</v>
      </c>
    </row>
    <row r="132" spans="1:6" ht="12.75" customHeight="1" x14ac:dyDescent="0.25">
      <c r="A132" s="141"/>
      <c r="B132" s="144" t="s">
        <v>419</v>
      </c>
      <c r="C132" s="143"/>
      <c r="D132" s="296"/>
      <c r="E132" s="296"/>
      <c r="F132" s="119"/>
    </row>
    <row r="133" spans="1:6" ht="28.5" x14ac:dyDescent="0.25">
      <c r="A133" s="141">
        <v>4610</v>
      </c>
      <c r="B133" s="155" t="s">
        <v>562</v>
      </c>
      <c r="C133" s="143" t="s">
        <v>563</v>
      </c>
      <c r="D133" s="296"/>
      <c r="E133" s="296"/>
      <c r="F133" s="119" t="s">
        <v>210</v>
      </c>
    </row>
    <row r="134" spans="1:6" ht="28.5" x14ac:dyDescent="0.25">
      <c r="A134" s="141">
        <v>4620</v>
      </c>
      <c r="B134" s="164" t="s">
        <v>564</v>
      </c>
      <c r="C134" s="143" t="s">
        <v>565</v>
      </c>
      <c r="D134" s="296"/>
      <c r="E134" s="296"/>
      <c r="F134" s="119" t="s">
        <v>210</v>
      </c>
    </row>
    <row r="135" spans="1:6" ht="26.25" customHeight="1" x14ac:dyDescent="0.2">
      <c r="A135" s="141">
        <v>4630</v>
      </c>
      <c r="B135" s="163" t="s">
        <v>566</v>
      </c>
      <c r="C135" s="149" t="s">
        <v>56</v>
      </c>
      <c r="D135" s="267">
        <f>+E135</f>
        <v>5500</v>
      </c>
      <c r="E135" s="267">
        <f>+E137+E138+E139+E140</f>
        <v>5500</v>
      </c>
      <c r="F135" s="119" t="s">
        <v>210</v>
      </c>
    </row>
    <row r="136" spans="1:6" ht="11.25" customHeight="1" x14ac:dyDescent="0.2">
      <c r="A136" s="141"/>
      <c r="B136" s="144" t="s">
        <v>45</v>
      </c>
      <c r="C136" s="149"/>
      <c r="D136" s="296"/>
      <c r="E136" s="296"/>
      <c r="F136" s="119"/>
    </row>
    <row r="137" spans="1:6" ht="15.75" customHeight="1" x14ac:dyDescent="0.2">
      <c r="A137" s="141">
        <v>4631</v>
      </c>
      <c r="B137" s="159" t="s">
        <v>567</v>
      </c>
      <c r="C137" s="153" t="s">
        <v>568</v>
      </c>
      <c r="D137" s="296">
        <f>+E137</f>
        <v>3200</v>
      </c>
      <c r="E137" s="296">
        <f>+'Հատված 6'!G524</f>
        <v>3200</v>
      </c>
      <c r="F137" s="119"/>
    </row>
    <row r="138" spans="1:6" ht="15" customHeight="1" x14ac:dyDescent="0.2">
      <c r="A138" s="141">
        <v>4632</v>
      </c>
      <c r="B138" s="151" t="s">
        <v>569</v>
      </c>
      <c r="C138" s="153" t="s">
        <v>570</v>
      </c>
      <c r="D138" s="296"/>
      <c r="E138" s="296"/>
      <c r="F138" s="119" t="s">
        <v>210</v>
      </c>
    </row>
    <row r="139" spans="1:6" ht="12.75" customHeight="1" x14ac:dyDescent="0.2">
      <c r="A139" s="141">
        <v>4633</v>
      </c>
      <c r="B139" s="159" t="s">
        <v>571</v>
      </c>
      <c r="C139" s="153" t="s">
        <v>572</v>
      </c>
      <c r="D139" s="296"/>
      <c r="E139" s="296"/>
      <c r="F139" s="119" t="s">
        <v>210</v>
      </c>
    </row>
    <row r="140" spans="1:6" ht="14.25" customHeight="1" x14ac:dyDescent="0.2">
      <c r="A140" s="141">
        <v>4634</v>
      </c>
      <c r="B140" s="159" t="s">
        <v>573</v>
      </c>
      <c r="C140" s="153" t="s">
        <v>574</v>
      </c>
      <c r="D140" s="296">
        <f>+E140</f>
        <v>2300</v>
      </c>
      <c r="E140" s="296">
        <f>+'Հատված 6'!G478</f>
        <v>2300</v>
      </c>
      <c r="F140" s="119" t="s">
        <v>210</v>
      </c>
    </row>
    <row r="141" spans="1:6" ht="14.25" customHeight="1" x14ac:dyDescent="0.2">
      <c r="A141" s="141">
        <v>4640</v>
      </c>
      <c r="B141" s="163" t="s">
        <v>575</v>
      </c>
      <c r="C141" s="149" t="s">
        <v>56</v>
      </c>
      <c r="D141" s="296"/>
      <c r="E141" s="296"/>
      <c r="F141" s="119" t="s">
        <v>210</v>
      </c>
    </row>
    <row r="142" spans="1:6" ht="12.75" customHeight="1" x14ac:dyDescent="0.2">
      <c r="A142" s="141"/>
      <c r="B142" s="144" t="s">
        <v>45</v>
      </c>
      <c r="C142" s="149"/>
      <c r="D142" s="296"/>
      <c r="E142" s="296"/>
      <c r="F142" s="119" t="s">
        <v>210</v>
      </c>
    </row>
    <row r="143" spans="1:6" ht="12" customHeight="1" x14ac:dyDescent="0.2">
      <c r="A143" s="141">
        <v>4641</v>
      </c>
      <c r="B143" s="159" t="s">
        <v>576</v>
      </c>
      <c r="C143" s="153" t="s">
        <v>577</v>
      </c>
      <c r="D143" s="296"/>
      <c r="E143" s="296"/>
      <c r="F143" s="119"/>
    </row>
    <row r="144" spans="1:6" ht="15.75" customHeight="1" x14ac:dyDescent="0.2">
      <c r="A144" s="173">
        <v>4700</v>
      </c>
      <c r="B144" s="174" t="s">
        <v>578</v>
      </c>
      <c r="C144" s="149" t="s">
        <v>56</v>
      </c>
      <c r="D144" s="267">
        <f>+E144</f>
        <v>250356</v>
      </c>
      <c r="E144" s="267">
        <f>E146+E150+E156+E159+E163+E166+E169</f>
        <v>250356</v>
      </c>
      <c r="F144" s="119" t="s">
        <v>210</v>
      </c>
    </row>
    <row r="145" spans="1:6" ht="15" customHeight="1" x14ac:dyDescent="0.25">
      <c r="A145" s="147"/>
      <c r="B145" s="144" t="s">
        <v>419</v>
      </c>
      <c r="C145" s="143"/>
      <c r="D145" s="296"/>
      <c r="E145" s="296"/>
      <c r="F145" s="119"/>
    </row>
    <row r="146" spans="1:6" ht="27" x14ac:dyDescent="0.2">
      <c r="A146" s="141">
        <v>4710</v>
      </c>
      <c r="B146" s="154" t="s">
        <v>579</v>
      </c>
      <c r="C146" s="149" t="s">
        <v>56</v>
      </c>
      <c r="D146" s="267">
        <f>+E146</f>
        <v>7000</v>
      </c>
      <c r="E146" s="267">
        <f>+E148+E149</f>
        <v>7000</v>
      </c>
      <c r="F146" s="126"/>
    </row>
    <row r="147" spans="1:6" ht="14.25" customHeight="1" x14ac:dyDescent="0.2">
      <c r="A147" s="141"/>
      <c r="B147" s="144" t="s">
        <v>45</v>
      </c>
      <c r="C147" s="149"/>
      <c r="D147" s="296"/>
      <c r="E147" s="296"/>
      <c r="F147" s="119" t="s">
        <v>210</v>
      </c>
    </row>
    <row r="148" spans="1:6" ht="13.5" customHeight="1" x14ac:dyDescent="0.2">
      <c r="A148" s="141">
        <v>4711</v>
      </c>
      <c r="B148" s="151" t="s">
        <v>580</v>
      </c>
      <c r="C148" s="153" t="s">
        <v>581</v>
      </c>
      <c r="D148" s="296"/>
      <c r="E148" s="296"/>
      <c r="F148" s="119"/>
    </row>
    <row r="149" spans="1:6" ht="27.75" customHeight="1" x14ac:dyDescent="0.2">
      <c r="A149" s="141">
        <v>4712</v>
      </c>
      <c r="B149" s="159" t="s">
        <v>582</v>
      </c>
      <c r="C149" s="153" t="s">
        <v>583</v>
      </c>
      <c r="D149" s="296">
        <f>+E149</f>
        <v>7000</v>
      </c>
      <c r="E149" s="296">
        <f>+'Հատված 6'!G90</f>
        <v>7000</v>
      </c>
      <c r="F149" s="119" t="s">
        <v>210</v>
      </c>
    </row>
    <row r="150" spans="1:6" ht="27" customHeight="1" x14ac:dyDescent="0.2">
      <c r="A150" s="141">
        <v>4720</v>
      </c>
      <c r="B150" s="163" t="s">
        <v>584</v>
      </c>
      <c r="C150" s="112" t="s">
        <v>210</v>
      </c>
      <c r="D150" s="267">
        <f>+E150</f>
        <v>7100</v>
      </c>
      <c r="E150" s="267">
        <f>+E154</f>
        <v>7100</v>
      </c>
      <c r="F150" s="119" t="s">
        <v>210</v>
      </c>
    </row>
    <row r="151" spans="1:6" ht="15.75" customHeight="1" x14ac:dyDescent="0.2">
      <c r="A151" s="141"/>
      <c r="B151" s="144" t="s">
        <v>45</v>
      </c>
      <c r="C151" s="149"/>
      <c r="D151" s="296"/>
      <c r="E151" s="297"/>
      <c r="F151" s="119" t="s">
        <v>210</v>
      </c>
    </row>
    <row r="152" spans="1:6" ht="12.75" customHeight="1" x14ac:dyDescent="0.2">
      <c r="A152" s="141">
        <v>4721</v>
      </c>
      <c r="B152" s="159" t="s">
        <v>585</v>
      </c>
      <c r="C152" s="153" t="s">
        <v>586</v>
      </c>
      <c r="D152" s="296"/>
      <c r="E152" s="297"/>
      <c r="F152" s="119"/>
    </row>
    <row r="153" spans="1:6" ht="13.5" customHeight="1" x14ac:dyDescent="0.2">
      <c r="A153" s="141">
        <v>4722</v>
      </c>
      <c r="B153" s="159" t="s">
        <v>587</v>
      </c>
      <c r="C153" s="175">
        <v>4822</v>
      </c>
      <c r="D153" s="296"/>
      <c r="E153" s="297"/>
      <c r="F153" s="119" t="s">
        <v>210</v>
      </c>
    </row>
    <row r="154" spans="1:6" ht="17.25" x14ac:dyDescent="0.2">
      <c r="A154" s="141">
        <v>4723</v>
      </c>
      <c r="B154" s="159" t="s">
        <v>588</v>
      </c>
      <c r="C154" s="153" t="s">
        <v>589</v>
      </c>
      <c r="D154" s="296">
        <f>+E154</f>
        <v>7100</v>
      </c>
      <c r="E154" s="297">
        <f>+'Հատված 6'!G48+'Հատված 6'!G268</f>
        <v>7100</v>
      </c>
      <c r="F154" s="119" t="s">
        <v>210</v>
      </c>
    </row>
    <row r="155" spans="1:6" ht="15.75" customHeight="1" x14ac:dyDescent="0.2">
      <c r="A155" s="141">
        <v>4724</v>
      </c>
      <c r="B155" s="159" t="s">
        <v>590</v>
      </c>
      <c r="C155" s="153" t="s">
        <v>591</v>
      </c>
      <c r="D155" s="296"/>
      <c r="E155" s="297"/>
      <c r="F155" s="119" t="s">
        <v>210</v>
      </c>
    </row>
    <row r="156" spans="1:6" ht="27" x14ac:dyDescent="0.2">
      <c r="A156" s="141">
        <v>4730</v>
      </c>
      <c r="B156" s="163" t="s">
        <v>592</v>
      </c>
      <c r="C156" s="149" t="s">
        <v>56</v>
      </c>
      <c r="D156" s="296"/>
      <c r="E156" s="296"/>
      <c r="F156" s="119" t="s">
        <v>210</v>
      </c>
    </row>
    <row r="157" spans="1:6" ht="13.5" customHeight="1" x14ac:dyDescent="0.2">
      <c r="A157" s="141"/>
      <c r="B157" s="144" t="s">
        <v>45</v>
      </c>
      <c r="C157" s="149"/>
      <c r="D157" s="296"/>
      <c r="E157" s="296"/>
      <c r="F157" s="119" t="s">
        <v>210</v>
      </c>
    </row>
    <row r="158" spans="1:6" ht="12.75" customHeight="1" x14ac:dyDescent="0.2">
      <c r="A158" s="141">
        <v>4731</v>
      </c>
      <c r="B158" s="167" t="s">
        <v>593</v>
      </c>
      <c r="C158" s="153" t="s">
        <v>594</v>
      </c>
      <c r="D158" s="296"/>
      <c r="E158" s="296"/>
      <c r="F158" s="119"/>
    </row>
    <row r="159" spans="1:6" ht="40.5" x14ac:dyDescent="0.2">
      <c r="A159" s="141">
        <v>4740</v>
      </c>
      <c r="B159" s="163" t="s">
        <v>595</v>
      </c>
      <c r="C159" s="149" t="s">
        <v>56</v>
      </c>
      <c r="D159" s="296"/>
      <c r="E159" s="296"/>
      <c r="F159" s="119" t="s">
        <v>210</v>
      </c>
    </row>
    <row r="160" spans="1:6" ht="13.5" customHeight="1" x14ac:dyDescent="0.2">
      <c r="A160" s="141"/>
      <c r="B160" s="144" t="s">
        <v>45</v>
      </c>
      <c r="C160" s="149"/>
      <c r="D160" s="296"/>
      <c r="E160" s="296"/>
      <c r="F160" s="119" t="s">
        <v>210</v>
      </c>
    </row>
    <row r="161" spans="1:6" ht="12" customHeight="1" x14ac:dyDescent="0.2">
      <c r="A161" s="141">
        <v>4741</v>
      </c>
      <c r="B161" s="159" t="s">
        <v>596</v>
      </c>
      <c r="C161" s="153" t="s">
        <v>597</v>
      </c>
      <c r="D161" s="296"/>
      <c r="E161" s="296"/>
      <c r="F161" s="119"/>
    </row>
    <row r="162" spans="1:6" ht="27.75" customHeight="1" x14ac:dyDescent="0.2">
      <c r="A162" s="141">
        <v>4742</v>
      </c>
      <c r="B162" s="159" t="s">
        <v>598</v>
      </c>
      <c r="C162" s="153" t="s">
        <v>599</v>
      </c>
      <c r="D162" s="296"/>
      <c r="E162" s="296"/>
      <c r="F162" s="119" t="s">
        <v>210</v>
      </c>
    </row>
    <row r="163" spans="1:6" ht="27" customHeight="1" x14ac:dyDescent="0.2">
      <c r="A163" s="141">
        <v>4750</v>
      </c>
      <c r="B163" s="163" t="s">
        <v>600</v>
      </c>
      <c r="C163" s="149" t="s">
        <v>56</v>
      </c>
      <c r="D163" s="296"/>
      <c r="E163" s="296"/>
      <c r="F163" s="119" t="s">
        <v>210</v>
      </c>
    </row>
    <row r="164" spans="1:6" ht="10.5" customHeight="1" x14ac:dyDescent="0.2">
      <c r="A164" s="141"/>
      <c r="B164" s="144" t="s">
        <v>45</v>
      </c>
      <c r="C164" s="149"/>
      <c r="D164" s="296"/>
      <c r="E164" s="296"/>
      <c r="F164" s="119" t="s">
        <v>210</v>
      </c>
    </row>
    <row r="165" spans="1:6" ht="12.75" customHeight="1" x14ac:dyDescent="0.2">
      <c r="A165" s="141">
        <v>4751</v>
      </c>
      <c r="B165" s="159" t="s">
        <v>601</v>
      </c>
      <c r="C165" s="153" t="s">
        <v>602</v>
      </c>
      <c r="D165" s="296"/>
      <c r="E165" s="296"/>
      <c r="F165" s="119"/>
    </row>
    <row r="166" spans="1:6" ht="12" customHeight="1" x14ac:dyDescent="0.2">
      <c r="A166" s="141">
        <v>4760</v>
      </c>
      <c r="B166" s="163" t="s">
        <v>603</v>
      </c>
      <c r="C166" s="149" t="s">
        <v>56</v>
      </c>
      <c r="D166" s="296"/>
      <c r="E166" s="296"/>
      <c r="F166" s="119" t="s">
        <v>210</v>
      </c>
    </row>
    <row r="167" spans="1:6" ht="13.5" customHeight="1" x14ac:dyDescent="0.2">
      <c r="A167" s="141"/>
      <c r="B167" s="144" t="s">
        <v>45</v>
      </c>
      <c r="C167" s="149"/>
      <c r="D167" s="296"/>
      <c r="E167" s="296"/>
      <c r="F167" s="119" t="s">
        <v>210</v>
      </c>
    </row>
    <row r="168" spans="1:6" ht="12" customHeight="1" x14ac:dyDescent="0.2">
      <c r="A168" s="141">
        <v>4761</v>
      </c>
      <c r="B168" s="159" t="s">
        <v>604</v>
      </c>
      <c r="C168" s="153" t="s">
        <v>605</v>
      </c>
      <c r="D168" s="296"/>
      <c r="E168" s="296"/>
      <c r="F168" s="119"/>
    </row>
    <row r="169" spans="1:6" ht="20.25" customHeight="1" x14ac:dyDescent="0.2">
      <c r="A169" s="141">
        <v>4770</v>
      </c>
      <c r="B169" s="163" t="s">
        <v>606</v>
      </c>
      <c r="C169" s="149" t="s">
        <v>56</v>
      </c>
      <c r="D169" s="267">
        <f>+E169</f>
        <v>236256</v>
      </c>
      <c r="E169" s="267">
        <f>+E171</f>
        <v>236256</v>
      </c>
      <c r="F169" s="119" t="s">
        <v>210</v>
      </c>
    </row>
    <row r="170" spans="1:6" ht="14.25" customHeight="1" x14ac:dyDescent="0.2">
      <c r="A170" s="141"/>
      <c r="B170" s="144" t="s">
        <v>45</v>
      </c>
      <c r="C170" s="149"/>
      <c r="D170" s="296"/>
      <c r="E170" s="296"/>
      <c r="F170" s="119"/>
    </row>
    <row r="171" spans="1:6" ht="15.75" customHeight="1" x14ac:dyDescent="0.2">
      <c r="A171" s="141">
        <v>4771</v>
      </c>
      <c r="B171" s="159" t="s">
        <v>607</v>
      </c>
      <c r="C171" s="153" t="s">
        <v>608</v>
      </c>
      <c r="D171" s="296">
        <f>+E171</f>
        <v>236256</v>
      </c>
      <c r="E171" s="296">
        <f>+'Հատված 6'!G546</f>
        <v>236256</v>
      </c>
      <c r="F171" s="119"/>
    </row>
    <row r="172" spans="1:6" ht="17.25" customHeight="1" x14ac:dyDescent="0.2">
      <c r="A172" s="141">
        <v>4772</v>
      </c>
      <c r="B172" s="159" t="s">
        <v>609</v>
      </c>
      <c r="C172" s="149" t="s">
        <v>56</v>
      </c>
      <c r="D172" s="296"/>
      <c r="E172" s="296"/>
      <c r="F172" s="119"/>
    </row>
    <row r="173" spans="1:6" ht="51" customHeight="1" x14ac:dyDescent="0.2">
      <c r="A173" s="141">
        <v>5000</v>
      </c>
      <c r="B173" s="176" t="s">
        <v>610</v>
      </c>
      <c r="C173" s="149" t="s">
        <v>56</v>
      </c>
      <c r="D173" s="299">
        <f>+F173</f>
        <v>250000</v>
      </c>
      <c r="E173" s="267" t="s">
        <v>210</v>
      </c>
      <c r="F173" s="334">
        <f>F175+F182+F187</f>
        <v>250000</v>
      </c>
    </row>
    <row r="174" spans="1:6" s="43" customFormat="1" ht="12.75" customHeight="1" x14ac:dyDescent="0.25">
      <c r="A174" s="147"/>
      <c r="B174" s="144" t="s">
        <v>419</v>
      </c>
      <c r="C174" s="143"/>
      <c r="D174" s="268"/>
      <c r="E174" s="267"/>
      <c r="F174" s="256"/>
    </row>
    <row r="175" spans="1:6" ht="14.25" customHeight="1" x14ac:dyDescent="0.2">
      <c r="A175" s="141">
        <v>5100</v>
      </c>
      <c r="B175" s="164" t="s">
        <v>611</v>
      </c>
      <c r="C175" s="149" t="s">
        <v>56</v>
      </c>
      <c r="D175" s="269">
        <f>+F175</f>
        <v>210000</v>
      </c>
      <c r="E175" s="215" t="s">
        <v>210</v>
      </c>
      <c r="F175" s="257">
        <f>+F177</f>
        <v>210000</v>
      </c>
    </row>
    <row r="176" spans="1:6" ht="17.25" x14ac:dyDescent="0.25">
      <c r="A176" s="147"/>
      <c r="B176" s="144" t="s">
        <v>419</v>
      </c>
      <c r="C176" s="143"/>
      <c r="D176" s="268"/>
      <c r="E176" s="267"/>
      <c r="F176" s="256"/>
    </row>
    <row r="177" spans="1:6" ht="15.75" customHeight="1" x14ac:dyDescent="0.2">
      <c r="A177" s="141">
        <v>5110</v>
      </c>
      <c r="B177" s="163" t="s">
        <v>612</v>
      </c>
      <c r="C177" s="149" t="s">
        <v>56</v>
      </c>
      <c r="D177" s="270">
        <f>+F177</f>
        <v>210000</v>
      </c>
      <c r="E177" s="267" t="s">
        <v>210</v>
      </c>
      <c r="F177" s="257">
        <f>+F180+F181</f>
        <v>210000</v>
      </c>
    </row>
    <row r="178" spans="1:6" ht="14.25" customHeight="1" x14ac:dyDescent="0.2">
      <c r="A178" s="141"/>
      <c r="B178" s="144" t="s">
        <v>45</v>
      </c>
      <c r="C178" s="149"/>
      <c r="D178" s="268"/>
      <c r="E178" s="267"/>
      <c r="F178" s="256"/>
    </row>
    <row r="179" spans="1:6" ht="17.25" x14ac:dyDescent="0.2">
      <c r="A179" s="141">
        <v>5111</v>
      </c>
      <c r="B179" s="159" t="s">
        <v>613</v>
      </c>
      <c r="C179" s="177" t="s">
        <v>614</v>
      </c>
      <c r="D179" s="268"/>
      <c r="E179" s="296"/>
      <c r="F179" s="258"/>
    </row>
    <row r="180" spans="1:6" ht="15" customHeight="1" x14ac:dyDescent="0.2">
      <c r="A180" s="141">
        <v>5112</v>
      </c>
      <c r="B180" s="159" t="s">
        <v>615</v>
      </c>
      <c r="C180" s="177" t="s">
        <v>616</v>
      </c>
      <c r="D180" s="268">
        <f>+F180</f>
        <v>190000</v>
      </c>
      <c r="E180" s="300"/>
      <c r="F180" s="333">
        <f>+'Հատված 6'!H50+'Հատված 6'!H93+'Հատված 6'!H196+'Հատված 6'!H217+'Հատված 6'!H269+'Հատված 6'!H283+'Հատված 6'!H323+'Հատված 6'!H385+'Հատված 6'!H400+'Հատված 6'!H450</f>
        <v>190000</v>
      </c>
    </row>
    <row r="181" spans="1:6" ht="15.75" customHeight="1" x14ac:dyDescent="0.2">
      <c r="A181" s="141">
        <v>5113</v>
      </c>
      <c r="B181" s="159" t="s">
        <v>617</v>
      </c>
      <c r="C181" s="177" t="s">
        <v>618</v>
      </c>
      <c r="D181" s="268">
        <f>+F181</f>
        <v>20000</v>
      </c>
      <c r="E181" s="267" t="s">
        <v>210</v>
      </c>
      <c r="F181" s="256">
        <f>+'Հատված 6'!H51+'Հատված 6'!H94+'Հատված 6'!H273+'Հատված 6'!H284+'Հատված 6'!H316+'Հատված 6'!H347+'Հատված 6'!H451</f>
        <v>20000</v>
      </c>
    </row>
    <row r="182" spans="1:6" ht="26.25" x14ac:dyDescent="0.2">
      <c r="A182" s="141">
        <v>5120</v>
      </c>
      <c r="B182" s="163" t="s">
        <v>619</v>
      </c>
      <c r="C182" s="149" t="s">
        <v>56</v>
      </c>
      <c r="D182" s="270">
        <f>+F182</f>
        <v>20000</v>
      </c>
      <c r="E182" s="267" t="s">
        <v>210</v>
      </c>
      <c r="F182" s="335">
        <f>+F184+F185+F186</f>
        <v>20000</v>
      </c>
    </row>
    <row r="183" spans="1:6" ht="12.75" customHeight="1" x14ac:dyDescent="0.25">
      <c r="A183" s="141"/>
      <c r="B183" s="178" t="s">
        <v>45</v>
      </c>
      <c r="C183" s="149"/>
      <c r="D183" s="268"/>
      <c r="E183" s="267"/>
      <c r="F183" s="256"/>
    </row>
    <row r="184" spans="1:6" ht="17.25" x14ac:dyDescent="0.2">
      <c r="A184" s="141">
        <v>5121</v>
      </c>
      <c r="B184" s="159" t="s">
        <v>620</v>
      </c>
      <c r="C184" s="177" t="s">
        <v>621</v>
      </c>
      <c r="D184" s="268">
        <v>0</v>
      </c>
      <c r="E184" s="296"/>
      <c r="F184" s="256">
        <v>0</v>
      </c>
    </row>
    <row r="185" spans="1:6" ht="16.5" customHeight="1" x14ac:dyDescent="0.2">
      <c r="A185" s="141">
        <v>5122</v>
      </c>
      <c r="B185" s="159" t="s">
        <v>622</v>
      </c>
      <c r="C185" s="177" t="s">
        <v>623</v>
      </c>
      <c r="D185" s="268">
        <f>+F185</f>
        <v>20000</v>
      </c>
      <c r="E185" s="267" t="s">
        <v>210</v>
      </c>
      <c r="F185" s="333">
        <f>+'Հատված 6'!H49+'Հատված 6'!H91+'Հատված 6'!H120+'Հատված 6'!H185+'Հատված 6'!H195+'Հատված 6'!H285+'Հատված 6'!H452</f>
        <v>20000</v>
      </c>
    </row>
    <row r="186" spans="1:6" ht="15.75" customHeight="1" x14ac:dyDescent="0.2">
      <c r="A186" s="141">
        <v>5123</v>
      </c>
      <c r="B186" s="159" t="s">
        <v>624</v>
      </c>
      <c r="C186" s="177" t="s">
        <v>625</v>
      </c>
      <c r="D186" s="268"/>
      <c r="E186" s="267" t="s">
        <v>210</v>
      </c>
      <c r="F186" s="256"/>
    </row>
    <row r="187" spans="1:6" ht="32.25" customHeight="1" x14ac:dyDescent="0.2">
      <c r="A187" s="141">
        <v>5130</v>
      </c>
      <c r="B187" s="163" t="s">
        <v>626</v>
      </c>
      <c r="C187" s="149" t="s">
        <v>56</v>
      </c>
      <c r="D187" s="270">
        <f>+F187</f>
        <v>20000</v>
      </c>
      <c r="E187" s="267" t="s">
        <v>210</v>
      </c>
      <c r="F187" s="258">
        <f>F189+F190+F191+F192</f>
        <v>20000</v>
      </c>
    </row>
    <row r="188" spans="1:6" ht="16.5" customHeight="1" x14ac:dyDescent="0.2">
      <c r="A188" s="141"/>
      <c r="B188" s="144" t="s">
        <v>45</v>
      </c>
      <c r="C188" s="149"/>
      <c r="D188" s="268"/>
      <c r="E188" s="267"/>
      <c r="F188" s="256"/>
    </row>
    <row r="189" spans="1:6" ht="14.25" customHeight="1" x14ac:dyDescent="0.2">
      <c r="A189" s="141">
        <v>5131</v>
      </c>
      <c r="B189" s="159" t="s">
        <v>627</v>
      </c>
      <c r="C189" s="177" t="s">
        <v>628</v>
      </c>
      <c r="D189" s="268"/>
      <c r="E189" s="296"/>
      <c r="F189" s="258"/>
    </row>
    <row r="190" spans="1:6" ht="13.5" customHeight="1" x14ac:dyDescent="0.2">
      <c r="A190" s="141">
        <v>5132</v>
      </c>
      <c r="B190" s="159" t="s">
        <v>629</v>
      </c>
      <c r="C190" s="177" t="s">
        <v>630</v>
      </c>
      <c r="D190" s="268">
        <v>0</v>
      </c>
      <c r="E190" s="267" t="s">
        <v>210</v>
      </c>
      <c r="F190" s="256">
        <v>0</v>
      </c>
    </row>
    <row r="191" spans="1:6" ht="17.25" customHeight="1" x14ac:dyDescent="0.2">
      <c r="A191" s="141">
        <v>5133</v>
      </c>
      <c r="B191" s="159" t="s">
        <v>631</v>
      </c>
      <c r="C191" s="177" t="s">
        <v>632</v>
      </c>
      <c r="D191" s="268"/>
      <c r="E191" s="267" t="s">
        <v>210</v>
      </c>
      <c r="F191" s="256"/>
    </row>
    <row r="192" spans="1:6" ht="14.25" customHeight="1" x14ac:dyDescent="0.2">
      <c r="A192" s="141">
        <v>5134</v>
      </c>
      <c r="B192" s="159" t="s">
        <v>633</v>
      </c>
      <c r="C192" s="177" t="s">
        <v>634</v>
      </c>
      <c r="D192" s="268">
        <f>F192</f>
        <v>20000</v>
      </c>
      <c r="E192" s="267"/>
      <c r="F192" s="256">
        <f>+'Հատված 6'!H52+'Հատված 6'!H92+'Հատված 6'!H274+'Հատված 6'!H324</f>
        <v>20000</v>
      </c>
    </row>
    <row r="193" spans="1:6" ht="14.25" customHeight="1" x14ac:dyDescent="0.2">
      <c r="A193" s="141">
        <v>5200</v>
      </c>
      <c r="B193" s="161" t="s">
        <v>635</v>
      </c>
      <c r="C193" s="149" t="s">
        <v>56</v>
      </c>
      <c r="D193" s="270">
        <v>0</v>
      </c>
      <c r="E193" s="267" t="s">
        <v>210</v>
      </c>
      <c r="F193" s="258">
        <v>0</v>
      </c>
    </row>
    <row r="194" spans="1:6" ht="16.5" customHeight="1" x14ac:dyDescent="0.25">
      <c r="A194" s="147"/>
      <c r="B194" s="144" t="s">
        <v>419</v>
      </c>
      <c r="C194" s="143"/>
      <c r="D194" s="268"/>
      <c r="E194" s="300"/>
      <c r="F194" s="127"/>
    </row>
    <row r="195" spans="1:6" ht="12.75" customHeight="1" x14ac:dyDescent="0.2">
      <c r="A195" s="141">
        <v>5211</v>
      </c>
      <c r="B195" s="159" t="s">
        <v>636</v>
      </c>
      <c r="C195" s="177" t="s">
        <v>637</v>
      </c>
      <c r="D195" s="296"/>
      <c r="E195" s="296"/>
      <c r="F195" s="126"/>
    </row>
    <row r="196" spans="1:6" ht="18.75" customHeight="1" x14ac:dyDescent="0.2">
      <c r="A196" s="141">
        <v>5221</v>
      </c>
      <c r="B196" s="159" t="s">
        <v>638</v>
      </c>
      <c r="C196" s="177" t="s">
        <v>639</v>
      </c>
      <c r="D196" s="296">
        <v>0</v>
      </c>
      <c r="E196" s="267" t="s">
        <v>210</v>
      </c>
      <c r="F196" s="127"/>
    </row>
    <row r="197" spans="1:6" ht="13.5" customHeight="1" x14ac:dyDescent="0.2">
      <c r="A197" s="141">
        <v>5231</v>
      </c>
      <c r="B197" s="159" t="s">
        <v>640</v>
      </c>
      <c r="C197" s="177" t="s">
        <v>641</v>
      </c>
      <c r="D197" s="296"/>
      <c r="E197" s="267" t="s">
        <v>210</v>
      </c>
      <c r="F197" s="127"/>
    </row>
    <row r="198" spans="1:6" ht="13.5" customHeight="1" x14ac:dyDescent="0.2">
      <c r="A198" s="141">
        <v>5241</v>
      </c>
      <c r="B198" s="159" t="s">
        <v>642</v>
      </c>
      <c r="C198" s="177" t="s">
        <v>643</v>
      </c>
      <c r="D198" s="296"/>
      <c r="E198" s="267" t="s">
        <v>210</v>
      </c>
      <c r="F198" s="126"/>
    </row>
    <row r="199" spans="1:6" ht="17.25" customHeight="1" x14ac:dyDescent="0.2">
      <c r="A199" s="141">
        <v>5300</v>
      </c>
      <c r="B199" s="161" t="s">
        <v>644</v>
      </c>
      <c r="C199" s="149" t="s">
        <v>56</v>
      </c>
      <c r="D199" s="296"/>
      <c r="E199" s="267"/>
      <c r="F199" s="127"/>
    </row>
    <row r="200" spans="1:6" ht="11.25" customHeight="1" x14ac:dyDescent="0.25">
      <c r="A200" s="147"/>
      <c r="B200" s="144" t="s">
        <v>419</v>
      </c>
      <c r="C200" s="143"/>
      <c r="D200" s="296"/>
      <c r="E200" s="267" t="s">
        <v>210</v>
      </c>
      <c r="F200" s="126"/>
    </row>
    <row r="201" spans="1:6" ht="13.5" customHeight="1" x14ac:dyDescent="0.2">
      <c r="A201" s="141">
        <v>5311</v>
      </c>
      <c r="B201" s="159" t="s">
        <v>645</v>
      </c>
      <c r="C201" s="177" t="s">
        <v>646</v>
      </c>
      <c r="D201" s="296"/>
      <c r="E201" s="296"/>
      <c r="F201" s="126"/>
    </row>
    <row r="202" spans="1:6" ht="13.5" customHeight="1" x14ac:dyDescent="0.2">
      <c r="A202" s="141">
        <v>5400</v>
      </c>
      <c r="B202" s="161" t="s">
        <v>647</v>
      </c>
      <c r="C202" s="149" t="s">
        <v>56</v>
      </c>
      <c r="D202" s="267">
        <v>0</v>
      </c>
      <c r="E202" s="267" t="s">
        <v>210</v>
      </c>
      <c r="F202" s="128">
        <v>0</v>
      </c>
    </row>
    <row r="203" spans="1:6" ht="17.25" x14ac:dyDescent="0.25">
      <c r="A203" s="147"/>
      <c r="B203" s="144" t="s">
        <v>419</v>
      </c>
      <c r="C203" s="143"/>
      <c r="D203" s="296"/>
      <c r="E203" s="267" t="s">
        <v>210</v>
      </c>
      <c r="F203" s="127"/>
    </row>
    <row r="204" spans="1:6" ht="17.25" x14ac:dyDescent="0.2">
      <c r="A204" s="141">
        <v>5411</v>
      </c>
      <c r="B204" s="159" t="s">
        <v>648</v>
      </c>
      <c r="C204" s="177" t="s">
        <v>649</v>
      </c>
      <c r="D204" s="296">
        <v>0</v>
      </c>
      <c r="E204" s="296"/>
      <c r="F204" s="127"/>
    </row>
    <row r="205" spans="1:6" ht="12.75" customHeight="1" x14ac:dyDescent="0.2">
      <c r="A205" s="141">
        <v>5421</v>
      </c>
      <c r="B205" s="159" t="s">
        <v>650</v>
      </c>
      <c r="C205" s="177" t="s">
        <v>651</v>
      </c>
      <c r="D205" s="296"/>
      <c r="E205" s="267" t="s">
        <v>210</v>
      </c>
      <c r="F205" s="127"/>
    </row>
    <row r="206" spans="1:6" ht="14.25" customHeight="1" x14ac:dyDescent="0.2">
      <c r="A206" s="141">
        <v>5431</v>
      </c>
      <c r="B206" s="159" t="s">
        <v>652</v>
      </c>
      <c r="C206" s="177" t="s">
        <v>653</v>
      </c>
      <c r="D206" s="296"/>
      <c r="E206" s="267" t="s">
        <v>210</v>
      </c>
      <c r="F206" s="127"/>
    </row>
    <row r="207" spans="1:6" ht="14.25" customHeight="1" x14ac:dyDescent="0.2">
      <c r="A207" s="141">
        <v>5441</v>
      </c>
      <c r="B207" s="179" t="s">
        <v>654</v>
      </c>
      <c r="C207" s="177" t="s">
        <v>655</v>
      </c>
      <c r="D207" s="296"/>
      <c r="E207" s="267" t="s">
        <v>210</v>
      </c>
      <c r="F207" s="127"/>
    </row>
    <row r="208" spans="1:6" s="246" customFormat="1" ht="30.75" customHeight="1" x14ac:dyDescent="0.2">
      <c r="A208" s="244" t="s">
        <v>656</v>
      </c>
      <c r="B208" s="245" t="s">
        <v>657</v>
      </c>
      <c r="C208" s="139" t="s">
        <v>56</v>
      </c>
      <c r="D208" s="242">
        <f>F208</f>
        <v>-122871.95299999999</v>
      </c>
      <c r="E208" s="267" t="s">
        <v>210</v>
      </c>
      <c r="F208" s="259">
        <f>F226</f>
        <v>-122871.95299999999</v>
      </c>
    </row>
    <row r="209" spans="1:6" s="1" customFormat="1" ht="13.5" customHeight="1" x14ac:dyDescent="0.25">
      <c r="A209" s="180"/>
      <c r="B209" s="178" t="s">
        <v>19</v>
      </c>
      <c r="C209" s="182"/>
      <c r="D209" s="296"/>
      <c r="E209" s="296" t="s">
        <v>658</v>
      </c>
      <c r="F209" s="127"/>
    </row>
    <row r="210" spans="1:6" s="1" customFormat="1" ht="27" x14ac:dyDescent="0.25">
      <c r="A210" s="183" t="s">
        <v>659</v>
      </c>
      <c r="B210" s="184" t="s">
        <v>660</v>
      </c>
      <c r="C210" s="139" t="s">
        <v>56</v>
      </c>
      <c r="D210" s="296"/>
      <c r="E210" s="296"/>
      <c r="F210" s="127"/>
    </row>
    <row r="211" spans="1:6" s="1" customFormat="1" ht="11.25" customHeight="1" x14ac:dyDescent="0.25">
      <c r="A211" s="183"/>
      <c r="B211" s="178" t="s">
        <v>19</v>
      </c>
      <c r="C211" s="139"/>
      <c r="D211" s="296"/>
      <c r="E211" s="296" t="s">
        <v>658</v>
      </c>
      <c r="F211" s="126"/>
    </row>
    <row r="212" spans="1:6" s="1" customFormat="1" ht="13.5" customHeight="1" x14ac:dyDescent="0.25">
      <c r="A212" s="183" t="s">
        <v>661</v>
      </c>
      <c r="B212" s="185" t="s">
        <v>662</v>
      </c>
      <c r="C212" s="186" t="s">
        <v>663</v>
      </c>
      <c r="D212" s="296"/>
      <c r="E212" s="296"/>
      <c r="F212" s="126"/>
    </row>
    <row r="213" spans="1:6" s="1" customFormat="1" ht="17.25" x14ac:dyDescent="0.25">
      <c r="A213" s="183" t="s">
        <v>664</v>
      </c>
      <c r="B213" s="185" t="s">
        <v>665</v>
      </c>
      <c r="C213" s="186" t="s">
        <v>666</v>
      </c>
      <c r="D213" s="296"/>
      <c r="E213" s="296"/>
      <c r="F213" s="126"/>
    </row>
    <row r="214" spans="1:6" s="29" customFormat="1" ht="17.25" x14ac:dyDescent="0.25">
      <c r="A214" s="60" t="s">
        <v>667</v>
      </c>
      <c r="B214" s="185" t="s">
        <v>668</v>
      </c>
      <c r="C214" s="186" t="s">
        <v>669</v>
      </c>
      <c r="D214" s="284"/>
      <c r="E214" s="284"/>
      <c r="F214" s="252"/>
    </row>
    <row r="215" spans="1:6" s="1" customFormat="1" ht="13.5" customHeight="1" x14ac:dyDescent="0.25">
      <c r="A215" s="60" t="s">
        <v>670</v>
      </c>
      <c r="B215" s="184" t="s">
        <v>671</v>
      </c>
      <c r="C215" s="139" t="s">
        <v>56</v>
      </c>
      <c r="D215" s="296"/>
      <c r="E215" s="296" t="s">
        <v>658</v>
      </c>
      <c r="F215" s="126"/>
    </row>
    <row r="216" spans="1:6" s="1" customFormat="1" ht="12.75" customHeight="1" x14ac:dyDescent="0.25">
      <c r="A216" s="60"/>
      <c r="B216" s="178" t="s">
        <v>19</v>
      </c>
      <c r="C216" s="139"/>
      <c r="D216" s="296"/>
      <c r="E216" s="296" t="s">
        <v>658</v>
      </c>
      <c r="F216" s="126"/>
    </row>
    <row r="217" spans="1:6" s="1" customFormat="1" ht="27.75" customHeight="1" x14ac:dyDescent="0.25">
      <c r="A217" s="60" t="s">
        <v>672</v>
      </c>
      <c r="B217" s="185" t="s">
        <v>673</v>
      </c>
      <c r="C217" s="187" t="s">
        <v>674</v>
      </c>
      <c r="D217" s="296"/>
      <c r="E217" s="296"/>
      <c r="F217" s="126"/>
    </row>
    <row r="218" spans="1:6" s="1" customFormat="1" ht="24.75" customHeight="1" x14ac:dyDescent="0.25">
      <c r="A218" s="60" t="s">
        <v>675</v>
      </c>
      <c r="B218" s="185" t="s">
        <v>676</v>
      </c>
      <c r="C218" s="139" t="s">
        <v>56</v>
      </c>
      <c r="D218" s="296"/>
      <c r="E218" s="296" t="s">
        <v>658</v>
      </c>
      <c r="F218" s="126"/>
    </row>
    <row r="219" spans="1:6" s="1" customFormat="1" ht="12.75" customHeight="1" x14ac:dyDescent="0.25">
      <c r="A219" s="60"/>
      <c r="B219" s="188" t="s">
        <v>45</v>
      </c>
      <c r="C219" s="162"/>
      <c r="D219" s="296"/>
      <c r="E219" s="296" t="s">
        <v>658</v>
      </c>
      <c r="F219" s="126"/>
    </row>
    <row r="220" spans="1:6" s="1" customFormat="1" ht="16.5" customHeight="1" x14ac:dyDescent="0.25">
      <c r="A220" s="60" t="s">
        <v>677</v>
      </c>
      <c r="B220" s="188" t="s">
        <v>678</v>
      </c>
      <c r="C220" s="186" t="s">
        <v>679</v>
      </c>
      <c r="D220" s="296"/>
      <c r="E220" s="296"/>
      <c r="F220" s="126"/>
    </row>
    <row r="221" spans="1:6" s="1" customFormat="1" ht="13.5" customHeight="1" x14ac:dyDescent="0.25">
      <c r="A221" s="189" t="s">
        <v>680</v>
      </c>
      <c r="B221" s="188" t="s">
        <v>681</v>
      </c>
      <c r="C221" s="187" t="s">
        <v>682</v>
      </c>
      <c r="D221" s="296"/>
      <c r="E221" s="296"/>
      <c r="F221" s="126"/>
    </row>
    <row r="222" spans="1:6" s="1" customFormat="1" ht="15.75" customHeight="1" x14ac:dyDescent="0.25">
      <c r="A222" s="60" t="s">
        <v>683</v>
      </c>
      <c r="B222" s="190" t="s">
        <v>684</v>
      </c>
      <c r="C222" s="187" t="s">
        <v>685</v>
      </c>
      <c r="D222" s="296"/>
      <c r="E222" s="296" t="s">
        <v>658</v>
      </c>
      <c r="F222" s="126"/>
    </row>
    <row r="223" spans="1:6" s="1" customFormat="1" ht="26.25" customHeight="1" x14ac:dyDescent="0.25">
      <c r="A223" s="60" t="s">
        <v>686</v>
      </c>
      <c r="B223" s="184" t="s">
        <v>687</v>
      </c>
      <c r="C223" s="139" t="s">
        <v>56</v>
      </c>
      <c r="D223" s="296">
        <f>+F223</f>
        <v>-122871.95299999999</v>
      </c>
      <c r="E223" s="296" t="s">
        <v>658</v>
      </c>
      <c r="F223" s="251">
        <f>+F226</f>
        <v>-122871.95299999999</v>
      </c>
    </row>
    <row r="224" spans="1:6" s="1" customFormat="1" ht="12" customHeight="1" x14ac:dyDescent="0.25">
      <c r="A224" s="60"/>
      <c r="B224" s="178" t="s">
        <v>19</v>
      </c>
      <c r="C224" s="162"/>
      <c r="D224" s="296"/>
      <c r="E224" s="296" t="s">
        <v>658</v>
      </c>
      <c r="F224" s="126"/>
    </row>
    <row r="225" spans="1:15" s="1" customFormat="1" ht="17.25" x14ac:dyDescent="0.25">
      <c r="A225" s="189" t="s">
        <v>688</v>
      </c>
      <c r="B225" s="185" t="s">
        <v>689</v>
      </c>
      <c r="C225" s="191" t="s">
        <v>690</v>
      </c>
      <c r="D225" s="296"/>
      <c r="E225" s="296"/>
      <c r="F225" s="251"/>
    </row>
    <row r="226" spans="1:15" s="1" customFormat="1" ht="15.75" customHeight="1" x14ac:dyDescent="0.25">
      <c r="A226" s="60" t="s">
        <v>691</v>
      </c>
      <c r="B226" s="184" t="s">
        <v>692</v>
      </c>
      <c r="C226" s="139" t="s">
        <v>56</v>
      </c>
      <c r="D226" s="288">
        <f>F226</f>
        <v>-122871.95299999999</v>
      </c>
      <c r="E226" s="296" t="s">
        <v>658</v>
      </c>
      <c r="F226" s="251">
        <f>+F228</f>
        <v>-122871.95299999999</v>
      </c>
    </row>
    <row r="227" spans="1:15" s="1" customFormat="1" ht="12" customHeight="1" x14ac:dyDescent="0.25">
      <c r="A227" s="60"/>
      <c r="B227" s="192" t="s">
        <v>19</v>
      </c>
      <c r="C227" s="139"/>
      <c r="D227" s="288"/>
      <c r="E227" s="296" t="s">
        <v>658</v>
      </c>
      <c r="F227" s="251"/>
    </row>
    <row r="228" spans="1:15" s="1" customFormat="1" ht="17.25" customHeight="1" x14ac:dyDescent="0.25">
      <c r="A228" s="60" t="s">
        <v>693</v>
      </c>
      <c r="B228" s="185" t="s">
        <v>694</v>
      </c>
      <c r="C228" s="186" t="s">
        <v>695</v>
      </c>
      <c r="D228" s="288">
        <f>F228</f>
        <v>-122871.95299999999</v>
      </c>
      <c r="E228" s="296" t="s">
        <v>658</v>
      </c>
      <c r="F228" s="251">
        <f>+'Հատված 6'!H251</f>
        <v>-122871.95299999999</v>
      </c>
    </row>
    <row r="229" spans="1:15" s="1" customFormat="1" ht="19.5" customHeight="1" x14ac:dyDescent="0.25">
      <c r="A229" s="189" t="s">
        <v>696</v>
      </c>
      <c r="B229" s="185" t="s">
        <v>697</v>
      </c>
      <c r="C229" s="191" t="s">
        <v>698</v>
      </c>
      <c r="D229" s="296"/>
      <c r="E229" s="296" t="s">
        <v>658</v>
      </c>
      <c r="F229" s="251"/>
    </row>
    <row r="230" spans="1:15" s="1" customFormat="1" ht="28.5" customHeight="1" x14ac:dyDescent="0.25">
      <c r="A230" s="60" t="s">
        <v>699</v>
      </c>
      <c r="B230" s="185" t="s">
        <v>851</v>
      </c>
      <c r="C230" s="187" t="s">
        <v>700</v>
      </c>
      <c r="D230" s="296"/>
      <c r="E230" s="296" t="s">
        <v>658</v>
      </c>
      <c r="F230" s="251"/>
    </row>
    <row r="231" spans="1:15" s="1" customFormat="1" ht="27" x14ac:dyDescent="0.25">
      <c r="A231" s="60" t="s">
        <v>701</v>
      </c>
      <c r="B231" s="185" t="s">
        <v>702</v>
      </c>
      <c r="C231" s="187" t="s">
        <v>703</v>
      </c>
      <c r="D231" s="296"/>
      <c r="E231" s="296" t="s">
        <v>658</v>
      </c>
      <c r="F231" s="127"/>
    </row>
    <row r="232" spans="1:15" s="1" customFormat="1" ht="25.5" x14ac:dyDescent="0.2">
      <c r="A232" s="193" t="s">
        <v>701</v>
      </c>
      <c r="B232" s="194" t="s">
        <v>704</v>
      </c>
      <c r="C232" s="195" t="s">
        <v>703</v>
      </c>
      <c r="D232" s="296"/>
      <c r="E232" s="296" t="s">
        <v>658</v>
      </c>
      <c r="F232" s="126"/>
      <c r="G232" s="45" t="s">
        <v>857</v>
      </c>
    </row>
    <row r="233" spans="1:15" s="1" customFormat="1" x14ac:dyDescent="0.2">
      <c r="A233" s="49"/>
      <c r="D233" s="265"/>
      <c r="E233" s="265"/>
      <c r="F233" s="44"/>
    </row>
    <row r="234" spans="1:15" s="1" customFormat="1" ht="37.5" customHeight="1" x14ac:dyDescent="0.2">
      <c r="A234" s="626" t="s">
        <v>876</v>
      </c>
      <c r="B234" s="626"/>
      <c r="C234" s="626"/>
      <c r="D234" s="626"/>
      <c r="E234" s="626"/>
      <c r="F234" s="626"/>
    </row>
    <row r="235" spans="1:15" s="1" customFormat="1" ht="13.5" x14ac:dyDescent="0.2">
      <c r="A235" s="641" t="s">
        <v>875</v>
      </c>
      <c r="B235" s="641"/>
      <c r="C235" s="641"/>
      <c r="D235" s="641"/>
      <c r="E235" s="641"/>
      <c r="F235" s="253"/>
      <c r="N235" s="52"/>
      <c r="O235" s="52"/>
    </row>
    <row r="236" spans="1:15" s="1" customFormat="1" ht="13.5" x14ac:dyDescent="0.2">
      <c r="A236" s="49"/>
      <c r="B236" s="5"/>
      <c r="C236" s="86"/>
      <c r="D236" s="59"/>
      <c r="E236" s="104"/>
      <c r="F236" s="57"/>
      <c r="N236" s="52"/>
      <c r="O236" s="52"/>
    </row>
    <row r="237" spans="1:15" s="1" customFormat="1" ht="15" x14ac:dyDescent="0.2">
      <c r="B237" s="588"/>
      <c r="C237" s="588"/>
      <c r="D237" s="588"/>
      <c r="E237" s="588"/>
      <c r="F237" s="588"/>
      <c r="N237" s="52"/>
      <c r="O237" s="6"/>
    </row>
    <row r="238" spans="1:15" ht="16.5" x14ac:dyDescent="0.2">
      <c r="B238" s="83"/>
      <c r="C238" s="84"/>
      <c r="D238" s="301"/>
      <c r="E238" s="301"/>
      <c r="F238" s="247"/>
      <c r="N238" s="52"/>
    </row>
    <row r="239" spans="1:15" ht="13.5" customHeight="1" x14ac:dyDescent="0.2">
      <c r="C239"/>
      <c r="L239" s="45"/>
      <c r="M239" s="1"/>
      <c r="N239" s="6"/>
    </row>
    <row r="240" spans="1:15" x14ac:dyDescent="0.2">
      <c r="C240"/>
      <c r="G240" s="8"/>
    </row>
    <row r="241" spans="1:7" x14ac:dyDescent="0.2">
      <c r="C241"/>
      <c r="G241" s="8"/>
    </row>
    <row r="242" spans="1:7" ht="15" x14ac:dyDescent="0.2">
      <c r="A242" s="8"/>
      <c r="B242" s="50"/>
      <c r="C242" s="51"/>
      <c r="D242" s="302"/>
      <c r="E242" s="302"/>
      <c r="F242" s="42"/>
    </row>
    <row r="243" spans="1:7" x14ac:dyDescent="0.2">
      <c r="A243" s="8"/>
      <c r="B243" s="639"/>
      <c r="C243" s="639"/>
      <c r="D243" s="639"/>
      <c r="E243" s="639"/>
      <c r="F243" s="639"/>
      <c r="G243" s="639"/>
    </row>
    <row r="244" spans="1:7" x14ac:dyDescent="0.2">
      <c r="A244" s="8"/>
      <c r="B244" s="52"/>
      <c r="C244" s="52"/>
      <c r="D244" s="303"/>
      <c r="E244" s="303"/>
      <c r="F244" s="254"/>
      <c r="G244" s="52"/>
    </row>
    <row r="245" spans="1:7" ht="15" x14ac:dyDescent="0.2">
      <c r="A245" s="8"/>
      <c r="B245" s="629"/>
      <c r="C245" s="629"/>
      <c r="D245" s="629"/>
      <c r="E245" s="629"/>
      <c r="F245" s="629"/>
      <c r="G245" s="6"/>
    </row>
    <row r="246" spans="1:7" ht="15" x14ac:dyDescent="0.2">
      <c r="A246" s="8"/>
      <c r="B246" s="3"/>
      <c r="C246" s="4"/>
      <c r="D246" s="304"/>
      <c r="E246" s="305"/>
      <c r="F246" s="71"/>
      <c r="G246" s="6"/>
    </row>
    <row r="247" spans="1:7" ht="15" x14ac:dyDescent="0.2">
      <c r="A247" s="8"/>
      <c r="B247" s="3"/>
      <c r="C247" s="4"/>
      <c r="D247" s="304"/>
      <c r="E247" s="305"/>
      <c r="F247" s="71"/>
      <c r="G247" s="6"/>
    </row>
    <row r="248" spans="1:7" x14ac:dyDescent="0.2">
      <c r="A248" s="8"/>
      <c r="C248"/>
    </row>
    <row r="249" spans="1:7" x14ac:dyDescent="0.2">
      <c r="A249" s="8"/>
      <c r="B249" s="10"/>
      <c r="C249" s="32"/>
      <c r="F249" s="255"/>
    </row>
    <row r="250" spans="1:7" x14ac:dyDescent="0.2">
      <c r="A250" s="8"/>
      <c r="B250" s="17"/>
      <c r="C250" s="31"/>
      <c r="F250" s="255"/>
    </row>
    <row r="251" spans="1:7" x14ac:dyDescent="0.2">
      <c r="A251" s="8"/>
      <c r="B251" s="17"/>
      <c r="C251" s="31"/>
      <c r="F251" s="255"/>
    </row>
    <row r="252" spans="1:7" x14ac:dyDescent="0.2">
      <c r="A252" s="8"/>
      <c r="B252" s="17"/>
      <c r="C252" s="31"/>
      <c r="F252" s="255"/>
    </row>
    <row r="253" spans="1:7" x14ac:dyDescent="0.2">
      <c r="A253" s="8"/>
      <c r="B253" s="17"/>
      <c r="C253" s="31"/>
      <c r="F253" s="255"/>
    </row>
    <row r="254" spans="1:7" x14ac:dyDescent="0.2">
      <c r="A254" s="8"/>
      <c r="B254" s="16"/>
      <c r="C254" s="34"/>
      <c r="F254" s="255"/>
    </row>
    <row r="255" spans="1:7" x14ac:dyDescent="0.2">
      <c r="A255" s="8"/>
      <c r="B255" s="17"/>
      <c r="C255" s="31"/>
      <c r="F255" s="255"/>
    </row>
    <row r="256" spans="1:7" x14ac:dyDescent="0.2">
      <c r="A256" s="8"/>
      <c r="B256" s="14"/>
      <c r="C256" s="31"/>
      <c r="F256" s="255"/>
    </row>
    <row r="257" spans="1:6" x14ac:dyDescent="0.2">
      <c r="A257" s="8"/>
      <c r="B257" s="17"/>
      <c r="C257" s="31"/>
      <c r="F257" s="255"/>
    </row>
    <row r="258" spans="1:6" x14ac:dyDescent="0.2">
      <c r="A258" s="8"/>
      <c r="B258" s="12"/>
      <c r="C258" s="31"/>
      <c r="F258" s="255"/>
    </row>
    <row r="259" spans="1:6" x14ac:dyDescent="0.2">
      <c r="A259" s="8"/>
      <c r="B259" s="16"/>
      <c r="C259" s="34"/>
      <c r="F259" s="255"/>
    </row>
    <row r="260" spans="1:6" x14ac:dyDescent="0.2">
      <c r="A260" s="8"/>
      <c r="B260" s="17"/>
      <c r="C260" s="31"/>
      <c r="F260" s="255"/>
    </row>
    <row r="261" spans="1:6" x14ac:dyDescent="0.2">
      <c r="A261" s="8"/>
      <c r="B261" s="17"/>
      <c r="C261" s="31"/>
      <c r="F261" s="255"/>
    </row>
    <row r="262" spans="1:6" x14ac:dyDescent="0.2">
      <c r="A262" s="8"/>
      <c r="B262" s="16"/>
      <c r="C262" s="34"/>
      <c r="F262" s="255"/>
    </row>
    <row r="263" spans="1:6" x14ac:dyDescent="0.2">
      <c r="A263" s="8"/>
      <c r="B263" s="17"/>
      <c r="C263" s="31"/>
      <c r="F263" s="255"/>
    </row>
    <row r="264" spans="1:6" x14ac:dyDescent="0.2">
      <c r="A264" s="8"/>
      <c r="B264" s="17"/>
      <c r="C264" s="31"/>
      <c r="F264" s="255"/>
    </row>
    <row r="265" spans="1:6" x14ac:dyDescent="0.2">
      <c r="A265" s="8"/>
      <c r="B265" s="12"/>
      <c r="C265" s="31"/>
      <c r="F265" s="255"/>
    </row>
    <row r="266" spans="1:6" x14ac:dyDescent="0.2">
      <c r="A266" s="8"/>
      <c r="B266" s="16"/>
      <c r="C266" s="34"/>
      <c r="F266" s="255"/>
    </row>
    <row r="267" spans="1:6" x14ac:dyDescent="0.2">
      <c r="A267" s="8"/>
      <c r="B267" s="17"/>
      <c r="C267" s="31"/>
      <c r="F267" s="255"/>
    </row>
    <row r="268" spans="1:6" x14ac:dyDescent="0.2">
      <c r="A268" s="8"/>
      <c r="B268" s="17"/>
      <c r="C268" s="31"/>
      <c r="F268" s="255"/>
    </row>
    <row r="269" spans="1:6" x14ac:dyDescent="0.2">
      <c r="A269" s="8"/>
      <c r="B269" s="16"/>
      <c r="C269" s="34"/>
      <c r="F269" s="255"/>
    </row>
    <row r="270" spans="1:6" x14ac:dyDescent="0.2">
      <c r="A270" s="8"/>
      <c r="B270" s="17"/>
      <c r="C270" s="31"/>
      <c r="F270" s="255"/>
    </row>
    <row r="271" spans="1:6" x14ac:dyDescent="0.2">
      <c r="A271" s="8"/>
      <c r="B271" s="17"/>
      <c r="C271" s="31"/>
      <c r="F271" s="255"/>
    </row>
    <row r="272" spans="1:6" x14ac:dyDescent="0.2">
      <c r="A272" s="8"/>
      <c r="B272" s="17"/>
      <c r="C272" s="31"/>
      <c r="F272" s="255"/>
    </row>
    <row r="273" spans="1:6" x14ac:dyDescent="0.2">
      <c r="A273" s="8"/>
      <c r="B273" s="17"/>
      <c r="C273" s="31"/>
      <c r="F273" s="255"/>
    </row>
    <row r="274" spans="1:6" x14ac:dyDescent="0.2">
      <c r="A274" s="8"/>
      <c r="B274" s="17"/>
      <c r="C274" s="31"/>
      <c r="F274" s="255"/>
    </row>
    <row r="275" spans="1:6" x14ac:dyDescent="0.2">
      <c r="A275" s="8"/>
      <c r="B275" s="16"/>
      <c r="C275" s="34"/>
      <c r="F275" s="255"/>
    </row>
    <row r="276" spans="1:6" x14ac:dyDescent="0.2">
      <c r="A276" s="8"/>
      <c r="B276" s="17"/>
      <c r="C276" s="31"/>
      <c r="F276" s="255"/>
    </row>
    <row r="277" spans="1:6" x14ac:dyDescent="0.2">
      <c r="A277" s="8"/>
      <c r="B277" s="17"/>
      <c r="C277" s="31"/>
      <c r="F277" s="255"/>
    </row>
    <row r="278" spans="1:6" x14ac:dyDescent="0.2">
      <c r="A278" s="8"/>
      <c r="B278" s="17"/>
      <c r="C278" s="31"/>
      <c r="F278" s="255"/>
    </row>
    <row r="279" spans="1:6" x14ac:dyDescent="0.2">
      <c r="A279" s="8"/>
      <c r="B279" s="14"/>
      <c r="C279" s="31"/>
      <c r="F279" s="255"/>
    </row>
    <row r="280" spans="1:6" x14ac:dyDescent="0.2">
      <c r="A280" s="8"/>
      <c r="B280" s="14"/>
      <c r="C280" s="31"/>
      <c r="F280" s="255"/>
    </row>
    <row r="281" spans="1:6" x14ac:dyDescent="0.2">
      <c r="A281" s="8"/>
      <c r="B281" s="14"/>
      <c r="C281" s="31"/>
      <c r="F281" s="255"/>
    </row>
    <row r="282" spans="1:6" x14ac:dyDescent="0.2">
      <c r="A282" s="8"/>
      <c r="B282" s="14"/>
      <c r="C282" s="31"/>
      <c r="F282" s="255"/>
    </row>
    <row r="283" spans="1:6" x14ac:dyDescent="0.2">
      <c r="A283" s="8"/>
      <c r="B283" s="14"/>
      <c r="C283" s="31"/>
      <c r="F283" s="255"/>
    </row>
    <row r="284" spans="1:6" x14ac:dyDescent="0.2">
      <c r="A284" s="8"/>
      <c r="B284" s="17"/>
      <c r="C284" s="31"/>
      <c r="F284" s="255"/>
    </row>
    <row r="285" spans="1:6" x14ac:dyDescent="0.2">
      <c r="A285" s="8"/>
      <c r="B285" s="17"/>
      <c r="C285" s="31"/>
      <c r="F285" s="255"/>
    </row>
    <row r="286" spans="1:6" x14ac:dyDescent="0.2">
      <c r="A286" s="8"/>
      <c r="B286" s="17"/>
      <c r="C286" s="31"/>
      <c r="F286" s="255"/>
    </row>
    <row r="287" spans="1:6" x14ac:dyDescent="0.2">
      <c r="A287" s="8"/>
      <c r="B287" s="15"/>
      <c r="C287" s="31"/>
      <c r="F287" s="255"/>
    </row>
    <row r="288" spans="1:6" x14ac:dyDescent="0.2">
      <c r="A288" s="8"/>
      <c r="B288" s="14"/>
      <c r="C288" s="34"/>
      <c r="F288" s="255"/>
    </row>
    <row r="289" spans="1:6" ht="65.25" customHeight="1" x14ac:dyDescent="0.2">
      <c r="A289" s="8"/>
      <c r="B289" s="17"/>
      <c r="C289" s="31"/>
      <c r="F289" s="255"/>
    </row>
    <row r="290" spans="1:6" ht="39.75" customHeight="1" x14ac:dyDescent="0.2">
      <c r="A290" s="8"/>
      <c r="B290" s="17"/>
      <c r="C290" s="31"/>
      <c r="F290" s="255"/>
    </row>
    <row r="291" spans="1:6" x14ac:dyDescent="0.2">
      <c r="A291" s="8"/>
      <c r="B291" s="17"/>
      <c r="C291" s="31"/>
      <c r="F291" s="255"/>
    </row>
    <row r="292" spans="1:6" x14ac:dyDescent="0.2">
      <c r="A292" s="8"/>
      <c r="B292" s="17"/>
      <c r="C292" s="31"/>
      <c r="F292" s="255"/>
    </row>
    <row r="293" spans="1:6" x14ac:dyDescent="0.2">
      <c r="A293" s="8"/>
      <c r="B293" s="17"/>
      <c r="C293" s="31"/>
      <c r="F293" s="255"/>
    </row>
    <row r="294" spans="1:6" x14ac:dyDescent="0.2">
      <c r="A294" s="8"/>
      <c r="B294" s="17"/>
      <c r="C294" s="31"/>
      <c r="F294" s="255"/>
    </row>
    <row r="295" spans="1:6" x14ac:dyDescent="0.2">
      <c r="A295" s="8"/>
      <c r="B295" s="17"/>
      <c r="C295" s="31"/>
      <c r="F295" s="255"/>
    </row>
    <row r="296" spans="1:6" x14ac:dyDescent="0.2">
      <c r="A296" s="8"/>
      <c r="B296" s="17"/>
      <c r="C296" s="31"/>
      <c r="F296" s="255"/>
    </row>
    <row r="297" spans="1:6" x14ac:dyDescent="0.2">
      <c r="A297" s="8"/>
      <c r="B297" s="17"/>
      <c r="C297" s="31"/>
      <c r="F297" s="255"/>
    </row>
    <row r="298" spans="1:6" x14ac:dyDescent="0.2">
      <c r="A298" s="8"/>
      <c r="B298" s="17"/>
      <c r="C298" s="31"/>
      <c r="F298" s="255"/>
    </row>
    <row r="299" spans="1:6" x14ac:dyDescent="0.2">
      <c r="A299" s="8"/>
      <c r="B299" s="17"/>
      <c r="C299" s="31"/>
      <c r="F299" s="255"/>
    </row>
    <row r="300" spans="1:6" x14ac:dyDescent="0.2">
      <c r="A300" s="8"/>
      <c r="B300" s="17"/>
      <c r="C300" s="31"/>
      <c r="F300" s="255"/>
    </row>
    <row r="301" spans="1:6" x14ac:dyDescent="0.2">
      <c r="A301" s="8"/>
      <c r="B301" s="17"/>
      <c r="C301" s="31"/>
      <c r="F301" s="255"/>
    </row>
    <row r="302" spans="1:6" x14ac:dyDescent="0.2">
      <c r="A302" s="8"/>
      <c r="B302" s="18"/>
      <c r="C302" s="31"/>
      <c r="F302" s="255"/>
    </row>
    <row r="303" spans="1:6" x14ac:dyDescent="0.2">
      <c r="A303" s="8"/>
      <c r="B303" s="17"/>
      <c r="C303" s="31"/>
      <c r="F303" s="255"/>
    </row>
    <row r="304" spans="1:6" x14ac:dyDescent="0.2">
      <c r="A304" s="8"/>
      <c r="B304" s="11"/>
      <c r="C304" s="31"/>
      <c r="F304" s="255"/>
    </row>
    <row r="305" spans="1:6" x14ac:dyDescent="0.2">
      <c r="A305" s="8"/>
      <c r="B305" s="11"/>
      <c r="C305" s="31"/>
      <c r="F305" s="255"/>
    </row>
    <row r="306" spans="1:6" x14ac:dyDescent="0.2">
      <c r="A306" s="8"/>
      <c r="B306" s="11"/>
      <c r="C306" s="33"/>
      <c r="F306" s="255"/>
    </row>
    <row r="307" spans="1:6" x14ac:dyDescent="0.2">
      <c r="A307" s="8"/>
      <c r="B307" s="11"/>
      <c r="C307" s="33"/>
      <c r="F307" s="255"/>
    </row>
    <row r="308" spans="1:6" x14ac:dyDescent="0.2">
      <c r="A308" s="8"/>
      <c r="B308" s="9"/>
      <c r="C308" s="33"/>
      <c r="F308" s="255"/>
    </row>
    <row r="309" spans="1:6" x14ac:dyDescent="0.2">
      <c r="A309" s="8"/>
      <c r="B309" s="17"/>
      <c r="C309" s="31"/>
      <c r="F309" s="255"/>
    </row>
    <row r="310" spans="1:6" x14ac:dyDescent="0.2">
      <c r="A310" s="8"/>
      <c r="B310" s="17"/>
      <c r="C310" s="31"/>
      <c r="F310" s="255"/>
    </row>
    <row r="311" spans="1:6" x14ac:dyDescent="0.2">
      <c r="A311" s="8"/>
      <c r="B311" s="17"/>
      <c r="C311" s="31"/>
      <c r="F311" s="255"/>
    </row>
    <row r="312" spans="1:6" x14ac:dyDescent="0.2">
      <c r="A312" s="8"/>
      <c r="B312" s="17"/>
      <c r="C312" s="31"/>
      <c r="F312" s="255"/>
    </row>
    <row r="313" spans="1:6" x14ac:dyDescent="0.2">
      <c r="A313" s="8"/>
      <c r="B313" s="19"/>
      <c r="C313" s="31"/>
      <c r="F313" s="255"/>
    </row>
    <row r="314" spans="1:6" x14ac:dyDescent="0.2">
      <c r="A314" s="8"/>
      <c r="B314" s="19"/>
      <c r="C314" s="35"/>
      <c r="F314" s="255"/>
    </row>
    <row r="315" spans="1:6" x14ac:dyDescent="0.2">
      <c r="A315" s="8"/>
      <c r="B315" s="20"/>
      <c r="C315" s="35"/>
      <c r="F315" s="255"/>
    </row>
    <row r="316" spans="1:6" x14ac:dyDescent="0.2">
      <c r="A316" s="8"/>
      <c r="B316" s="19"/>
      <c r="C316" s="35"/>
      <c r="F316" s="255"/>
    </row>
    <row r="317" spans="1:6" x14ac:dyDescent="0.2">
      <c r="A317" s="8"/>
      <c r="B317" s="19"/>
      <c r="C317" s="35"/>
      <c r="F317" s="255"/>
    </row>
    <row r="318" spans="1:6" x14ac:dyDescent="0.2">
      <c r="A318" s="8"/>
      <c r="B318" s="19"/>
      <c r="C318" s="35"/>
      <c r="F318" s="255"/>
    </row>
    <row r="319" spans="1:6" x14ac:dyDescent="0.2">
      <c r="A319" s="8"/>
      <c r="B319" s="19"/>
      <c r="C319" s="35"/>
      <c r="F319" s="255"/>
    </row>
    <row r="320" spans="1:6" x14ac:dyDescent="0.2">
      <c r="A320" s="8"/>
      <c r="B320" s="19"/>
      <c r="C320" s="35"/>
      <c r="F320" s="255"/>
    </row>
    <row r="321" spans="1:6" x14ac:dyDescent="0.2">
      <c r="A321" s="8"/>
      <c r="B321" s="19"/>
      <c r="C321" s="35"/>
      <c r="F321" s="255"/>
    </row>
    <row r="322" spans="1:6" x14ac:dyDescent="0.2">
      <c r="A322" s="8"/>
      <c r="B322" s="19"/>
      <c r="C322" s="35"/>
      <c r="F322" s="255"/>
    </row>
    <row r="323" spans="1:6" x14ac:dyDescent="0.2">
      <c r="A323" s="8"/>
      <c r="B323" s="19"/>
      <c r="C323" s="35"/>
      <c r="F323" s="255"/>
    </row>
    <row r="324" spans="1:6" x14ac:dyDescent="0.2">
      <c r="A324" s="8"/>
      <c r="B324" s="19"/>
      <c r="C324" s="35"/>
      <c r="F324" s="255"/>
    </row>
    <row r="325" spans="1:6" x14ac:dyDescent="0.2">
      <c r="A325" s="8"/>
      <c r="B325" s="19"/>
      <c r="C325" s="35"/>
      <c r="F325" s="255"/>
    </row>
    <row r="326" spans="1:6" x14ac:dyDescent="0.2">
      <c r="A326" s="8"/>
      <c r="B326" s="19"/>
      <c r="C326" s="35"/>
      <c r="F326" s="255"/>
    </row>
    <row r="327" spans="1:6" x14ac:dyDescent="0.2">
      <c r="A327" s="8"/>
      <c r="B327" s="19"/>
      <c r="C327" s="35"/>
      <c r="F327" s="255"/>
    </row>
    <row r="328" spans="1:6" x14ac:dyDescent="0.2">
      <c r="A328" s="8"/>
      <c r="B328" s="19"/>
      <c r="C328" s="35"/>
      <c r="F328" s="255"/>
    </row>
    <row r="329" spans="1:6" x14ac:dyDescent="0.2">
      <c r="A329" s="8"/>
      <c r="B329" s="19"/>
      <c r="C329" s="35"/>
      <c r="F329" s="255"/>
    </row>
    <row r="330" spans="1:6" x14ac:dyDescent="0.2">
      <c r="A330" s="8"/>
      <c r="B330" s="19"/>
      <c r="C330" s="35"/>
      <c r="F330" s="255"/>
    </row>
    <row r="331" spans="1:6" x14ac:dyDescent="0.2">
      <c r="A331" s="8"/>
      <c r="B331" s="19"/>
      <c r="C331" s="35"/>
      <c r="F331" s="255"/>
    </row>
    <row r="332" spans="1:6" x14ac:dyDescent="0.2">
      <c r="A332" s="8"/>
      <c r="B332" s="19"/>
      <c r="C332" s="35"/>
      <c r="F332" s="255"/>
    </row>
    <row r="333" spans="1:6" x14ac:dyDescent="0.2">
      <c r="A333" s="8"/>
      <c r="B333" s="19"/>
      <c r="C333" s="35"/>
      <c r="F333" s="255"/>
    </row>
    <row r="334" spans="1:6" x14ac:dyDescent="0.2">
      <c r="A334" s="8"/>
      <c r="B334" s="19"/>
      <c r="C334" s="35"/>
      <c r="F334" s="255"/>
    </row>
    <row r="335" spans="1:6" x14ac:dyDescent="0.2">
      <c r="A335" s="8"/>
      <c r="B335" s="19"/>
      <c r="C335" s="35"/>
      <c r="F335" s="255"/>
    </row>
    <row r="336" spans="1:6" x14ac:dyDescent="0.2">
      <c r="A336" s="8"/>
      <c r="B336" s="19"/>
      <c r="C336" s="35"/>
      <c r="F336" s="255"/>
    </row>
    <row r="337" spans="1:6" x14ac:dyDescent="0.2">
      <c r="A337" s="8"/>
      <c r="B337" s="19"/>
      <c r="C337" s="35"/>
      <c r="F337" s="255"/>
    </row>
    <row r="338" spans="1:6" x14ac:dyDescent="0.2">
      <c r="A338" s="8"/>
      <c r="B338" s="19"/>
      <c r="C338" s="35"/>
      <c r="F338" s="255"/>
    </row>
    <row r="339" spans="1:6" x14ac:dyDescent="0.2">
      <c r="A339" s="8"/>
      <c r="B339" s="19"/>
      <c r="C339" s="35"/>
      <c r="F339" s="255"/>
    </row>
    <row r="340" spans="1:6" x14ac:dyDescent="0.2">
      <c r="A340" s="8"/>
      <c r="B340" s="21"/>
      <c r="C340" s="36"/>
      <c r="F340" s="255"/>
    </row>
    <row r="341" spans="1:6" x14ac:dyDescent="0.2">
      <c r="A341" s="8"/>
      <c r="B341" s="19"/>
      <c r="C341" s="35"/>
      <c r="F341" s="255"/>
    </row>
    <row r="342" spans="1:6" x14ac:dyDescent="0.2">
      <c r="A342" s="8"/>
      <c r="B342" s="19"/>
      <c r="C342" s="35"/>
      <c r="F342" s="255"/>
    </row>
    <row r="343" spans="1:6" x14ac:dyDescent="0.2">
      <c r="A343" s="8"/>
      <c r="B343" s="19"/>
      <c r="C343" s="35"/>
      <c r="F343" s="255"/>
    </row>
    <row r="344" spans="1:6" x14ac:dyDescent="0.2">
      <c r="A344" s="8"/>
      <c r="B344" s="19"/>
      <c r="C344" s="35"/>
      <c r="F344" s="255"/>
    </row>
    <row r="345" spans="1:6" x14ac:dyDescent="0.2">
      <c r="A345" s="8"/>
      <c r="B345" s="19"/>
      <c r="C345" s="35"/>
      <c r="F345" s="255"/>
    </row>
    <row r="346" spans="1:6" x14ac:dyDescent="0.2">
      <c r="A346" s="8"/>
      <c r="B346" s="19"/>
      <c r="C346" s="35"/>
      <c r="F346" s="255"/>
    </row>
    <row r="347" spans="1:6" x14ac:dyDescent="0.2">
      <c r="A347" s="8"/>
      <c r="B347" s="19"/>
      <c r="C347" s="35"/>
      <c r="F347" s="255"/>
    </row>
    <row r="348" spans="1:6" x14ac:dyDescent="0.2">
      <c r="A348" s="8"/>
      <c r="B348" s="19"/>
      <c r="C348" s="35"/>
      <c r="F348" s="255"/>
    </row>
    <row r="349" spans="1:6" x14ac:dyDescent="0.2">
      <c r="A349" s="8"/>
      <c r="B349" s="19"/>
      <c r="C349" s="35"/>
      <c r="F349" s="255"/>
    </row>
    <row r="350" spans="1:6" x14ac:dyDescent="0.2">
      <c r="A350" s="8"/>
      <c r="B350" s="19"/>
      <c r="C350" s="35"/>
      <c r="F350" s="255"/>
    </row>
    <row r="351" spans="1:6" x14ac:dyDescent="0.2">
      <c r="A351" s="8"/>
      <c r="B351" s="19"/>
      <c r="C351" s="35"/>
      <c r="F351" s="255"/>
    </row>
    <row r="352" spans="1:6" x14ac:dyDescent="0.2">
      <c r="A352" s="8"/>
      <c r="B352" s="19"/>
      <c r="C352" s="35"/>
      <c r="F352" s="255"/>
    </row>
    <row r="353" spans="1:6" x14ac:dyDescent="0.2">
      <c r="A353" s="8"/>
      <c r="B353" s="19"/>
      <c r="C353" s="35"/>
      <c r="F353" s="255"/>
    </row>
    <row r="354" spans="1:6" x14ac:dyDescent="0.2">
      <c r="A354" s="8"/>
      <c r="B354" s="19"/>
      <c r="C354" s="35"/>
      <c r="F354" s="255"/>
    </row>
    <row r="355" spans="1:6" x14ac:dyDescent="0.2">
      <c r="A355" s="8"/>
      <c r="B355" s="19"/>
      <c r="C355" s="35"/>
      <c r="F355" s="255"/>
    </row>
    <row r="356" spans="1:6" x14ac:dyDescent="0.2">
      <c r="A356" s="8"/>
      <c r="B356" s="22"/>
      <c r="C356" s="31"/>
      <c r="F356" s="255"/>
    </row>
    <row r="357" spans="1:6" x14ac:dyDescent="0.2">
      <c r="A357" s="8"/>
      <c r="B357" s="11"/>
      <c r="C357" s="33"/>
      <c r="F357" s="255"/>
    </row>
    <row r="358" spans="1:6" x14ac:dyDescent="0.2">
      <c r="A358" s="8"/>
      <c r="B358" s="11"/>
      <c r="C358" s="37"/>
      <c r="F358" s="255"/>
    </row>
    <row r="359" spans="1:6" x14ac:dyDescent="0.2">
      <c r="A359" s="8"/>
      <c r="B359" s="11"/>
      <c r="C359" s="37"/>
      <c r="F359" s="255"/>
    </row>
    <row r="360" spans="1:6" x14ac:dyDescent="0.2">
      <c r="A360" s="8"/>
      <c r="B360" s="11"/>
      <c r="C360" s="37"/>
      <c r="F360" s="255"/>
    </row>
    <row r="361" spans="1:6" x14ac:dyDescent="0.2">
      <c r="A361" s="8"/>
      <c r="B361" s="11"/>
      <c r="C361" s="37"/>
      <c r="F361" s="255"/>
    </row>
    <row r="362" spans="1:6" x14ac:dyDescent="0.2">
      <c r="A362" s="8"/>
      <c r="B362" s="12"/>
      <c r="C362" s="37"/>
      <c r="F362" s="255"/>
    </row>
    <row r="363" spans="1:6" x14ac:dyDescent="0.2">
      <c r="A363" s="8"/>
      <c r="B363" s="13"/>
      <c r="C363" s="38"/>
      <c r="F363" s="255"/>
    </row>
    <row r="364" spans="1:6" x14ac:dyDescent="0.2">
      <c r="A364" s="8"/>
      <c r="B364" s="11"/>
      <c r="C364" s="37"/>
      <c r="F364" s="255"/>
    </row>
    <row r="365" spans="1:6" x14ac:dyDescent="0.2">
      <c r="A365" s="8"/>
      <c r="B365" s="11"/>
      <c r="C365" s="37"/>
      <c r="F365" s="255"/>
    </row>
    <row r="366" spans="1:6" x14ac:dyDescent="0.2">
      <c r="A366" s="8"/>
      <c r="B366" s="11"/>
      <c r="C366" s="37"/>
      <c r="F366" s="255"/>
    </row>
    <row r="367" spans="1:6" x14ac:dyDescent="0.2">
      <c r="A367" s="8"/>
      <c r="B367" s="13"/>
      <c r="C367" s="38"/>
      <c r="F367" s="255"/>
    </row>
    <row r="368" spans="1:6" x14ac:dyDescent="0.2">
      <c r="A368" s="8"/>
      <c r="B368" s="11"/>
      <c r="C368" s="37"/>
      <c r="F368" s="255"/>
    </row>
    <row r="369" spans="1:6" x14ac:dyDescent="0.2">
      <c r="A369" s="8"/>
      <c r="B369" s="11"/>
      <c r="C369" s="37"/>
      <c r="F369" s="255"/>
    </row>
    <row r="370" spans="1:6" x14ac:dyDescent="0.2">
      <c r="A370" s="8"/>
      <c r="B370" s="11"/>
      <c r="C370" s="37"/>
      <c r="F370" s="255"/>
    </row>
    <row r="371" spans="1:6" x14ac:dyDescent="0.2">
      <c r="A371" s="8"/>
      <c r="B371" s="11"/>
      <c r="C371" s="37"/>
      <c r="F371" s="255"/>
    </row>
    <row r="372" spans="1:6" x14ac:dyDescent="0.2">
      <c r="A372" s="8"/>
      <c r="B372" s="11"/>
      <c r="C372" s="37"/>
      <c r="F372" s="255"/>
    </row>
    <row r="373" spans="1:6" x14ac:dyDescent="0.2">
      <c r="A373" s="8"/>
      <c r="B373" s="11"/>
      <c r="C373" s="37"/>
      <c r="F373" s="255"/>
    </row>
    <row r="374" spans="1:6" x14ac:dyDescent="0.2">
      <c r="A374" s="8"/>
      <c r="B374" s="11"/>
      <c r="C374" s="37"/>
      <c r="F374" s="255"/>
    </row>
    <row r="375" spans="1:6" x14ac:dyDescent="0.2">
      <c r="A375" s="8"/>
      <c r="B375" s="11"/>
      <c r="C375" s="37"/>
      <c r="F375" s="255"/>
    </row>
    <row r="376" spans="1:6" x14ac:dyDescent="0.2">
      <c r="A376" s="8"/>
      <c r="B376" s="11"/>
      <c r="C376" s="37"/>
      <c r="F376" s="255"/>
    </row>
    <row r="377" spans="1:6" x14ac:dyDescent="0.2">
      <c r="A377" s="8"/>
      <c r="B377" s="11"/>
      <c r="C377" s="37"/>
      <c r="F377" s="255"/>
    </row>
    <row r="378" spans="1:6" x14ac:dyDescent="0.2">
      <c r="A378" s="8"/>
      <c r="B378" s="11"/>
      <c r="C378" s="37"/>
      <c r="F378" s="255"/>
    </row>
    <row r="379" spans="1:6" x14ac:dyDescent="0.2">
      <c r="A379" s="8"/>
      <c r="B379" s="11"/>
      <c r="C379" s="37"/>
      <c r="F379" s="255"/>
    </row>
    <row r="380" spans="1:6" x14ac:dyDescent="0.2">
      <c r="A380" s="8"/>
      <c r="B380" s="11"/>
      <c r="C380" s="37"/>
      <c r="F380" s="255"/>
    </row>
    <row r="381" spans="1:6" x14ac:dyDescent="0.2">
      <c r="A381" s="8"/>
      <c r="B381" s="11"/>
      <c r="C381" s="37"/>
      <c r="F381" s="255"/>
    </row>
    <row r="382" spans="1:6" x14ac:dyDescent="0.2">
      <c r="A382" s="8"/>
      <c r="B382" s="13"/>
      <c r="C382" s="38"/>
      <c r="F382" s="255"/>
    </row>
    <row r="383" spans="1:6" x14ac:dyDescent="0.2">
      <c r="A383" s="8"/>
      <c r="B383" s="11"/>
      <c r="C383" s="37"/>
      <c r="F383" s="255"/>
    </row>
    <row r="384" spans="1:6" x14ac:dyDescent="0.2">
      <c r="A384" s="8"/>
      <c r="B384" s="13"/>
      <c r="C384" s="36"/>
      <c r="F384" s="255"/>
    </row>
    <row r="385" spans="1:6" x14ac:dyDescent="0.2">
      <c r="A385" s="8"/>
      <c r="B385" s="11"/>
      <c r="C385" s="37"/>
      <c r="F385" s="255"/>
    </row>
    <row r="386" spans="1:6" x14ac:dyDescent="0.2">
      <c r="A386" s="8"/>
      <c r="B386" s="11"/>
      <c r="C386" s="37"/>
      <c r="F386" s="255"/>
    </row>
    <row r="387" spans="1:6" x14ac:dyDescent="0.2">
      <c r="A387" s="8"/>
      <c r="B387" s="11"/>
      <c r="C387" s="37"/>
      <c r="F387" s="255"/>
    </row>
    <row r="388" spans="1:6" x14ac:dyDescent="0.2">
      <c r="A388" s="8"/>
      <c r="B388" s="13"/>
      <c r="C388" s="36"/>
      <c r="F388" s="255"/>
    </row>
    <row r="389" spans="1:6" x14ac:dyDescent="0.2">
      <c r="A389" s="8"/>
      <c r="B389" s="11"/>
      <c r="C389" s="37"/>
      <c r="F389" s="255"/>
    </row>
    <row r="390" spans="1:6" x14ac:dyDescent="0.2">
      <c r="A390" s="8"/>
      <c r="B390" s="13"/>
      <c r="C390" s="38"/>
      <c r="F390" s="255"/>
    </row>
    <row r="391" spans="1:6" x14ac:dyDescent="0.2">
      <c r="A391" s="8"/>
      <c r="B391" s="11"/>
      <c r="C391" s="37"/>
      <c r="F391" s="255"/>
    </row>
    <row r="392" spans="1:6" x14ac:dyDescent="0.2">
      <c r="A392" s="8"/>
      <c r="B392" s="11"/>
      <c r="C392" s="37"/>
      <c r="F392" s="255"/>
    </row>
    <row r="393" spans="1:6" x14ac:dyDescent="0.2">
      <c r="A393" s="8"/>
      <c r="B393" s="11"/>
      <c r="C393" s="37"/>
      <c r="F393" s="255"/>
    </row>
    <row r="394" spans="1:6" x14ac:dyDescent="0.2">
      <c r="A394" s="8"/>
      <c r="B394" s="13"/>
      <c r="C394" s="38"/>
      <c r="F394" s="255"/>
    </row>
    <row r="395" spans="1:6" x14ac:dyDescent="0.2">
      <c r="A395" s="8"/>
      <c r="B395" s="11"/>
      <c r="C395" s="37"/>
      <c r="F395" s="255"/>
    </row>
    <row r="396" spans="1:6" x14ac:dyDescent="0.2">
      <c r="A396" s="8"/>
      <c r="B396" s="11"/>
      <c r="C396" s="37"/>
    </row>
    <row r="397" spans="1:6" ht="14.25" x14ac:dyDescent="0.2">
      <c r="A397" s="8"/>
      <c r="B397" s="23"/>
      <c r="C397" s="37"/>
    </row>
    <row r="398" spans="1:6" x14ac:dyDescent="0.2">
      <c r="A398" s="8"/>
      <c r="B398" s="12"/>
      <c r="C398" s="37"/>
    </row>
    <row r="399" spans="1:6" x14ac:dyDescent="0.2">
      <c r="A399" s="8"/>
      <c r="B399" s="13"/>
      <c r="C399" s="38"/>
      <c r="E399" s="306"/>
    </row>
    <row r="400" spans="1:6" x14ac:dyDescent="0.2">
      <c r="A400" s="8"/>
      <c r="B400" s="12"/>
      <c r="C400" s="38"/>
      <c r="E400" s="306"/>
    </row>
    <row r="401" spans="1:5" x14ac:dyDescent="0.2">
      <c r="A401" s="8"/>
      <c r="B401" s="11"/>
      <c r="C401" s="37"/>
      <c r="E401" s="306"/>
    </row>
    <row r="402" spans="1:5" x14ac:dyDescent="0.2">
      <c r="A402" s="8"/>
      <c r="B402" s="11"/>
      <c r="C402" s="37"/>
      <c r="E402" s="306"/>
    </row>
    <row r="403" spans="1:5" x14ac:dyDescent="0.2">
      <c r="A403" s="8"/>
      <c r="B403" s="11"/>
      <c r="C403" s="37"/>
      <c r="E403" s="306"/>
    </row>
    <row r="404" spans="1:5" x14ac:dyDescent="0.2">
      <c r="A404" s="8"/>
      <c r="B404" s="11"/>
      <c r="C404" s="37"/>
      <c r="E404" s="306"/>
    </row>
    <row r="405" spans="1:5" x14ac:dyDescent="0.2">
      <c r="A405" s="8"/>
      <c r="B405" s="11"/>
      <c r="C405" s="37"/>
      <c r="E405" s="306"/>
    </row>
    <row r="406" spans="1:5" x14ac:dyDescent="0.2">
      <c r="A406" s="8"/>
      <c r="B406" s="11"/>
      <c r="C406" s="37"/>
      <c r="E406" s="306"/>
    </row>
    <row r="407" spans="1:5" x14ac:dyDescent="0.2">
      <c r="A407" s="8"/>
      <c r="B407" s="11"/>
      <c r="C407" s="37"/>
      <c r="E407" s="306"/>
    </row>
    <row r="408" spans="1:5" x14ac:dyDescent="0.2">
      <c r="A408" s="8"/>
      <c r="B408" s="11"/>
      <c r="C408" s="37"/>
      <c r="E408" s="306"/>
    </row>
    <row r="409" spans="1:5" x14ac:dyDescent="0.2">
      <c r="A409" s="8"/>
      <c r="B409" s="11"/>
      <c r="C409" s="37"/>
      <c r="E409" s="306"/>
    </row>
    <row r="410" spans="1:5" x14ac:dyDescent="0.2">
      <c r="A410" s="8"/>
      <c r="B410" s="11"/>
      <c r="C410" s="37"/>
      <c r="E410" s="306"/>
    </row>
    <row r="411" spans="1:5" x14ac:dyDescent="0.2">
      <c r="A411" s="8"/>
      <c r="B411" s="11"/>
      <c r="C411" s="37"/>
      <c r="E411" s="306"/>
    </row>
    <row r="412" spans="1:5" x14ac:dyDescent="0.2">
      <c r="A412" s="8"/>
      <c r="B412" s="11"/>
      <c r="C412" s="37"/>
      <c r="E412" s="306"/>
    </row>
    <row r="413" spans="1:5" x14ac:dyDescent="0.2">
      <c r="A413" s="8"/>
      <c r="B413" s="11"/>
      <c r="C413" s="37"/>
      <c r="E413" s="306"/>
    </row>
    <row r="414" spans="1:5" x14ac:dyDescent="0.2">
      <c r="A414" s="8"/>
      <c r="B414" s="11"/>
      <c r="C414" s="37"/>
      <c r="E414" s="306"/>
    </row>
    <row r="415" spans="1:5" x14ac:dyDescent="0.2">
      <c r="A415" s="8"/>
      <c r="B415" s="11"/>
      <c r="C415" s="37"/>
      <c r="E415" s="306"/>
    </row>
    <row r="416" spans="1:5" x14ac:dyDescent="0.2">
      <c r="A416" s="8"/>
      <c r="B416" s="11"/>
      <c r="C416" s="37"/>
      <c r="E416" s="306"/>
    </row>
    <row r="417" spans="1:5" x14ac:dyDescent="0.2">
      <c r="A417" s="8"/>
      <c r="B417" s="12"/>
      <c r="C417" s="37"/>
      <c r="E417" s="306"/>
    </row>
    <row r="418" spans="1:5" x14ac:dyDescent="0.2">
      <c r="A418" s="8"/>
      <c r="B418" s="11"/>
      <c r="C418" s="37"/>
      <c r="E418" s="306"/>
    </row>
    <row r="419" spans="1:5" x14ac:dyDescent="0.2">
      <c r="A419" s="8"/>
      <c r="B419" s="11"/>
      <c r="C419" s="37"/>
      <c r="E419" s="306"/>
    </row>
    <row r="420" spans="1:5" x14ac:dyDescent="0.2">
      <c r="A420" s="8"/>
      <c r="B420" s="11"/>
      <c r="C420" s="37"/>
      <c r="E420" s="306"/>
    </row>
    <row r="421" spans="1:5" x14ac:dyDescent="0.2">
      <c r="A421" s="8"/>
      <c r="B421" s="11"/>
      <c r="C421" s="37"/>
      <c r="E421" s="306"/>
    </row>
    <row r="422" spans="1:5" x14ac:dyDescent="0.2">
      <c r="A422" s="8"/>
      <c r="B422" s="11"/>
      <c r="C422" s="37"/>
      <c r="E422" s="306"/>
    </row>
    <row r="423" spans="1:5" x14ac:dyDescent="0.2">
      <c r="A423" s="8"/>
      <c r="B423" s="11"/>
      <c r="C423" s="37"/>
      <c r="E423" s="306"/>
    </row>
    <row r="424" spans="1:5" x14ac:dyDescent="0.2">
      <c r="A424" s="8"/>
      <c r="B424" s="11"/>
      <c r="C424" s="37"/>
      <c r="E424" s="306"/>
    </row>
    <row r="425" spans="1:5" x14ac:dyDescent="0.2">
      <c r="A425" s="8"/>
      <c r="B425" s="11"/>
      <c r="C425" s="37"/>
      <c r="E425" s="306"/>
    </row>
    <row r="426" spans="1:5" x14ac:dyDescent="0.2">
      <c r="A426" s="8"/>
      <c r="B426" s="11"/>
      <c r="C426" s="37"/>
      <c r="E426" s="306"/>
    </row>
    <row r="427" spans="1:5" x14ac:dyDescent="0.2">
      <c r="A427" s="8"/>
      <c r="B427" s="11"/>
      <c r="C427" s="37"/>
      <c r="E427" s="306"/>
    </row>
    <row r="428" spans="1:5" x14ac:dyDescent="0.2">
      <c r="A428" s="8"/>
      <c r="B428" s="11"/>
      <c r="C428" s="37"/>
      <c r="E428" s="306"/>
    </row>
    <row r="429" spans="1:5" x14ac:dyDescent="0.2">
      <c r="A429" s="8"/>
      <c r="B429" s="11"/>
      <c r="C429" s="37"/>
      <c r="E429" s="306"/>
    </row>
    <row r="430" spans="1:5" x14ac:dyDescent="0.2">
      <c r="A430" s="8"/>
      <c r="B430" s="11"/>
      <c r="C430" s="37"/>
      <c r="E430" s="306"/>
    </row>
    <row r="431" spans="1:5" x14ac:dyDescent="0.2">
      <c r="A431" s="8"/>
      <c r="B431" s="11"/>
      <c r="C431" s="37"/>
      <c r="E431" s="306"/>
    </row>
    <row r="432" spans="1:5" x14ac:dyDescent="0.2">
      <c r="A432" s="8"/>
      <c r="B432" s="11"/>
      <c r="C432" s="37"/>
      <c r="E432" s="306"/>
    </row>
    <row r="433" spans="1:5" x14ac:dyDescent="0.2">
      <c r="A433" s="8"/>
      <c r="B433" s="11"/>
      <c r="C433" s="37"/>
      <c r="E433" s="306"/>
    </row>
    <row r="434" spans="1:5" x14ac:dyDescent="0.2">
      <c r="A434" s="8"/>
      <c r="B434" s="11"/>
      <c r="C434" s="37"/>
      <c r="E434" s="306"/>
    </row>
    <row r="435" spans="1:5" x14ac:dyDescent="0.2">
      <c r="A435" s="8"/>
      <c r="B435" s="11"/>
      <c r="C435" s="37"/>
      <c r="E435" s="306"/>
    </row>
    <row r="436" spans="1:5" x14ac:dyDescent="0.2">
      <c r="A436" s="8"/>
      <c r="B436" s="11"/>
      <c r="C436" s="37"/>
      <c r="E436" s="306"/>
    </row>
    <row r="437" spans="1:5" x14ac:dyDescent="0.2">
      <c r="A437" s="8"/>
      <c r="B437" s="11"/>
      <c r="C437" s="37"/>
      <c r="E437" s="306"/>
    </row>
    <row r="438" spans="1:5" x14ac:dyDescent="0.2">
      <c r="A438" s="8"/>
      <c r="B438" s="11"/>
      <c r="C438" s="37"/>
      <c r="E438" s="306"/>
    </row>
    <row r="439" spans="1:5" x14ac:dyDescent="0.2">
      <c r="A439" s="8"/>
      <c r="B439" s="11"/>
      <c r="C439" s="37"/>
      <c r="E439" s="306"/>
    </row>
    <row r="440" spans="1:5" x14ac:dyDescent="0.2">
      <c r="A440" s="8"/>
      <c r="B440" s="11"/>
      <c r="C440" s="37"/>
      <c r="E440" s="306"/>
    </row>
    <row r="441" spans="1:5" x14ac:dyDescent="0.2">
      <c r="A441" s="8"/>
      <c r="B441" s="11"/>
      <c r="C441" s="37"/>
      <c r="E441" s="306"/>
    </row>
    <row r="442" spans="1:5" x14ac:dyDescent="0.2">
      <c r="A442" s="8"/>
      <c r="B442" s="11"/>
      <c r="C442" s="37"/>
      <c r="E442" s="306"/>
    </row>
    <row r="443" spans="1:5" x14ac:dyDescent="0.2">
      <c r="A443" s="8"/>
      <c r="B443" s="11"/>
      <c r="C443" s="37"/>
      <c r="E443" s="306"/>
    </row>
    <row r="444" spans="1:5" x14ac:dyDescent="0.2">
      <c r="A444" s="8"/>
      <c r="B444" s="24"/>
      <c r="C444" s="37"/>
      <c r="E444" s="306"/>
    </row>
    <row r="445" spans="1:5" x14ac:dyDescent="0.2">
      <c r="A445" s="8"/>
      <c r="B445" s="11"/>
      <c r="C445" s="37"/>
      <c r="E445" s="306"/>
    </row>
    <row r="446" spans="1:5" x14ac:dyDescent="0.2">
      <c r="A446" s="8"/>
      <c r="B446" s="11"/>
      <c r="C446" s="37"/>
      <c r="E446" s="306"/>
    </row>
    <row r="447" spans="1:5" x14ac:dyDescent="0.2">
      <c r="A447" s="8"/>
      <c r="B447" s="11"/>
      <c r="C447" s="37"/>
      <c r="E447" s="306"/>
    </row>
    <row r="448" spans="1:5" x14ac:dyDescent="0.2">
      <c r="A448" s="8"/>
      <c r="B448" s="11"/>
      <c r="C448" s="37"/>
      <c r="E448" s="306"/>
    </row>
    <row r="449" spans="1:5" x14ac:dyDescent="0.2">
      <c r="A449" s="8"/>
      <c r="B449" s="11"/>
      <c r="C449" s="37"/>
      <c r="E449" s="306"/>
    </row>
    <row r="450" spans="1:5" x14ac:dyDescent="0.2">
      <c r="A450" s="8"/>
      <c r="B450" s="11"/>
      <c r="C450" s="37"/>
      <c r="E450" s="306"/>
    </row>
    <row r="451" spans="1:5" x14ac:dyDescent="0.2">
      <c r="A451" s="8"/>
      <c r="B451" s="11"/>
      <c r="C451" s="37"/>
      <c r="E451" s="306"/>
    </row>
    <row r="452" spans="1:5" x14ac:dyDescent="0.2">
      <c r="A452" s="8"/>
      <c r="B452" s="11"/>
      <c r="C452" s="37"/>
      <c r="E452" s="306"/>
    </row>
    <row r="453" spans="1:5" x14ac:dyDescent="0.2">
      <c r="A453" s="8"/>
      <c r="B453" s="11"/>
      <c r="C453" s="37"/>
      <c r="E453" s="306"/>
    </row>
    <row r="454" spans="1:5" x14ac:dyDescent="0.2">
      <c r="A454" s="8"/>
      <c r="B454" s="11"/>
      <c r="C454" s="37"/>
      <c r="E454" s="306"/>
    </row>
    <row r="455" spans="1:5" x14ac:dyDescent="0.2">
      <c r="A455" s="8"/>
      <c r="B455" s="11"/>
      <c r="C455" s="37"/>
      <c r="E455" s="306"/>
    </row>
    <row r="456" spans="1:5" x14ac:dyDescent="0.2">
      <c r="A456" s="8"/>
      <c r="B456" s="11"/>
      <c r="C456" s="37"/>
      <c r="E456" s="306"/>
    </row>
    <row r="457" spans="1:5" x14ac:dyDescent="0.2">
      <c r="A457" s="8"/>
      <c r="B457" s="11"/>
      <c r="C457" s="37"/>
      <c r="E457" s="306"/>
    </row>
    <row r="458" spans="1:5" x14ac:dyDescent="0.2">
      <c r="A458" s="8"/>
      <c r="B458" s="11"/>
      <c r="C458" s="37"/>
      <c r="E458" s="306"/>
    </row>
    <row r="459" spans="1:5" x14ac:dyDescent="0.2">
      <c r="A459" s="8"/>
      <c r="B459" s="11"/>
      <c r="C459" s="37"/>
      <c r="E459" s="306"/>
    </row>
    <row r="460" spans="1:5" x14ac:dyDescent="0.2">
      <c r="A460" s="8"/>
      <c r="B460" s="11"/>
      <c r="C460" s="37"/>
      <c r="E460" s="306"/>
    </row>
    <row r="461" spans="1:5" x14ac:dyDescent="0.2">
      <c r="A461" s="8"/>
      <c r="B461" s="11"/>
      <c r="C461" s="37"/>
      <c r="E461" s="306"/>
    </row>
    <row r="462" spans="1:5" x14ac:dyDescent="0.2">
      <c r="A462" s="8"/>
      <c r="B462" s="11"/>
      <c r="C462" s="37"/>
      <c r="E462" s="306"/>
    </row>
    <row r="463" spans="1:5" x14ac:dyDescent="0.2">
      <c r="A463" s="8"/>
      <c r="B463" s="11"/>
      <c r="C463" s="37"/>
      <c r="E463" s="306"/>
    </row>
    <row r="464" spans="1:5" x14ac:dyDescent="0.2">
      <c r="A464" s="8"/>
      <c r="B464" s="11"/>
      <c r="C464" s="37"/>
      <c r="E464" s="306"/>
    </row>
    <row r="465" spans="1:5" x14ac:dyDescent="0.2">
      <c r="A465" s="8"/>
      <c r="B465" s="11"/>
      <c r="C465" s="37"/>
      <c r="E465" s="306"/>
    </row>
    <row r="466" spans="1:5" x14ac:dyDescent="0.2">
      <c r="A466" s="8"/>
      <c r="B466" s="11"/>
      <c r="C466" s="37"/>
      <c r="E466" s="306"/>
    </row>
    <row r="467" spans="1:5" x14ac:dyDescent="0.2">
      <c r="A467" s="8"/>
      <c r="B467" s="11"/>
      <c r="C467" s="37"/>
      <c r="E467" s="306"/>
    </row>
    <row r="468" spans="1:5" x14ac:dyDescent="0.2">
      <c r="A468" s="8"/>
      <c r="B468" s="11"/>
      <c r="C468" s="37"/>
      <c r="E468" s="306"/>
    </row>
    <row r="469" spans="1:5" x14ac:dyDescent="0.2">
      <c r="A469" s="8"/>
      <c r="B469" s="11"/>
      <c r="C469" s="37"/>
      <c r="E469" s="306"/>
    </row>
    <row r="470" spans="1:5" x14ac:dyDescent="0.2">
      <c r="A470" s="8"/>
      <c r="B470" s="11"/>
      <c r="C470" s="37"/>
      <c r="E470" s="306"/>
    </row>
    <row r="471" spans="1:5" x14ac:dyDescent="0.2">
      <c r="A471" s="8"/>
      <c r="B471" s="25"/>
      <c r="C471" s="36"/>
      <c r="E471" s="306"/>
    </row>
    <row r="472" spans="1:5" x14ac:dyDescent="0.2">
      <c r="A472" s="8"/>
      <c r="B472" s="12"/>
      <c r="C472" s="37"/>
      <c r="E472" s="306"/>
    </row>
    <row r="473" spans="1:5" x14ac:dyDescent="0.2">
      <c r="A473" s="8"/>
      <c r="B473" s="11"/>
      <c r="C473" s="37"/>
      <c r="E473" s="306"/>
    </row>
    <row r="474" spans="1:5" x14ac:dyDescent="0.2">
      <c r="A474" s="8"/>
      <c r="B474" s="11"/>
      <c r="C474" s="37"/>
      <c r="E474" s="306"/>
    </row>
    <row r="475" spans="1:5" x14ac:dyDescent="0.2">
      <c r="A475" s="8"/>
      <c r="B475" s="11"/>
      <c r="C475" s="37"/>
      <c r="E475" s="306"/>
    </row>
    <row r="476" spans="1:5" x14ac:dyDescent="0.2">
      <c r="A476" s="8"/>
      <c r="B476" s="11"/>
      <c r="C476" s="37"/>
      <c r="E476" s="306"/>
    </row>
    <row r="477" spans="1:5" x14ac:dyDescent="0.2">
      <c r="A477" s="8"/>
      <c r="B477" s="11"/>
      <c r="C477" s="37"/>
      <c r="E477" s="306"/>
    </row>
    <row r="478" spans="1:5" x14ac:dyDescent="0.2">
      <c r="A478" s="8"/>
      <c r="B478" s="11"/>
      <c r="C478" s="37"/>
      <c r="E478" s="306"/>
    </row>
    <row r="479" spans="1:5" x14ac:dyDescent="0.2">
      <c r="A479" s="8"/>
      <c r="B479" s="11"/>
      <c r="C479" s="37"/>
      <c r="E479" s="306"/>
    </row>
    <row r="480" spans="1:5" x14ac:dyDescent="0.2">
      <c r="A480" s="8"/>
      <c r="B480" s="11"/>
      <c r="C480" s="37"/>
      <c r="E480" s="306"/>
    </row>
    <row r="481" spans="1:5" x14ac:dyDescent="0.2">
      <c r="A481" s="8"/>
      <c r="B481" s="11"/>
      <c r="C481" s="37"/>
      <c r="E481" s="306"/>
    </row>
    <row r="482" spans="1:5" x14ac:dyDescent="0.2">
      <c r="A482" s="8"/>
      <c r="B482" s="11"/>
      <c r="C482" s="37"/>
      <c r="E482" s="306"/>
    </row>
    <row r="483" spans="1:5" x14ac:dyDescent="0.2">
      <c r="A483" s="8"/>
      <c r="B483" s="11"/>
      <c r="C483" s="37"/>
      <c r="E483" s="306"/>
    </row>
    <row r="484" spans="1:5" x14ac:dyDescent="0.2">
      <c r="A484" s="8"/>
      <c r="B484" s="11"/>
      <c r="C484" s="37"/>
      <c r="E484" s="306"/>
    </row>
    <row r="485" spans="1:5" x14ac:dyDescent="0.2">
      <c r="A485" s="8"/>
      <c r="B485" s="11"/>
      <c r="C485" s="37"/>
      <c r="E485" s="306"/>
    </row>
    <row r="486" spans="1:5" x14ac:dyDescent="0.2">
      <c r="A486" s="8"/>
      <c r="B486" s="11"/>
      <c r="C486" s="37"/>
      <c r="E486" s="306"/>
    </row>
    <row r="487" spans="1:5" x14ac:dyDescent="0.2">
      <c r="A487" s="8"/>
      <c r="B487" s="11"/>
      <c r="C487" s="37"/>
      <c r="E487" s="306"/>
    </row>
    <row r="488" spans="1:5" x14ac:dyDescent="0.2">
      <c r="A488" s="8"/>
      <c r="B488" s="12"/>
      <c r="C488" s="37"/>
      <c r="E488" s="306"/>
    </row>
    <row r="489" spans="1:5" x14ac:dyDescent="0.2">
      <c r="A489" s="8"/>
      <c r="B489" s="11"/>
      <c r="C489" s="37"/>
      <c r="E489" s="306"/>
    </row>
    <row r="490" spans="1:5" x14ac:dyDescent="0.2">
      <c r="A490" s="8"/>
      <c r="B490" s="11"/>
      <c r="C490" s="37"/>
      <c r="E490" s="306"/>
    </row>
    <row r="491" spans="1:5" x14ac:dyDescent="0.2">
      <c r="A491" s="8"/>
      <c r="B491" s="11"/>
      <c r="C491" s="37"/>
      <c r="E491" s="306"/>
    </row>
    <row r="492" spans="1:5" x14ac:dyDescent="0.2">
      <c r="A492" s="8"/>
      <c r="B492" s="11"/>
      <c r="C492" s="37"/>
      <c r="E492" s="306"/>
    </row>
    <row r="493" spans="1:5" x14ac:dyDescent="0.2">
      <c r="A493" s="8"/>
      <c r="B493" s="12"/>
      <c r="C493" s="37"/>
      <c r="E493" s="306"/>
    </row>
    <row r="494" spans="1:5" x14ac:dyDescent="0.2">
      <c r="A494" s="8"/>
      <c r="B494" s="11"/>
      <c r="C494" s="37"/>
      <c r="E494" s="306"/>
    </row>
    <row r="495" spans="1:5" x14ac:dyDescent="0.2">
      <c r="A495" s="8"/>
      <c r="B495" s="11"/>
      <c r="C495" s="37"/>
      <c r="E495" s="306"/>
    </row>
    <row r="496" spans="1:5" x14ac:dyDescent="0.2">
      <c r="A496" s="8"/>
      <c r="B496" s="11"/>
      <c r="C496" s="37"/>
      <c r="E496" s="306"/>
    </row>
    <row r="497" spans="1:5" x14ac:dyDescent="0.2">
      <c r="A497" s="8"/>
      <c r="B497" s="11"/>
      <c r="C497" s="37"/>
      <c r="E497" s="306"/>
    </row>
    <row r="498" spans="1:5" x14ac:dyDescent="0.2">
      <c r="A498" s="8"/>
      <c r="B498" s="11"/>
      <c r="C498" s="37"/>
      <c r="E498" s="306"/>
    </row>
    <row r="499" spans="1:5" x14ac:dyDescent="0.2">
      <c r="A499" s="8"/>
      <c r="B499" s="11"/>
      <c r="C499" s="37"/>
      <c r="E499" s="306"/>
    </row>
    <row r="500" spans="1:5" x14ac:dyDescent="0.2">
      <c r="A500" s="8"/>
      <c r="B500" s="11"/>
      <c r="C500" s="37"/>
      <c r="E500" s="306"/>
    </row>
    <row r="501" spans="1:5" x14ac:dyDescent="0.2">
      <c r="A501" s="8"/>
      <c r="B501" s="11"/>
      <c r="C501" s="37"/>
      <c r="E501" s="306"/>
    </row>
    <row r="502" spans="1:5" x14ac:dyDescent="0.2">
      <c r="A502" s="8"/>
      <c r="B502" s="11"/>
      <c r="C502" s="37"/>
      <c r="E502" s="306"/>
    </row>
    <row r="503" spans="1:5" x14ac:dyDescent="0.2">
      <c r="A503" s="8"/>
      <c r="B503" s="11"/>
      <c r="C503" s="37"/>
      <c r="E503" s="306"/>
    </row>
    <row r="504" spans="1:5" x14ac:dyDescent="0.2">
      <c r="A504" s="8"/>
      <c r="B504" s="11"/>
      <c r="C504" s="37"/>
      <c r="E504" s="306"/>
    </row>
    <row r="505" spans="1:5" x14ac:dyDescent="0.2">
      <c r="A505" s="8"/>
      <c r="B505" s="11"/>
      <c r="C505" s="37"/>
      <c r="E505" s="306"/>
    </row>
    <row r="506" spans="1:5" x14ac:dyDescent="0.2">
      <c r="A506" s="8"/>
      <c r="B506" s="11"/>
      <c r="C506" s="35"/>
      <c r="E506" s="306"/>
    </row>
    <row r="507" spans="1:5" x14ac:dyDescent="0.2">
      <c r="A507" s="8"/>
      <c r="B507" s="11"/>
      <c r="C507" s="37"/>
      <c r="E507" s="306"/>
    </row>
    <row r="508" spans="1:5" x14ac:dyDescent="0.2">
      <c r="A508" s="8"/>
      <c r="B508" s="11"/>
      <c r="C508" s="37"/>
      <c r="E508" s="306"/>
    </row>
    <row r="509" spans="1:5" x14ac:dyDescent="0.2">
      <c r="A509" s="8"/>
      <c r="B509" s="11"/>
      <c r="C509" s="37"/>
      <c r="E509" s="306"/>
    </row>
    <row r="510" spans="1:5" x14ac:dyDescent="0.2">
      <c r="A510" s="8"/>
      <c r="B510" s="11"/>
      <c r="C510" s="37"/>
      <c r="E510" s="306"/>
    </row>
    <row r="511" spans="1:5" x14ac:dyDescent="0.2">
      <c r="A511" s="8"/>
      <c r="B511" s="11"/>
      <c r="C511" s="37"/>
      <c r="E511" s="306"/>
    </row>
    <row r="512" spans="1:5" x14ac:dyDescent="0.2">
      <c r="A512" s="8"/>
      <c r="B512" s="12"/>
      <c r="C512" s="37"/>
      <c r="E512" s="306"/>
    </row>
    <row r="513" spans="1:5" x14ac:dyDescent="0.2">
      <c r="A513" s="8"/>
      <c r="B513" s="11"/>
      <c r="C513" s="37"/>
      <c r="E513" s="306"/>
    </row>
    <row r="514" spans="1:5" x14ac:dyDescent="0.2">
      <c r="A514" s="8"/>
      <c r="B514" s="11"/>
      <c r="C514" s="37"/>
      <c r="E514" s="306"/>
    </row>
    <row r="515" spans="1:5" x14ac:dyDescent="0.2">
      <c r="A515" s="8"/>
      <c r="B515" s="11"/>
      <c r="C515" s="37"/>
      <c r="E515" s="306"/>
    </row>
    <row r="516" spans="1:5" x14ac:dyDescent="0.2">
      <c r="A516" s="8"/>
      <c r="B516" s="11"/>
      <c r="C516" s="37"/>
      <c r="E516" s="306"/>
    </row>
    <row r="517" spans="1:5" x14ac:dyDescent="0.2">
      <c r="A517" s="8"/>
      <c r="B517" s="11"/>
      <c r="C517" s="37"/>
      <c r="E517" s="306"/>
    </row>
    <row r="518" spans="1:5" x14ac:dyDescent="0.2">
      <c r="A518" s="8"/>
      <c r="B518" s="11"/>
      <c r="C518" s="37"/>
      <c r="E518" s="306"/>
    </row>
    <row r="519" spans="1:5" x14ac:dyDescent="0.2">
      <c r="A519" s="8"/>
      <c r="B519" s="11"/>
      <c r="C519" s="37"/>
      <c r="E519" s="306"/>
    </row>
    <row r="520" spans="1:5" x14ac:dyDescent="0.2">
      <c r="A520" s="8"/>
      <c r="B520" s="13"/>
      <c r="C520" s="38"/>
      <c r="E520" s="306"/>
    </row>
    <row r="521" spans="1:5" x14ac:dyDescent="0.2">
      <c r="A521" s="8"/>
      <c r="B521" s="12"/>
      <c r="C521" s="37"/>
      <c r="E521" s="306"/>
    </row>
    <row r="522" spans="1:5" x14ac:dyDescent="0.2">
      <c r="A522" s="8"/>
      <c r="B522" s="11"/>
      <c r="C522" s="37"/>
      <c r="E522" s="306"/>
    </row>
    <row r="523" spans="1:5" x14ac:dyDescent="0.2">
      <c r="A523" s="8"/>
      <c r="B523" s="11"/>
      <c r="C523" s="37"/>
      <c r="E523" s="306"/>
    </row>
    <row r="524" spans="1:5" x14ac:dyDescent="0.2">
      <c r="A524" s="8"/>
      <c r="B524" s="11"/>
      <c r="C524" s="37"/>
      <c r="E524" s="306"/>
    </row>
    <row r="525" spans="1:5" x14ac:dyDescent="0.2">
      <c r="A525" s="8"/>
      <c r="B525" s="11"/>
      <c r="C525" s="37"/>
      <c r="E525" s="306"/>
    </row>
    <row r="526" spans="1:5" x14ac:dyDescent="0.2">
      <c r="A526" s="8"/>
      <c r="B526" s="11"/>
      <c r="C526" s="37"/>
      <c r="E526" s="306"/>
    </row>
    <row r="527" spans="1:5" x14ac:dyDescent="0.2">
      <c r="A527" s="8"/>
      <c r="B527" s="11"/>
      <c r="C527" s="37"/>
      <c r="E527" s="306"/>
    </row>
    <row r="528" spans="1:5" x14ac:dyDescent="0.2">
      <c r="A528" s="8"/>
      <c r="B528" s="11"/>
      <c r="C528" s="37"/>
      <c r="E528" s="306"/>
    </row>
    <row r="529" spans="1:5" x14ac:dyDescent="0.2">
      <c r="A529" s="8"/>
      <c r="B529" s="11"/>
      <c r="C529" s="37"/>
      <c r="E529" s="306"/>
    </row>
    <row r="530" spans="1:5" x14ac:dyDescent="0.2">
      <c r="A530" s="8"/>
      <c r="B530" s="11"/>
      <c r="C530" s="37"/>
      <c r="E530" s="306"/>
    </row>
    <row r="531" spans="1:5" x14ac:dyDescent="0.2">
      <c r="A531" s="8"/>
      <c r="B531" s="11"/>
      <c r="C531" s="37"/>
      <c r="E531" s="306"/>
    </row>
    <row r="532" spans="1:5" x14ac:dyDescent="0.2">
      <c r="A532" s="8"/>
      <c r="B532" s="11"/>
      <c r="C532" s="37"/>
      <c r="E532" s="306"/>
    </row>
    <row r="533" spans="1:5" x14ac:dyDescent="0.2">
      <c r="A533" s="8"/>
      <c r="B533" s="12"/>
      <c r="C533" s="37"/>
      <c r="E533" s="306"/>
    </row>
    <row r="534" spans="1:5" x14ac:dyDescent="0.2">
      <c r="A534" s="8"/>
      <c r="B534" s="11"/>
      <c r="C534" s="37"/>
      <c r="E534" s="306"/>
    </row>
    <row r="535" spans="1:5" x14ac:dyDescent="0.2">
      <c r="A535" s="8"/>
      <c r="B535" s="11"/>
      <c r="C535" s="37"/>
      <c r="E535" s="306"/>
    </row>
    <row r="536" spans="1:5" x14ac:dyDescent="0.2">
      <c r="A536" s="8"/>
      <c r="B536" s="11"/>
      <c r="C536" s="37"/>
      <c r="E536" s="306"/>
    </row>
    <row r="537" spans="1:5" x14ac:dyDescent="0.2">
      <c r="A537" s="8"/>
      <c r="B537" s="11"/>
      <c r="C537" s="37"/>
      <c r="E537" s="306"/>
    </row>
    <row r="538" spans="1:5" x14ac:dyDescent="0.2">
      <c r="A538" s="8"/>
      <c r="B538" s="11"/>
      <c r="C538" s="37"/>
      <c r="E538" s="306"/>
    </row>
    <row r="539" spans="1:5" x14ac:dyDescent="0.2">
      <c r="A539" s="8"/>
      <c r="B539" s="11"/>
      <c r="C539" s="37"/>
      <c r="E539" s="306"/>
    </row>
    <row r="540" spans="1:5" x14ac:dyDescent="0.2">
      <c r="A540" s="8"/>
      <c r="B540" s="11"/>
      <c r="C540" s="37"/>
      <c r="E540" s="306"/>
    </row>
    <row r="541" spans="1:5" x14ac:dyDescent="0.2">
      <c r="A541" s="8"/>
      <c r="B541" s="11"/>
      <c r="C541" s="37"/>
      <c r="E541" s="306"/>
    </row>
    <row r="542" spans="1:5" x14ac:dyDescent="0.2">
      <c r="A542" s="8"/>
      <c r="B542" s="11"/>
      <c r="C542" s="37"/>
      <c r="E542" s="306"/>
    </row>
    <row r="543" spans="1:5" x14ac:dyDescent="0.2">
      <c r="A543" s="8"/>
      <c r="B543" s="11"/>
      <c r="C543" s="37"/>
      <c r="E543" s="306"/>
    </row>
    <row r="544" spans="1:5" x14ac:dyDescent="0.2">
      <c r="A544" s="8"/>
      <c r="B544" s="11"/>
      <c r="C544" s="37"/>
      <c r="E544" s="306"/>
    </row>
    <row r="545" spans="1:5" x14ac:dyDescent="0.2">
      <c r="A545" s="8"/>
      <c r="B545" s="11"/>
      <c r="C545" s="37"/>
      <c r="E545" s="306"/>
    </row>
    <row r="546" spans="1:5" x14ac:dyDescent="0.2">
      <c r="A546" s="8"/>
      <c r="B546" s="11"/>
      <c r="C546" s="37"/>
      <c r="E546" s="306"/>
    </row>
    <row r="547" spans="1:5" x14ac:dyDescent="0.2">
      <c r="A547" s="8"/>
      <c r="B547" s="11"/>
      <c r="C547" s="37"/>
      <c r="E547" s="306"/>
    </row>
    <row r="548" spans="1:5" x14ac:dyDescent="0.2">
      <c r="A548" s="8"/>
      <c r="B548" s="11"/>
      <c r="C548" s="37"/>
      <c r="E548" s="306"/>
    </row>
    <row r="549" spans="1:5" x14ac:dyDescent="0.2">
      <c r="A549" s="8"/>
      <c r="B549" s="11"/>
      <c r="C549" s="37"/>
      <c r="E549" s="306"/>
    </row>
    <row r="550" spans="1:5" x14ac:dyDescent="0.2">
      <c r="A550" s="8"/>
      <c r="B550" s="12"/>
      <c r="C550" s="37"/>
      <c r="E550" s="306"/>
    </row>
    <row r="551" spans="1:5" x14ac:dyDescent="0.2">
      <c r="A551" s="8"/>
      <c r="B551" s="13"/>
      <c r="C551" s="38"/>
      <c r="E551" s="306"/>
    </row>
    <row r="552" spans="1:5" x14ac:dyDescent="0.2">
      <c r="A552" s="8"/>
      <c r="B552" s="11"/>
      <c r="C552" s="37"/>
      <c r="E552" s="306"/>
    </row>
    <row r="553" spans="1:5" x14ac:dyDescent="0.2">
      <c r="A553" s="8"/>
      <c r="B553" s="13"/>
      <c r="C553" s="38"/>
      <c r="E553" s="306"/>
    </row>
    <row r="554" spans="1:5" x14ac:dyDescent="0.2">
      <c r="A554" s="8"/>
      <c r="B554" s="11"/>
      <c r="C554" s="37"/>
      <c r="E554" s="306"/>
    </row>
    <row r="555" spans="1:5" x14ac:dyDescent="0.2">
      <c r="A555" s="8"/>
      <c r="B555" s="13"/>
      <c r="C555" s="38"/>
      <c r="E555" s="306"/>
    </row>
    <row r="556" spans="1:5" x14ac:dyDescent="0.2">
      <c r="A556" s="8"/>
      <c r="B556" s="11"/>
      <c r="C556" s="37"/>
      <c r="E556" s="306"/>
    </row>
    <row r="557" spans="1:5" x14ac:dyDescent="0.2">
      <c r="A557" s="8"/>
      <c r="B557" s="13"/>
      <c r="C557" s="38"/>
      <c r="E557" s="306"/>
    </row>
    <row r="558" spans="1:5" x14ac:dyDescent="0.2">
      <c r="A558" s="8"/>
      <c r="B558" s="11"/>
      <c r="C558" s="37"/>
      <c r="E558" s="306"/>
    </row>
    <row r="559" spans="1:5" x14ac:dyDescent="0.2">
      <c r="A559" s="8"/>
      <c r="B559" s="11"/>
      <c r="C559" s="37"/>
      <c r="E559" s="306"/>
    </row>
    <row r="560" spans="1:5" x14ac:dyDescent="0.2">
      <c r="A560" s="8"/>
      <c r="B560" s="11"/>
      <c r="C560" s="37"/>
      <c r="E560" s="306"/>
    </row>
    <row r="561" spans="1:5" x14ac:dyDescent="0.2">
      <c r="A561" s="8"/>
      <c r="B561" s="11"/>
      <c r="C561" s="37"/>
      <c r="E561" s="306"/>
    </row>
    <row r="562" spans="1:5" x14ac:dyDescent="0.2">
      <c r="A562" s="8"/>
      <c r="B562" s="11"/>
      <c r="C562" s="37"/>
      <c r="E562" s="306"/>
    </row>
    <row r="563" spans="1:5" x14ac:dyDescent="0.2">
      <c r="A563" s="8"/>
      <c r="B563" s="11"/>
      <c r="C563" s="33"/>
      <c r="E563" s="306"/>
    </row>
    <row r="564" spans="1:5" x14ac:dyDescent="0.2">
      <c r="A564" s="26"/>
      <c r="B564" s="14"/>
      <c r="C564" s="31"/>
      <c r="E564" s="306"/>
    </row>
    <row r="565" spans="1:5" x14ac:dyDescent="0.2">
      <c r="A565" s="27"/>
      <c r="B565" s="13"/>
      <c r="C565" s="39"/>
      <c r="E565" s="306"/>
    </row>
    <row r="566" spans="1:5" x14ac:dyDescent="0.2">
      <c r="A566" s="27"/>
      <c r="B566" s="11"/>
      <c r="C566" s="33"/>
      <c r="E566" s="306"/>
    </row>
    <row r="567" spans="1:5" x14ac:dyDescent="0.2">
      <c r="A567" s="27"/>
      <c r="B567" s="12"/>
      <c r="C567" s="33"/>
      <c r="E567" s="306"/>
    </row>
    <row r="568" spans="1:5" x14ac:dyDescent="0.2">
      <c r="A568" s="27"/>
      <c r="B568" s="13"/>
      <c r="C568" s="39"/>
      <c r="E568" s="306"/>
    </row>
    <row r="569" spans="1:5" x14ac:dyDescent="0.2">
      <c r="A569" s="27"/>
      <c r="B569" s="11"/>
      <c r="C569" s="33"/>
      <c r="E569" s="306"/>
    </row>
    <row r="570" spans="1:5" x14ac:dyDescent="0.2">
      <c r="A570" s="27"/>
      <c r="B570" s="11"/>
      <c r="C570" s="33"/>
      <c r="E570" s="306"/>
    </row>
    <row r="571" spans="1:5" x14ac:dyDescent="0.2">
      <c r="A571" s="27"/>
      <c r="B571" s="11"/>
      <c r="C571" s="33"/>
      <c r="E571" s="306"/>
    </row>
    <row r="572" spans="1:5" x14ac:dyDescent="0.2">
      <c r="A572" s="27"/>
      <c r="B572" s="13"/>
      <c r="C572" s="39"/>
      <c r="E572" s="306"/>
    </row>
    <row r="573" spans="1:5" x14ac:dyDescent="0.2">
      <c r="A573" s="27"/>
      <c r="B573" s="11"/>
      <c r="C573" s="33"/>
      <c r="E573" s="306"/>
    </row>
    <row r="574" spans="1:5" x14ac:dyDescent="0.2">
      <c r="A574" s="27"/>
      <c r="B574" s="11"/>
      <c r="C574" s="33"/>
      <c r="E574" s="306"/>
    </row>
    <row r="575" spans="1:5" x14ac:dyDescent="0.2">
      <c r="A575" s="27"/>
      <c r="B575" s="13"/>
      <c r="C575" s="39"/>
      <c r="E575" s="306"/>
    </row>
    <row r="576" spans="1:5" x14ac:dyDescent="0.2">
      <c r="A576" s="27"/>
      <c r="B576" s="11"/>
      <c r="C576" s="33"/>
      <c r="E576" s="306"/>
    </row>
    <row r="577" spans="1:5" x14ac:dyDescent="0.2">
      <c r="A577" s="27"/>
      <c r="B577" s="13"/>
      <c r="C577" s="39"/>
      <c r="E577" s="306"/>
    </row>
    <row r="578" spans="1:5" x14ac:dyDescent="0.2">
      <c r="A578" s="27"/>
      <c r="B578" s="11"/>
      <c r="C578" s="33"/>
      <c r="E578" s="306"/>
    </row>
    <row r="579" spans="1:5" ht="14.25" x14ac:dyDescent="0.2">
      <c r="A579" s="8"/>
      <c r="B579" s="23"/>
      <c r="C579" s="37"/>
      <c r="E579" s="306"/>
    </row>
    <row r="580" spans="1:5" x14ac:dyDescent="0.2">
      <c r="A580" s="8"/>
      <c r="B580" s="12"/>
      <c r="C580" s="39"/>
      <c r="E580" s="306"/>
    </row>
    <row r="581" spans="1:5" x14ac:dyDescent="0.2">
      <c r="A581" s="8"/>
      <c r="B581" s="13"/>
      <c r="C581" s="39"/>
      <c r="E581" s="306"/>
    </row>
    <row r="582" spans="1:5" x14ac:dyDescent="0.2">
      <c r="A582" s="8"/>
      <c r="B582" s="11"/>
      <c r="C582" s="33"/>
      <c r="E582" s="306"/>
    </row>
    <row r="583" spans="1:5" x14ac:dyDescent="0.2">
      <c r="A583" s="8"/>
      <c r="B583" s="11"/>
      <c r="C583" s="33"/>
      <c r="E583" s="306"/>
    </row>
    <row r="584" spans="1:5" x14ac:dyDescent="0.2">
      <c r="A584" s="8"/>
      <c r="B584" s="11"/>
      <c r="C584" s="33"/>
      <c r="E584" s="306"/>
    </row>
    <row r="585" spans="1:5" x14ac:dyDescent="0.2">
      <c r="A585" s="8"/>
      <c r="B585" s="11"/>
      <c r="C585" s="33"/>
      <c r="E585" s="306"/>
    </row>
    <row r="586" spans="1:5" x14ac:dyDescent="0.2">
      <c r="A586" s="8"/>
      <c r="B586" s="11"/>
      <c r="C586" s="33"/>
      <c r="E586" s="306"/>
    </row>
    <row r="587" spans="1:5" x14ac:dyDescent="0.2">
      <c r="A587" s="8"/>
      <c r="B587" s="11"/>
      <c r="C587" s="33"/>
      <c r="E587" s="306"/>
    </row>
    <row r="588" spans="1:5" x14ac:dyDescent="0.2">
      <c r="A588" s="8"/>
      <c r="B588" s="11"/>
      <c r="C588" s="33"/>
      <c r="E588" s="306"/>
    </row>
    <row r="589" spans="1:5" x14ac:dyDescent="0.2">
      <c r="A589" s="8"/>
      <c r="B589" s="11"/>
      <c r="C589" s="33"/>
      <c r="E589" s="306"/>
    </row>
    <row r="590" spans="1:5" x14ac:dyDescent="0.2">
      <c r="A590" s="8"/>
      <c r="B590" s="11"/>
      <c r="C590" s="33"/>
      <c r="E590" s="306"/>
    </row>
    <row r="591" spans="1:5" x14ac:dyDescent="0.2">
      <c r="A591" s="8"/>
      <c r="B591" s="11"/>
      <c r="C591" s="33"/>
      <c r="E591" s="306"/>
    </row>
    <row r="592" spans="1:5" x14ac:dyDescent="0.2">
      <c r="A592" s="8"/>
      <c r="B592" s="11"/>
      <c r="C592" s="33"/>
      <c r="E592" s="306"/>
    </row>
    <row r="593" spans="1:5" x14ac:dyDescent="0.2">
      <c r="A593" s="8"/>
      <c r="B593" s="11"/>
      <c r="C593" s="33"/>
      <c r="E593" s="306"/>
    </row>
    <row r="594" spans="1:5" x14ac:dyDescent="0.2">
      <c r="A594" s="8"/>
      <c r="B594" s="11"/>
      <c r="C594" s="33"/>
      <c r="E594" s="306"/>
    </row>
    <row r="595" spans="1:5" x14ac:dyDescent="0.2">
      <c r="A595" s="8"/>
      <c r="B595" s="13"/>
      <c r="C595" s="39"/>
      <c r="E595" s="306"/>
    </row>
    <row r="596" spans="1:5" ht="25.5" customHeight="1" x14ac:dyDescent="0.2">
      <c r="A596" s="8"/>
      <c r="B596" s="11"/>
      <c r="C596" s="33"/>
      <c r="E596" s="306"/>
    </row>
    <row r="597" spans="1:5" x14ac:dyDescent="0.2">
      <c r="A597" s="8"/>
      <c r="B597" s="11"/>
      <c r="C597" s="33"/>
      <c r="E597" s="306"/>
    </row>
    <row r="598" spans="1:5" x14ac:dyDescent="0.2">
      <c r="A598" s="8"/>
      <c r="B598" s="11"/>
      <c r="C598" s="33"/>
      <c r="E598" s="306"/>
    </row>
    <row r="599" spans="1:5" x14ac:dyDescent="0.2">
      <c r="A599" s="8"/>
      <c r="B599" s="11"/>
      <c r="C599" s="33"/>
      <c r="E599" s="306"/>
    </row>
    <row r="600" spans="1:5" x14ac:dyDescent="0.2">
      <c r="A600" s="8"/>
      <c r="B600" s="11"/>
      <c r="C600" s="33"/>
      <c r="E600" s="306"/>
    </row>
    <row r="601" spans="1:5" ht="30.75" customHeight="1" x14ac:dyDescent="0.2">
      <c r="A601" s="8"/>
      <c r="B601" s="11"/>
      <c r="C601" s="33"/>
      <c r="E601" s="306"/>
    </row>
    <row r="602" spans="1:5" x14ac:dyDescent="0.2">
      <c r="A602" s="8"/>
      <c r="B602" s="11"/>
      <c r="C602" s="33"/>
      <c r="E602" s="306"/>
    </row>
    <row r="603" spans="1:5" x14ac:dyDescent="0.2">
      <c r="A603" s="8"/>
      <c r="B603" s="11"/>
      <c r="C603" s="33"/>
      <c r="E603" s="306"/>
    </row>
    <row r="604" spans="1:5" x14ac:dyDescent="0.2">
      <c r="A604" s="8"/>
      <c r="B604" s="11"/>
      <c r="C604" s="33"/>
      <c r="E604" s="306"/>
    </row>
    <row r="605" spans="1:5" x14ac:dyDescent="0.2">
      <c r="A605" s="8"/>
      <c r="B605" s="11"/>
      <c r="C605" s="33"/>
      <c r="E605" s="306"/>
    </row>
    <row r="606" spans="1:5" x14ac:dyDescent="0.2">
      <c r="A606" s="8"/>
      <c r="B606" s="11"/>
      <c r="C606" s="33"/>
      <c r="E606" s="306"/>
    </row>
    <row r="607" spans="1:5" ht="15" customHeight="1" x14ac:dyDescent="0.2">
      <c r="A607" s="8"/>
      <c r="B607" s="11"/>
      <c r="C607" s="33"/>
      <c r="E607" s="306"/>
    </row>
    <row r="608" spans="1:5" ht="15" customHeight="1" x14ac:dyDescent="0.2">
      <c r="A608" s="8"/>
      <c r="B608" s="11"/>
      <c r="C608" s="33"/>
      <c r="E608" s="306"/>
    </row>
    <row r="609" spans="1:5" ht="15" customHeight="1" x14ac:dyDescent="0.2">
      <c r="A609" s="8"/>
      <c r="B609" s="11"/>
      <c r="C609" s="33"/>
      <c r="E609" s="306"/>
    </row>
    <row r="610" spans="1:5" ht="15" customHeight="1" x14ac:dyDescent="0.2">
      <c r="A610" s="8"/>
      <c r="B610" s="11"/>
      <c r="C610" s="33"/>
      <c r="E610" s="306"/>
    </row>
    <row r="611" spans="1:5" ht="15" customHeight="1" x14ac:dyDescent="0.2">
      <c r="A611" s="8"/>
      <c r="B611" s="12"/>
      <c r="C611" s="39"/>
      <c r="E611" s="306"/>
    </row>
    <row r="612" spans="1:5" ht="15" customHeight="1" x14ac:dyDescent="0.2">
      <c r="A612" s="8"/>
      <c r="B612" s="13"/>
      <c r="C612" s="39"/>
      <c r="E612" s="306"/>
    </row>
    <row r="613" spans="1:5" ht="15" customHeight="1" x14ac:dyDescent="0.2">
      <c r="A613" s="27"/>
      <c r="B613" s="11"/>
      <c r="C613" s="33"/>
      <c r="E613" s="306"/>
    </row>
    <row r="614" spans="1:5" ht="15" customHeight="1" x14ac:dyDescent="0.2">
      <c r="A614" s="8"/>
      <c r="B614" s="11"/>
      <c r="C614" s="33"/>
      <c r="E614" s="306"/>
    </row>
    <row r="615" spans="1:5" ht="15" customHeight="1" x14ac:dyDescent="0.2">
      <c r="A615" s="27"/>
      <c r="B615" s="11"/>
      <c r="C615" s="33"/>
      <c r="E615" s="306"/>
    </row>
    <row r="616" spans="1:5" ht="15" customHeight="1" x14ac:dyDescent="0.2">
      <c r="A616" s="8"/>
      <c r="B616" s="11"/>
      <c r="C616" s="33"/>
      <c r="E616" s="306"/>
    </row>
    <row r="617" spans="1:5" ht="15" customHeight="1" x14ac:dyDescent="0.2">
      <c r="A617" s="27"/>
      <c r="B617" s="11"/>
      <c r="C617" s="33"/>
      <c r="E617" s="306"/>
    </row>
    <row r="618" spans="1:5" ht="15" customHeight="1" x14ac:dyDescent="0.2">
      <c r="A618" s="8"/>
      <c r="B618" s="11"/>
      <c r="C618" s="33"/>
      <c r="E618" s="306"/>
    </row>
    <row r="619" spans="1:5" ht="15" customHeight="1" x14ac:dyDescent="0.2">
      <c r="A619" s="27"/>
      <c r="B619" s="11"/>
      <c r="C619" s="33"/>
      <c r="E619" s="306"/>
    </row>
    <row r="620" spans="1:5" ht="15" customHeight="1" x14ac:dyDescent="0.2">
      <c r="A620" s="8"/>
      <c r="B620" s="11"/>
      <c r="C620" s="33"/>
      <c r="E620" s="306"/>
    </row>
    <row r="621" spans="1:5" ht="15" customHeight="1" x14ac:dyDescent="0.2">
      <c r="A621" s="27"/>
      <c r="B621" s="11"/>
      <c r="C621" s="33"/>
      <c r="E621" s="306"/>
    </row>
    <row r="622" spans="1:5" ht="15" customHeight="1" x14ac:dyDescent="0.2">
      <c r="A622" s="8"/>
      <c r="B622" s="11"/>
      <c r="C622" s="33"/>
      <c r="E622" s="306"/>
    </row>
    <row r="623" spans="1:5" ht="15" customHeight="1" x14ac:dyDescent="0.2">
      <c r="A623" s="27"/>
      <c r="B623" s="11"/>
      <c r="C623" s="33"/>
      <c r="E623" s="306"/>
    </row>
    <row r="624" spans="1:5" ht="15" customHeight="1" x14ac:dyDescent="0.2">
      <c r="A624" s="8"/>
      <c r="B624" s="11"/>
      <c r="C624" s="33"/>
      <c r="E624" s="306"/>
    </row>
    <row r="625" spans="1:5" ht="15" customHeight="1" x14ac:dyDescent="0.2">
      <c r="A625" s="27"/>
      <c r="B625" s="11"/>
      <c r="C625" s="33"/>
      <c r="E625" s="306"/>
    </row>
    <row r="626" spans="1:5" ht="15" customHeight="1" x14ac:dyDescent="0.2">
      <c r="A626" s="8"/>
      <c r="B626" s="11"/>
      <c r="C626" s="33"/>
      <c r="E626" s="306"/>
    </row>
    <row r="627" spans="1:5" ht="15" customHeight="1" x14ac:dyDescent="0.2">
      <c r="A627" s="27"/>
      <c r="B627" s="11"/>
      <c r="C627" s="33"/>
      <c r="E627" s="306"/>
    </row>
    <row r="628" spans="1:5" ht="15" customHeight="1" x14ac:dyDescent="0.2">
      <c r="A628" s="8"/>
      <c r="B628" s="11"/>
      <c r="C628" s="33"/>
      <c r="E628" s="306"/>
    </row>
    <row r="629" spans="1:5" ht="15" customHeight="1" x14ac:dyDescent="0.2">
      <c r="A629" s="27"/>
      <c r="B629" s="11"/>
      <c r="C629" s="33"/>
      <c r="E629" s="306"/>
    </row>
    <row r="630" spans="1:5" ht="15" customHeight="1" x14ac:dyDescent="0.2">
      <c r="A630" s="8"/>
      <c r="B630" s="11"/>
      <c r="C630" s="33"/>
      <c r="E630" s="306"/>
    </row>
    <row r="631" spans="1:5" ht="15" customHeight="1" x14ac:dyDescent="0.2">
      <c r="A631" s="27"/>
      <c r="B631" s="11"/>
      <c r="C631" s="33"/>
      <c r="E631" s="306"/>
    </row>
    <row r="632" spans="1:5" ht="15" customHeight="1" x14ac:dyDescent="0.2">
      <c r="A632" s="27"/>
      <c r="B632" s="13"/>
      <c r="C632" s="39"/>
      <c r="E632" s="306"/>
    </row>
    <row r="633" spans="1:5" ht="15" customHeight="1" x14ac:dyDescent="0.2">
      <c r="A633" s="27"/>
      <c r="B633" s="11"/>
      <c r="C633" s="33"/>
      <c r="E633" s="306"/>
    </row>
    <row r="634" spans="1:5" ht="15" customHeight="1" x14ac:dyDescent="0.2">
      <c r="A634" s="27"/>
      <c r="B634" s="11"/>
      <c r="C634" s="33"/>
      <c r="E634" s="306"/>
    </row>
    <row r="635" spans="1:5" ht="15" customHeight="1" x14ac:dyDescent="0.2">
      <c r="A635" s="27"/>
      <c r="B635" s="11"/>
      <c r="C635" s="33"/>
      <c r="E635" s="306"/>
    </row>
    <row r="636" spans="1:5" ht="15" customHeight="1" x14ac:dyDescent="0.2">
      <c r="A636" s="27"/>
      <c r="B636" s="11"/>
      <c r="C636" s="33"/>
      <c r="E636" s="306"/>
    </row>
    <row r="637" spans="1:5" ht="15" customHeight="1" x14ac:dyDescent="0.2">
      <c r="A637" s="27"/>
      <c r="B637" s="11"/>
      <c r="C637" s="33"/>
      <c r="E637" s="306"/>
    </row>
    <row r="638" spans="1:5" ht="15" customHeight="1" x14ac:dyDescent="0.2">
      <c r="A638" s="27"/>
      <c r="B638" s="11"/>
      <c r="C638" s="33"/>
      <c r="E638" s="306"/>
    </row>
    <row r="639" spans="1:5" ht="15" customHeight="1" x14ac:dyDescent="0.2">
      <c r="A639" s="8"/>
      <c r="B639" s="28"/>
      <c r="C639" s="32"/>
      <c r="E639" s="306"/>
    </row>
    <row r="640" spans="1:5" ht="15" customHeight="1" x14ac:dyDescent="0.2"/>
    <row r="641" ht="15" customHeight="1" x14ac:dyDescent="0.2"/>
    <row r="642" ht="15" customHeight="1" x14ac:dyDescent="0.2"/>
    <row r="643" ht="15" customHeight="1" x14ac:dyDescent="0.2"/>
    <row r="644" ht="15" customHeight="1" x14ac:dyDescent="0.2"/>
    <row r="645" ht="15" customHeight="1" x14ac:dyDescent="0.2"/>
    <row r="646" ht="15" customHeight="1" x14ac:dyDescent="0.2"/>
    <row r="647" ht="15" customHeight="1" x14ac:dyDescent="0.2"/>
    <row r="648" ht="15" customHeight="1" x14ac:dyDescent="0.2"/>
    <row r="649" ht="15" customHeight="1" x14ac:dyDescent="0.2"/>
    <row r="650" ht="15" customHeight="1" x14ac:dyDescent="0.2"/>
    <row r="651" ht="15" customHeight="1" x14ac:dyDescent="0.2"/>
    <row r="652" ht="15" customHeight="1" x14ac:dyDescent="0.2"/>
    <row r="653" ht="15" customHeight="1" x14ac:dyDescent="0.2"/>
    <row r="654" ht="15" customHeight="1" x14ac:dyDescent="0.2"/>
    <row r="655" ht="15" customHeight="1" x14ac:dyDescent="0.2"/>
    <row r="656" ht="15" customHeight="1" x14ac:dyDescent="0.2"/>
    <row r="657" ht="15" customHeight="1" x14ac:dyDescent="0.2"/>
    <row r="658" ht="15" customHeight="1" x14ac:dyDescent="0.2"/>
    <row r="659" ht="15" customHeight="1" x14ac:dyDescent="0.2"/>
    <row r="660" ht="15" customHeight="1" x14ac:dyDescent="0.2"/>
    <row r="661" ht="15" customHeight="1" x14ac:dyDescent="0.2"/>
    <row r="662" ht="15" customHeight="1" x14ac:dyDescent="0.2"/>
    <row r="663" ht="15" customHeight="1" x14ac:dyDescent="0.2"/>
    <row r="664" ht="15" customHeight="1" x14ac:dyDescent="0.2"/>
    <row r="665" ht="15" customHeight="1" x14ac:dyDescent="0.2"/>
    <row r="666" ht="15" customHeight="1" x14ac:dyDescent="0.2"/>
    <row r="667" ht="15" customHeight="1" x14ac:dyDescent="0.2"/>
    <row r="668" ht="15" customHeight="1" x14ac:dyDescent="0.2"/>
    <row r="669" ht="15" customHeight="1" x14ac:dyDescent="0.2"/>
    <row r="670" ht="15" customHeight="1" x14ac:dyDescent="0.2"/>
    <row r="671" ht="15" customHeight="1" x14ac:dyDescent="0.2"/>
    <row r="672" ht="15" customHeight="1" x14ac:dyDescent="0.2"/>
    <row r="673" ht="15" customHeight="1" x14ac:dyDescent="0.2"/>
    <row r="674" ht="15" customHeight="1" x14ac:dyDescent="0.2"/>
    <row r="675" ht="15" customHeight="1" x14ac:dyDescent="0.2"/>
    <row r="676" ht="15" customHeight="1" x14ac:dyDescent="0.2"/>
    <row r="677" ht="15" customHeight="1" x14ac:dyDescent="0.2"/>
    <row r="678" ht="15" customHeight="1" x14ac:dyDescent="0.2"/>
    <row r="679" ht="15" customHeight="1" x14ac:dyDescent="0.2"/>
    <row r="680" ht="15" customHeight="1" x14ac:dyDescent="0.2"/>
    <row r="681" ht="15" customHeight="1" x14ac:dyDescent="0.2"/>
    <row r="682" ht="15" customHeight="1" x14ac:dyDescent="0.2"/>
    <row r="683" ht="15" customHeight="1" x14ac:dyDescent="0.2"/>
    <row r="684" ht="15" customHeight="1" x14ac:dyDescent="0.2"/>
    <row r="685" ht="15" customHeight="1" x14ac:dyDescent="0.2"/>
    <row r="686" ht="15" customHeight="1" x14ac:dyDescent="0.2"/>
    <row r="687" ht="15" customHeight="1" x14ac:dyDescent="0.2"/>
    <row r="688" ht="15" customHeight="1" x14ac:dyDescent="0.2"/>
    <row r="689" ht="15" customHeight="1" x14ac:dyDescent="0.2"/>
    <row r="690" ht="15" customHeight="1" x14ac:dyDescent="0.2"/>
    <row r="691" ht="15" customHeight="1" x14ac:dyDescent="0.2"/>
    <row r="692" ht="15" customHeight="1" x14ac:dyDescent="0.2"/>
    <row r="693" ht="15" customHeight="1" x14ac:dyDescent="0.2"/>
    <row r="694" ht="15" customHeight="1" x14ac:dyDescent="0.2"/>
    <row r="695" ht="15" customHeight="1" x14ac:dyDescent="0.2"/>
    <row r="696" ht="15" customHeight="1" x14ac:dyDescent="0.2"/>
    <row r="697" ht="15" customHeight="1" x14ac:dyDescent="0.2"/>
    <row r="698" ht="15" customHeight="1" x14ac:dyDescent="0.2"/>
    <row r="699" ht="15" customHeight="1" x14ac:dyDescent="0.2"/>
    <row r="700" ht="15" customHeight="1" x14ac:dyDescent="0.2"/>
    <row r="701" ht="15" customHeight="1" x14ac:dyDescent="0.2"/>
    <row r="702" ht="15" customHeight="1" x14ac:dyDescent="0.2"/>
    <row r="703" ht="15" customHeight="1" x14ac:dyDescent="0.2"/>
    <row r="704" ht="15" customHeight="1" x14ac:dyDescent="0.2"/>
    <row r="705" ht="15" customHeight="1" x14ac:dyDescent="0.2"/>
    <row r="706" ht="15" customHeight="1" x14ac:dyDescent="0.2"/>
    <row r="707" ht="15" customHeight="1" x14ac:dyDescent="0.2"/>
    <row r="708" ht="15" customHeight="1" x14ac:dyDescent="0.2"/>
    <row r="709" ht="15" customHeight="1" x14ac:dyDescent="0.2"/>
    <row r="710" ht="15" customHeight="1" x14ac:dyDescent="0.2"/>
    <row r="711" ht="15" customHeight="1" x14ac:dyDescent="0.2"/>
    <row r="712" ht="15" customHeight="1" x14ac:dyDescent="0.2"/>
    <row r="713" ht="15" customHeight="1" x14ac:dyDescent="0.2"/>
    <row r="714" ht="15" customHeight="1" x14ac:dyDescent="0.2"/>
    <row r="715" ht="15" customHeight="1" x14ac:dyDescent="0.2"/>
    <row r="716" ht="15" customHeight="1" x14ac:dyDescent="0.2"/>
    <row r="717" ht="15" customHeight="1" x14ac:dyDescent="0.2"/>
    <row r="718" ht="15" customHeight="1" x14ac:dyDescent="0.2"/>
    <row r="719" ht="15" customHeight="1" x14ac:dyDescent="0.2"/>
    <row r="720" ht="15" customHeight="1" x14ac:dyDescent="0.2"/>
    <row r="721" ht="15" customHeight="1" x14ac:dyDescent="0.2"/>
    <row r="722" ht="15" customHeight="1" x14ac:dyDescent="0.2"/>
    <row r="723" ht="15" customHeight="1" x14ac:dyDescent="0.2"/>
    <row r="724" ht="15" customHeight="1" x14ac:dyDescent="0.2"/>
    <row r="725" ht="15" customHeight="1" x14ac:dyDescent="0.2"/>
  </sheetData>
  <mergeCells count="14">
    <mergeCell ref="A234:F234"/>
    <mergeCell ref="G3:H3"/>
    <mergeCell ref="D2:F2"/>
    <mergeCell ref="B245:F245"/>
    <mergeCell ref="A4:F4"/>
    <mergeCell ref="A5:F5"/>
    <mergeCell ref="A7:A8"/>
    <mergeCell ref="E6:F6"/>
    <mergeCell ref="E7:F7"/>
    <mergeCell ref="D7:D8"/>
    <mergeCell ref="B237:F237"/>
    <mergeCell ref="B243:G243"/>
    <mergeCell ref="B6:D6"/>
    <mergeCell ref="A235:E235"/>
  </mergeCells>
  <phoneticPr fontId="6" type="noConversion"/>
  <printOptions horizontalCentered="1"/>
  <pageMargins left="0.23622047244094499" right="0" top="0" bottom="0" header="0" footer="0"/>
  <pageSetup paperSize="9" scale="80" firstPageNumber="14" orientation="portrait" useFirstPageNumber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0"/>
  <sheetViews>
    <sheetView zoomScaleNormal="100" workbookViewId="0">
      <selection activeCell="D1" sqref="D1:F1"/>
    </sheetView>
  </sheetViews>
  <sheetFormatPr defaultRowHeight="12.75" x14ac:dyDescent="0.2"/>
  <cols>
    <col min="1" max="1" width="5.5703125" style="1" customWidth="1"/>
    <col min="2" max="2" width="46.85546875" style="1" customWidth="1"/>
    <col min="3" max="3" width="7.28515625" style="1" customWidth="1"/>
    <col min="4" max="4" width="14.7109375" style="44" customWidth="1"/>
    <col min="5" max="5" width="12.85546875" style="44" customWidth="1"/>
    <col min="6" max="6" width="15.42578125" style="44" customWidth="1"/>
    <col min="7" max="7" width="11.140625" style="1" bestFit="1" customWidth="1"/>
    <col min="8" max="16384" width="9.140625" style="1"/>
  </cols>
  <sheetData>
    <row r="1" spans="1:8" s="331" customFormat="1" ht="21.75" customHeight="1" x14ac:dyDescent="0.2">
      <c r="A1" s="44"/>
      <c r="B1" s="330"/>
      <c r="C1" s="330"/>
      <c r="D1" s="645" t="s">
        <v>898</v>
      </c>
      <c r="E1" s="646"/>
      <c r="F1" s="646"/>
    </row>
    <row r="2" spans="1:8" s="331" customFormat="1" ht="0.75" customHeight="1" x14ac:dyDescent="0.2">
      <c r="A2" s="44"/>
      <c r="B2" s="5"/>
      <c r="C2" s="7"/>
      <c r="D2" s="6"/>
    </row>
    <row r="3" spans="1:8" s="331" customFormat="1" ht="41.25" customHeight="1" x14ac:dyDescent="0.2">
      <c r="A3" s="44"/>
      <c r="B3" s="48"/>
      <c r="C3" s="628" t="s">
        <v>906</v>
      </c>
      <c r="D3" s="628"/>
      <c r="E3" s="628"/>
      <c r="F3" s="628"/>
    </row>
    <row r="4" spans="1:8" s="45" customFormat="1" hidden="1" x14ac:dyDescent="0.2">
      <c r="A4" s="44"/>
      <c r="B4" s="48"/>
      <c r="C4" s="44"/>
      <c r="D4" s="650" t="s">
        <v>859</v>
      </c>
      <c r="E4" s="651"/>
      <c r="F4" s="651"/>
      <c r="G4"/>
      <c r="H4"/>
    </row>
    <row r="5" spans="1:8" s="45" customFormat="1" ht="12.75" hidden="1" customHeight="1" x14ac:dyDescent="0.2">
      <c r="A5" s="44"/>
      <c r="B5" s="48"/>
      <c r="C5" s="44"/>
      <c r="D5" s="594" t="s">
        <v>863</v>
      </c>
      <c r="E5" s="594"/>
      <c r="F5" s="594"/>
      <c r="G5" s="260"/>
      <c r="H5" s="260"/>
    </row>
    <row r="6" spans="1:8" s="45" customFormat="1" ht="12.75" hidden="1" customHeight="1" x14ac:dyDescent="0.2">
      <c r="A6" s="44"/>
      <c r="B6" s="48"/>
      <c r="C6" s="44"/>
      <c r="D6" s="594"/>
      <c r="E6" s="594"/>
      <c r="F6" s="594"/>
      <c r="G6" s="260"/>
      <c r="H6" s="260"/>
    </row>
    <row r="7" spans="1:8" s="45" customFormat="1" ht="31.5" hidden="1" customHeight="1" x14ac:dyDescent="0.2">
      <c r="A7" s="44"/>
      <c r="B7" s="48"/>
      <c r="C7" s="44"/>
      <c r="D7" s="594"/>
      <c r="E7" s="594"/>
      <c r="F7" s="594"/>
      <c r="G7" s="260"/>
      <c r="H7" s="260"/>
    </row>
    <row r="8" spans="1:8" s="45" customFormat="1" ht="12.75" customHeight="1" x14ac:dyDescent="0.2">
      <c r="A8" s="44"/>
      <c r="B8" s="48"/>
      <c r="C8" s="44"/>
      <c r="D8" s="102"/>
      <c r="E8" s="102"/>
      <c r="F8" s="102"/>
      <c r="G8" s="260"/>
      <c r="H8" s="260"/>
    </row>
    <row r="9" spans="1:8" customFormat="1" ht="23.25" hidden="1" customHeight="1" x14ac:dyDescent="0.2">
      <c r="C9" s="30"/>
      <c r="D9" s="262"/>
      <c r="E9" s="650" t="s">
        <v>854</v>
      </c>
      <c r="F9" s="651"/>
    </row>
    <row r="10" spans="1:8" customFormat="1" ht="42" hidden="1" customHeight="1" x14ac:dyDescent="0.2">
      <c r="C10" s="30"/>
      <c r="D10" s="648" t="s">
        <v>856</v>
      </c>
      <c r="E10" s="648"/>
      <c r="F10" s="648"/>
    </row>
    <row r="11" spans="1:8" ht="21" customHeight="1" x14ac:dyDescent="0.35">
      <c r="A11" s="595" t="s">
        <v>705</v>
      </c>
      <c r="B11" s="595"/>
      <c r="C11" s="595"/>
      <c r="D11" s="595"/>
      <c r="E11" s="595"/>
      <c r="F11" s="595"/>
    </row>
    <row r="12" spans="1:8" ht="36.75" customHeight="1" x14ac:dyDescent="0.3">
      <c r="A12" s="649" t="s">
        <v>706</v>
      </c>
      <c r="B12" s="649"/>
      <c r="C12" s="649"/>
      <c r="D12" s="649"/>
      <c r="E12" s="649"/>
      <c r="F12" s="649"/>
    </row>
    <row r="13" spans="1:8" customFormat="1" ht="12.75" customHeight="1" x14ac:dyDescent="0.3">
      <c r="C13" s="30"/>
      <c r="D13" s="61"/>
      <c r="E13" s="61"/>
      <c r="F13" s="61"/>
    </row>
    <row r="14" spans="1:8" customFormat="1" ht="12.75" customHeight="1" x14ac:dyDescent="0.2">
      <c r="C14" s="30"/>
      <c r="D14" s="57"/>
      <c r="E14" s="644" t="s">
        <v>202</v>
      </c>
      <c r="F14" s="644"/>
    </row>
    <row r="15" spans="1:8" customFormat="1" ht="12.75" customHeight="1" x14ac:dyDescent="0.2">
      <c r="A15" s="642" t="s">
        <v>707</v>
      </c>
      <c r="B15" s="642"/>
      <c r="C15" s="642"/>
      <c r="D15" s="590" t="s">
        <v>708</v>
      </c>
      <c r="E15" s="635" t="s">
        <v>19</v>
      </c>
      <c r="F15" s="636"/>
    </row>
    <row r="16" spans="1:8" ht="43.5" customHeight="1" x14ac:dyDescent="0.2">
      <c r="A16" s="642"/>
      <c r="B16" s="642"/>
      <c r="C16" s="642"/>
      <c r="D16" s="590"/>
      <c r="E16" s="337" t="s">
        <v>709</v>
      </c>
      <c r="F16" s="337" t="s">
        <v>710</v>
      </c>
    </row>
    <row r="17" spans="1:7" ht="30" customHeight="1" x14ac:dyDescent="0.25">
      <c r="A17" s="140">
        <v>1</v>
      </c>
      <c r="B17" s="652">
        <v>2</v>
      </c>
      <c r="C17" s="652"/>
      <c r="D17" s="248">
        <v>3</v>
      </c>
      <c r="E17" s="248">
        <v>4</v>
      </c>
      <c r="F17" s="248">
        <v>5</v>
      </c>
    </row>
    <row r="18" spans="1:7" ht="40.5" customHeight="1" x14ac:dyDescent="0.25">
      <c r="A18" s="339">
        <v>8000</v>
      </c>
      <c r="B18" s="653" t="s">
        <v>711</v>
      </c>
      <c r="C18" s="653"/>
      <c r="D18" s="340">
        <f>+E18+F18</f>
        <v>0</v>
      </c>
      <c r="E18" s="341">
        <f>'Հատված 5'!E9</f>
        <v>0</v>
      </c>
      <c r="F18" s="340">
        <f>'Հատված 5'!F9</f>
        <v>0</v>
      </c>
      <c r="G18" s="231"/>
    </row>
    <row r="19" spans="1:7" ht="40.5" customHeight="1" x14ac:dyDescent="0.25">
      <c r="A19" s="567"/>
      <c r="B19" s="568"/>
      <c r="C19" s="568"/>
      <c r="D19" s="569"/>
      <c r="E19" s="570"/>
      <c r="F19" s="569"/>
      <c r="G19" s="231"/>
    </row>
    <row r="20" spans="1:7" ht="32.25" customHeight="1" x14ac:dyDescent="0.2">
      <c r="A20" s="596" t="s">
        <v>877</v>
      </c>
      <c r="B20" s="596"/>
      <c r="C20" s="596"/>
      <c r="D20" s="596"/>
      <c r="E20" s="596"/>
      <c r="F20" s="596"/>
    </row>
    <row r="21" spans="1:7" ht="24.75" customHeight="1" x14ac:dyDescent="0.2">
      <c r="A21" s="647" t="s">
        <v>875</v>
      </c>
      <c r="B21" s="647"/>
      <c r="C21" s="5"/>
      <c r="D21" s="307"/>
      <c r="E21" s="57"/>
      <c r="F21" s="307"/>
    </row>
    <row r="22" spans="1:7" ht="13.5" x14ac:dyDescent="0.2">
      <c r="B22" s="103"/>
      <c r="C22" s="103"/>
      <c r="D22" s="643"/>
      <c r="E22" s="643"/>
      <c r="F22" s="643"/>
    </row>
    <row r="24" spans="1:7" x14ac:dyDescent="0.2">
      <c r="B24" s="40"/>
    </row>
    <row r="25" spans="1:7" x14ac:dyDescent="0.2">
      <c r="B25" s="40"/>
    </row>
    <row r="26" spans="1:7" x14ac:dyDescent="0.2">
      <c r="B26" s="40"/>
    </row>
    <row r="27" spans="1:7" x14ac:dyDescent="0.2">
      <c r="B27" s="40"/>
    </row>
    <row r="28" spans="1:7" x14ac:dyDescent="0.2">
      <c r="B28" s="40"/>
    </row>
    <row r="29" spans="1:7" x14ac:dyDescent="0.2">
      <c r="B29" s="40"/>
    </row>
    <row r="30" spans="1:7" x14ac:dyDescent="0.2">
      <c r="B30" s="40"/>
    </row>
    <row r="31" spans="1:7" x14ac:dyDescent="0.2">
      <c r="B31" s="40"/>
    </row>
    <row r="32" spans="1:7" x14ac:dyDescent="0.2">
      <c r="B32" s="40"/>
    </row>
    <row r="33" spans="2:2" x14ac:dyDescent="0.2">
      <c r="B33" s="40"/>
    </row>
    <row r="34" spans="2:2" x14ac:dyDescent="0.2">
      <c r="B34" s="40"/>
    </row>
    <row r="35" spans="2:2" x14ac:dyDescent="0.2">
      <c r="B35" s="40"/>
    </row>
    <row r="36" spans="2:2" x14ac:dyDescent="0.2">
      <c r="B36" s="40"/>
    </row>
    <row r="37" spans="2:2" x14ac:dyDescent="0.2">
      <c r="B37" s="40"/>
    </row>
    <row r="38" spans="2:2" x14ac:dyDescent="0.2">
      <c r="B38" s="40"/>
    </row>
    <row r="39" spans="2:2" x14ac:dyDescent="0.2">
      <c r="B39" s="40"/>
    </row>
    <row r="40" spans="2:2" x14ac:dyDescent="0.2">
      <c r="B40" s="40"/>
    </row>
    <row r="41" spans="2:2" x14ac:dyDescent="0.2">
      <c r="B41" s="40"/>
    </row>
    <row r="42" spans="2:2" x14ac:dyDescent="0.2">
      <c r="B42" s="40"/>
    </row>
    <row r="43" spans="2:2" x14ac:dyDescent="0.2">
      <c r="B43" s="40"/>
    </row>
    <row r="44" spans="2:2" x14ac:dyDescent="0.2">
      <c r="B44" s="40"/>
    </row>
    <row r="45" spans="2:2" x14ac:dyDescent="0.2">
      <c r="B45" s="40"/>
    </row>
    <row r="46" spans="2:2" x14ac:dyDescent="0.2">
      <c r="B46" s="40"/>
    </row>
    <row r="47" spans="2:2" x14ac:dyDescent="0.2">
      <c r="B47" s="40"/>
    </row>
    <row r="48" spans="2:2" x14ac:dyDescent="0.2">
      <c r="B48" s="40"/>
    </row>
    <row r="49" spans="2:2" x14ac:dyDescent="0.2">
      <c r="B49" s="40"/>
    </row>
    <row r="50" spans="2:2" x14ac:dyDescent="0.2">
      <c r="B50" s="40"/>
    </row>
    <row r="51" spans="2:2" x14ac:dyDescent="0.2">
      <c r="B51" s="40"/>
    </row>
    <row r="52" spans="2:2" x14ac:dyDescent="0.2">
      <c r="B52" s="40"/>
    </row>
    <row r="53" spans="2:2" x14ac:dyDescent="0.2">
      <c r="B53" s="40"/>
    </row>
    <row r="54" spans="2:2" x14ac:dyDescent="0.2">
      <c r="B54" s="40"/>
    </row>
    <row r="55" spans="2:2" x14ac:dyDescent="0.2">
      <c r="B55" s="40"/>
    </row>
    <row r="56" spans="2:2" x14ac:dyDescent="0.2">
      <c r="B56" s="40"/>
    </row>
    <row r="57" spans="2:2" x14ac:dyDescent="0.2">
      <c r="B57" s="40"/>
    </row>
    <row r="58" spans="2:2" x14ac:dyDescent="0.2">
      <c r="B58" s="40"/>
    </row>
    <row r="59" spans="2:2" x14ac:dyDescent="0.2">
      <c r="B59" s="40"/>
    </row>
    <row r="60" spans="2:2" x14ac:dyDescent="0.2">
      <c r="B60" s="40"/>
    </row>
    <row r="61" spans="2:2" x14ac:dyDescent="0.2">
      <c r="B61" s="40"/>
    </row>
    <row r="62" spans="2:2" x14ac:dyDescent="0.2">
      <c r="B62" s="40"/>
    </row>
    <row r="63" spans="2:2" x14ac:dyDescent="0.2">
      <c r="B63" s="40"/>
    </row>
    <row r="64" spans="2:2" x14ac:dyDescent="0.2">
      <c r="B64" s="40"/>
    </row>
    <row r="65" spans="2:2" x14ac:dyDescent="0.2">
      <c r="B65" s="40"/>
    </row>
    <row r="66" spans="2:2" x14ac:dyDescent="0.2">
      <c r="B66" s="40"/>
    </row>
    <row r="67" spans="2:2" x14ac:dyDescent="0.2">
      <c r="B67" s="40"/>
    </row>
    <row r="68" spans="2:2" x14ac:dyDescent="0.2">
      <c r="B68" s="40"/>
    </row>
    <row r="69" spans="2:2" x14ac:dyDescent="0.2">
      <c r="B69" s="40"/>
    </row>
    <row r="70" spans="2:2" x14ac:dyDescent="0.2">
      <c r="B70" s="40"/>
    </row>
    <row r="71" spans="2:2" x14ac:dyDescent="0.2">
      <c r="B71" s="40"/>
    </row>
    <row r="72" spans="2:2" x14ac:dyDescent="0.2">
      <c r="B72" s="40"/>
    </row>
    <row r="73" spans="2:2" x14ac:dyDescent="0.2">
      <c r="B73" s="40"/>
    </row>
    <row r="74" spans="2:2" x14ac:dyDescent="0.2">
      <c r="B74" s="40"/>
    </row>
    <row r="75" spans="2:2" x14ac:dyDescent="0.2">
      <c r="B75" s="40"/>
    </row>
    <row r="76" spans="2:2" x14ac:dyDescent="0.2">
      <c r="B76" s="40"/>
    </row>
    <row r="77" spans="2:2" x14ac:dyDescent="0.2">
      <c r="B77" s="40"/>
    </row>
    <row r="78" spans="2:2" x14ac:dyDescent="0.2">
      <c r="B78" s="40"/>
    </row>
    <row r="79" spans="2:2" x14ac:dyDescent="0.2">
      <c r="B79" s="40"/>
    </row>
    <row r="80" spans="2:2" x14ac:dyDescent="0.2">
      <c r="B80" s="40"/>
    </row>
    <row r="81" spans="2:2" x14ac:dyDescent="0.2">
      <c r="B81" s="40"/>
    </row>
    <row r="82" spans="2:2" x14ac:dyDescent="0.2">
      <c r="B82" s="40"/>
    </row>
    <row r="83" spans="2:2" x14ac:dyDescent="0.2">
      <c r="B83" s="40"/>
    </row>
    <row r="84" spans="2:2" x14ac:dyDescent="0.2">
      <c r="B84" s="40"/>
    </row>
    <row r="85" spans="2:2" x14ac:dyDescent="0.2">
      <c r="B85" s="40"/>
    </row>
    <row r="86" spans="2:2" x14ac:dyDescent="0.2">
      <c r="B86" s="40"/>
    </row>
    <row r="87" spans="2:2" x14ac:dyDescent="0.2">
      <c r="B87" s="40"/>
    </row>
    <row r="88" spans="2:2" x14ac:dyDescent="0.2">
      <c r="B88" s="40"/>
    </row>
    <row r="89" spans="2:2" x14ac:dyDescent="0.2">
      <c r="B89" s="40"/>
    </row>
    <row r="90" spans="2:2" x14ac:dyDescent="0.2">
      <c r="B90" s="40"/>
    </row>
    <row r="91" spans="2:2" x14ac:dyDescent="0.2">
      <c r="B91" s="40"/>
    </row>
    <row r="92" spans="2:2" x14ac:dyDescent="0.2">
      <c r="B92" s="40"/>
    </row>
    <row r="93" spans="2:2" x14ac:dyDescent="0.2">
      <c r="B93" s="40"/>
    </row>
    <row r="94" spans="2:2" x14ac:dyDescent="0.2">
      <c r="B94" s="40"/>
    </row>
    <row r="95" spans="2:2" x14ac:dyDescent="0.2">
      <c r="B95" s="40"/>
    </row>
    <row r="96" spans="2:2" x14ac:dyDescent="0.2">
      <c r="B96" s="40"/>
    </row>
    <row r="97" spans="2:2" x14ac:dyDescent="0.2">
      <c r="B97" s="40"/>
    </row>
    <row r="98" spans="2:2" x14ac:dyDescent="0.2">
      <c r="B98" s="40"/>
    </row>
    <row r="99" spans="2:2" x14ac:dyDescent="0.2">
      <c r="B99" s="40"/>
    </row>
    <row r="100" spans="2:2" x14ac:dyDescent="0.2">
      <c r="B100" s="40"/>
    </row>
    <row r="101" spans="2:2" x14ac:dyDescent="0.2">
      <c r="B101" s="40"/>
    </row>
    <row r="102" spans="2:2" x14ac:dyDescent="0.2">
      <c r="B102" s="40"/>
    </row>
    <row r="103" spans="2:2" x14ac:dyDescent="0.2">
      <c r="B103" s="40"/>
    </row>
    <row r="104" spans="2:2" x14ac:dyDescent="0.2">
      <c r="B104" s="40"/>
    </row>
    <row r="105" spans="2:2" x14ac:dyDescent="0.2">
      <c r="B105" s="40"/>
    </row>
    <row r="106" spans="2:2" x14ac:dyDescent="0.2">
      <c r="B106" s="40"/>
    </row>
    <row r="107" spans="2:2" x14ac:dyDescent="0.2">
      <c r="B107" s="40"/>
    </row>
    <row r="108" spans="2:2" x14ac:dyDescent="0.2">
      <c r="B108" s="40"/>
    </row>
    <row r="109" spans="2:2" x14ac:dyDescent="0.2">
      <c r="B109" s="40"/>
    </row>
    <row r="110" spans="2:2" x14ac:dyDescent="0.2">
      <c r="B110" s="40"/>
    </row>
    <row r="111" spans="2:2" x14ac:dyDescent="0.2">
      <c r="B111" s="40"/>
    </row>
    <row r="112" spans="2:2" x14ac:dyDescent="0.2">
      <c r="B112" s="40"/>
    </row>
    <row r="113" spans="2:2" x14ac:dyDescent="0.2">
      <c r="B113" s="40"/>
    </row>
    <row r="114" spans="2:2" x14ac:dyDescent="0.2">
      <c r="B114" s="40"/>
    </row>
    <row r="115" spans="2:2" x14ac:dyDescent="0.2">
      <c r="B115" s="40"/>
    </row>
    <row r="116" spans="2:2" x14ac:dyDescent="0.2">
      <c r="B116" s="40"/>
    </row>
    <row r="117" spans="2:2" x14ac:dyDescent="0.2">
      <c r="B117" s="40"/>
    </row>
    <row r="118" spans="2:2" x14ac:dyDescent="0.2">
      <c r="B118" s="40"/>
    </row>
    <row r="119" spans="2:2" x14ac:dyDescent="0.2">
      <c r="B119" s="40"/>
    </row>
    <row r="120" spans="2:2" x14ac:dyDescent="0.2">
      <c r="B120" s="40"/>
    </row>
    <row r="121" spans="2:2" x14ac:dyDescent="0.2">
      <c r="B121" s="40"/>
    </row>
    <row r="122" spans="2:2" x14ac:dyDescent="0.2">
      <c r="B122" s="40"/>
    </row>
    <row r="123" spans="2:2" x14ac:dyDescent="0.2">
      <c r="B123" s="40"/>
    </row>
    <row r="124" spans="2:2" x14ac:dyDescent="0.2">
      <c r="B124" s="40"/>
    </row>
    <row r="125" spans="2:2" x14ac:dyDescent="0.2">
      <c r="B125" s="40"/>
    </row>
    <row r="126" spans="2:2" x14ac:dyDescent="0.2">
      <c r="B126" s="40"/>
    </row>
    <row r="127" spans="2:2" x14ac:dyDescent="0.2">
      <c r="B127" s="40"/>
    </row>
    <row r="128" spans="2:2" x14ac:dyDescent="0.2">
      <c r="B128" s="40"/>
    </row>
    <row r="129" spans="2:2" x14ac:dyDescent="0.2">
      <c r="B129" s="40"/>
    </row>
    <row r="130" spans="2:2" x14ac:dyDescent="0.2">
      <c r="B130" s="40"/>
    </row>
    <row r="131" spans="2:2" x14ac:dyDescent="0.2">
      <c r="B131" s="40"/>
    </row>
    <row r="132" spans="2:2" x14ac:dyDescent="0.2">
      <c r="B132" s="40"/>
    </row>
    <row r="133" spans="2:2" x14ac:dyDescent="0.2">
      <c r="B133" s="40"/>
    </row>
    <row r="134" spans="2:2" x14ac:dyDescent="0.2">
      <c r="B134" s="40"/>
    </row>
    <row r="135" spans="2:2" x14ac:dyDescent="0.2">
      <c r="B135" s="40"/>
    </row>
    <row r="136" spans="2:2" x14ac:dyDescent="0.2">
      <c r="B136" s="40"/>
    </row>
    <row r="137" spans="2:2" x14ac:dyDescent="0.2">
      <c r="B137" s="40"/>
    </row>
    <row r="138" spans="2:2" x14ac:dyDescent="0.2">
      <c r="B138" s="40"/>
    </row>
    <row r="139" spans="2:2" x14ac:dyDescent="0.2">
      <c r="B139" s="40"/>
    </row>
    <row r="140" spans="2:2" x14ac:dyDescent="0.2">
      <c r="B140" s="40"/>
    </row>
    <row r="141" spans="2:2" x14ac:dyDescent="0.2">
      <c r="B141" s="40"/>
    </row>
    <row r="142" spans="2:2" x14ac:dyDescent="0.2">
      <c r="B142" s="40"/>
    </row>
    <row r="143" spans="2:2" x14ac:dyDescent="0.2">
      <c r="B143" s="40"/>
    </row>
    <row r="144" spans="2:2" x14ac:dyDescent="0.2">
      <c r="B144" s="40"/>
    </row>
    <row r="145" spans="2:2" x14ac:dyDescent="0.2">
      <c r="B145" s="40"/>
    </row>
    <row r="146" spans="2:2" x14ac:dyDescent="0.2">
      <c r="B146" s="40"/>
    </row>
    <row r="147" spans="2:2" x14ac:dyDescent="0.2">
      <c r="B147" s="40"/>
    </row>
    <row r="148" spans="2:2" x14ac:dyDescent="0.2">
      <c r="B148" s="40"/>
    </row>
    <row r="149" spans="2:2" x14ac:dyDescent="0.2">
      <c r="B149" s="40"/>
    </row>
    <row r="150" spans="2:2" x14ac:dyDescent="0.2">
      <c r="B150" s="40"/>
    </row>
    <row r="151" spans="2:2" x14ac:dyDescent="0.2">
      <c r="B151" s="40"/>
    </row>
    <row r="152" spans="2:2" x14ac:dyDescent="0.2">
      <c r="B152" s="40"/>
    </row>
    <row r="153" spans="2:2" x14ac:dyDescent="0.2">
      <c r="B153" s="40"/>
    </row>
    <row r="154" spans="2:2" x14ac:dyDescent="0.2">
      <c r="B154" s="40"/>
    </row>
    <row r="155" spans="2:2" x14ac:dyDescent="0.2">
      <c r="B155" s="40"/>
    </row>
    <row r="156" spans="2:2" x14ac:dyDescent="0.2">
      <c r="B156" s="40"/>
    </row>
    <row r="157" spans="2:2" x14ac:dyDescent="0.2">
      <c r="B157" s="40"/>
    </row>
    <row r="158" spans="2:2" x14ac:dyDescent="0.2">
      <c r="B158" s="40"/>
    </row>
    <row r="159" spans="2:2" x14ac:dyDescent="0.2">
      <c r="B159" s="40"/>
    </row>
    <row r="160" spans="2:2" x14ac:dyDescent="0.2">
      <c r="B160" s="40"/>
    </row>
    <row r="161" spans="2:2" x14ac:dyDescent="0.2">
      <c r="B161" s="40"/>
    </row>
    <row r="162" spans="2:2" x14ac:dyDescent="0.2">
      <c r="B162" s="40"/>
    </row>
    <row r="163" spans="2:2" x14ac:dyDescent="0.2">
      <c r="B163" s="40"/>
    </row>
    <row r="164" spans="2:2" x14ac:dyDescent="0.2">
      <c r="B164" s="40"/>
    </row>
    <row r="165" spans="2:2" x14ac:dyDescent="0.2">
      <c r="B165" s="40"/>
    </row>
    <row r="166" spans="2:2" x14ac:dyDescent="0.2">
      <c r="B166" s="40"/>
    </row>
    <row r="167" spans="2:2" x14ac:dyDescent="0.2">
      <c r="B167" s="40"/>
    </row>
    <row r="168" spans="2:2" x14ac:dyDescent="0.2">
      <c r="B168" s="40"/>
    </row>
    <row r="169" spans="2:2" x14ac:dyDescent="0.2">
      <c r="B169" s="40"/>
    </row>
    <row r="170" spans="2:2" x14ac:dyDescent="0.2">
      <c r="B170" s="40"/>
    </row>
  </sheetData>
  <mergeCells count="18">
    <mergeCell ref="D1:F1"/>
    <mergeCell ref="C3:F3"/>
    <mergeCell ref="A20:F20"/>
    <mergeCell ref="A21:B21"/>
    <mergeCell ref="D10:F10"/>
    <mergeCell ref="A11:F11"/>
    <mergeCell ref="A12:F12"/>
    <mergeCell ref="D4:F4"/>
    <mergeCell ref="D5:F7"/>
    <mergeCell ref="E9:F9"/>
    <mergeCell ref="B15:C16"/>
    <mergeCell ref="B17:C17"/>
    <mergeCell ref="B18:C18"/>
    <mergeCell ref="A15:A16"/>
    <mergeCell ref="D15:D16"/>
    <mergeCell ref="D22:F22"/>
    <mergeCell ref="E15:F15"/>
    <mergeCell ref="E14:F14"/>
  </mergeCells>
  <phoneticPr fontId="6" type="noConversion"/>
  <pageMargins left="0.23622047244094491" right="7.874015748031496E-2" top="0.11811023622047245" bottom="0.15748031496062992" header="0" footer="0"/>
  <pageSetup paperSize="9" scale="95" firstPageNumber="21" orientation="portrait" useFirstPageNumber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6"/>
  <sheetViews>
    <sheetView tabSelected="1" workbookViewId="0">
      <selection activeCell="A3" sqref="A3:F3"/>
    </sheetView>
  </sheetViews>
  <sheetFormatPr defaultRowHeight="12.75" x14ac:dyDescent="0.2"/>
  <cols>
    <col min="2" max="2" width="47.7109375" customWidth="1"/>
    <col min="4" max="4" width="11.7109375" customWidth="1"/>
    <col min="5" max="5" width="10.85546875" customWidth="1"/>
    <col min="6" max="6" width="12.140625" customWidth="1"/>
  </cols>
  <sheetData>
    <row r="1" spans="1:7" s="1" customFormat="1" ht="15" customHeight="1" x14ac:dyDescent="0.25">
      <c r="A1" s="567"/>
      <c r="B1" s="568"/>
      <c r="C1" s="568"/>
      <c r="D1" s="674" t="s">
        <v>901</v>
      </c>
      <c r="E1" s="674"/>
      <c r="F1" s="674"/>
      <c r="G1" s="231"/>
    </row>
    <row r="2" spans="1:7" s="1" customFormat="1" ht="52.5" customHeight="1" x14ac:dyDescent="0.25">
      <c r="A2" s="567"/>
      <c r="B2" s="672"/>
      <c r="C2" s="673" t="s">
        <v>907</v>
      </c>
      <c r="D2" s="673"/>
      <c r="E2" s="673"/>
      <c r="F2" s="673"/>
      <c r="G2" s="231"/>
    </row>
    <row r="3" spans="1:7" s="1" customFormat="1" ht="30.75" customHeight="1" x14ac:dyDescent="0.25">
      <c r="A3" s="654" t="s">
        <v>712</v>
      </c>
      <c r="B3" s="654"/>
      <c r="C3" s="654"/>
      <c r="D3" s="654"/>
      <c r="E3" s="654"/>
      <c r="F3" s="654"/>
    </row>
    <row r="4" spans="1:7" s="1" customFormat="1" ht="40.5" customHeight="1" x14ac:dyDescent="0.3">
      <c r="A4" s="649" t="s">
        <v>713</v>
      </c>
      <c r="B4" s="649"/>
      <c r="C4" s="649"/>
      <c r="D4" s="649"/>
      <c r="E4" s="649"/>
      <c r="F4" s="649"/>
    </row>
    <row r="5" spans="1:7" s="1" customFormat="1" ht="14.25" customHeight="1" x14ac:dyDescent="0.3">
      <c r="A5" s="565"/>
      <c r="B5" s="565"/>
      <c r="C5" s="565"/>
      <c r="D5" s="561"/>
      <c r="E5" s="343" t="s">
        <v>202</v>
      </c>
      <c r="F5" s="561"/>
    </row>
    <row r="6" spans="1:7" s="1" customFormat="1" ht="27.75" customHeight="1" x14ac:dyDescent="0.2">
      <c r="A6" s="655" t="s">
        <v>707</v>
      </c>
      <c r="B6" s="655" t="s">
        <v>415</v>
      </c>
      <c r="C6" s="655"/>
      <c r="D6" s="656" t="s">
        <v>18</v>
      </c>
      <c r="E6" s="657" t="s">
        <v>19</v>
      </c>
      <c r="F6" s="657"/>
    </row>
    <row r="7" spans="1:7" s="1" customFormat="1" ht="27" x14ac:dyDescent="0.2">
      <c r="A7" s="655"/>
      <c r="B7" s="563" t="s">
        <v>416</v>
      </c>
      <c r="C7" s="152" t="s">
        <v>417</v>
      </c>
      <c r="D7" s="656"/>
      <c r="E7" s="564" t="s">
        <v>20</v>
      </c>
      <c r="F7" s="564" t="s">
        <v>21</v>
      </c>
    </row>
    <row r="8" spans="1:7" s="1" customFormat="1" ht="13.5" x14ac:dyDescent="0.25">
      <c r="A8" s="566">
        <v>1</v>
      </c>
      <c r="B8" s="566">
        <v>2</v>
      </c>
      <c r="C8" s="566">
        <v>3</v>
      </c>
      <c r="D8" s="248">
        <v>4</v>
      </c>
      <c r="E8" s="248">
        <v>5</v>
      </c>
      <c r="F8" s="248">
        <v>6</v>
      </c>
    </row>
    <row r="9" spans="1:7" s="2" customFormat="1" ht="27.75" customHeight="1" x14ac:dyDescent="0.25">
      <c r="A9" s="344">
        <v>8010</v>
      </c>
      <c r="B9" s="345" t="s">
        <v>714</v>
      </c>
      <c r="C9" s="346"/>
      <c r="D9" s="380">
        <f>E9+F9</f>
        <v>0</v>
      </c>
      <c r="E9" s="347">
        <f>+E11</f>
        <v>0</v>
      </c>
      <c r="F9" s="380">
        <f>+F11</f>
        <v>0</v>
      </c>
      <c r="G9" s="237"/>
    </row>
    <row r="10" spans="1:7" s="2" customFormat="1" ht="12" customHeight="1" x14ac:dyDescent="0.25">
      <c r="A10" s="344"/>
      <c r="B10" s="348" t="s">
        <v>19</v>
      </c>
      <c r="C10" s="346"/>
      <c r="D10" s="381"/>
      <c r="E10" s="349"/>
      <c r="F10" s="381"/>
    </row>
    <row r="11" spans="1:7" s="1" customFormat="1" ht="27.75" customHeight="1" x14ac:dyDescent="0.25">
      <c r="A11" s="344">
        <v>8100</v>
      </c>
      <c r="B11" s="345" t="s">
        <v>715</v>
      </c>
      <c r="C11" s="350"/>
      <c r="D11" s="382">
        <f>F11+E11</f>
        <v>0</v>
      </c>
      <c r="E11" s="351"/>
      <c r="F11" s="382">
        <f>+F13+F41</f>
        <v>0</v>
      </c>
    </row>
    <row r="12" spans="1:7" s="1" customFormat="1" ht="15" x14ac:dyDescent="0.25">
      <c r="A12" s="344"/>
      <c r="B12" s="352" t="s">
        <v>19</v>
      </c>
      <c r="C12" s="350"/>
      <c r="D12" s="353"/>
      <c r="E12" s="353"/>
      <c r="F12" s="353"/>
    </row>
    <row r="13" spans="1:7" s="1" customFormat="1" ht="16.5" customHeight="1" x14ac:dyDescent="0.25">
      <c r="A13" s="354">
        <v>8110</v>
      </c>
      <c r="B13" s="355" t="s">
        <v>716</v>
      </c>
      <c r="C13" s="350"/>
      <c r="D13" s="356"/>
      <c r="E13" s="353"/>
      <c r="F13" s="356"/>
    </row>
    <row r="14" spans="1:7" s="1" customFormat="1" ht="11.25" customHeight="1" x14ac:dyDescent="0.25">
      <c r="A14" s="354"/>
      <c r="B14" s="357" t="s">
        <v>19</v>
      </c>
      <c r="C14" s="350"/>
      <c r="D14" s="356"/>
      <c r="E14" s="353"/>
      <c r="F14" s="356"/>
    </row>
    <row r="15" spans="1:7" s="1" customFormat="1" ht="26.25" customHeight="1" x14ac:dyDescent="0.25">
      <c r="A15" s="354">
        <v>8111</v>
      </c>
      <c r="B15" s="190" t="s">
        <v>717</v>
      </c>
      <c r="C15" s="350"/>
      <c r="D15" s="353"/>
      <c r="E15" s="356" t="s">
        <v>718</v>
      </c>
      <c r="F15" s="353"/>
    </row>
    <row r="16" spans="1:7" s="1" customFormat="1" ht="15" x14ac:dyDescent="0.25">
      <c r="A16" s="354"/>
      <c r="B16" s="170" t="s">
        <v>546</v>
      </c>
      <c r="C16" s="350"/>
      <c r="D16" s="353"/>
      <c r="E16" s="356"/>
      <c r="F16" s="353"/>
    </row>
    <row r="17" spans="1:6" s="1" customFormat="1" ht="15" x14ac:dyDescent="0.25">
      <c r="A17" s="354">
        <v>8112</v>
      </c>
      <c r="B17" s="358" t="s">
        <v>719</v>
      </c>
      <c r="C17" s="359" t="s">
        <v>720</v>
      </c>
      <c r="D17" s="353"/>
      <c r="E17" s="356" t="s">
        <v>718</v>
      </c>
      <c r="F17" s="353"/>
    </row>
    <row r="18" spans="1:6" s="1" customFormat="1" ht="15" x14ac:dyDescent="0.25">
      <c r="A18" s="354">
        <v>8113</v>
      </c>
      <c r="B18" s="358" t="s">
        <v>721</v>
      </c>
      <c r="C18" s="359" t="s">
        <v>722</v>
      </c>
      <c r="D18" s="353"/>
      <c r="E18" s="356" t="s">
        <v>718</v>
      </c>
      <c r="F18" s="353"/>
    </row>
    <row r="19" spans="1:6" s="41" customFormat="1" ht="25.5" customHeight="1" x14ac:dyDescent="0.25">
      <c r="A19" s="354">
        <v>8120</v>
      </c>
      <c r="B19" s="190" t="s">
        <v>723</v>
      </c>
      <c r="C19" s="359"/>
      <c r="D19" s="360"/>
      <c r="E19" s="361"/>
      <c r="F19" s="360"/>
    </row>
    <row r="20" spans="1:6" s="41" customFormat="1" ht="15" x14ac:dyDescent="0.25">
      <c r="A20" s="354"/>
      <c r="B20" s="170" t="s">
        <v>19</v>
      </c>
      <c r="C20" s="359"/>
      <c r="D20" s="360"/>
      <c r="E20" s="361"/>
      <c r="F20" s="360"/>
    </row>
    <row r="21" spans="1:6" s="41" customFormat="1" ht="15" x14ac:dyDescent="0.25">
      <c r="A21" s="354">
        <v>8121</v>
      </c>
      <c r="B21" s="190" t="s">
        <v>724</v>
      </c>
      <c r="C21" s="359"/>
      <c r="D21" s="360"/>
      <c r="E21" s="356" t="s">
        <v>718</v>
      </c>
      <c r="F21" s="360"/>
    </row>
    <row r="22" spans="1:6" s="41" customFormat="1" ht="12" customHeight="1" x14ac:dyDescent="0.25">
      <c r="A22" s="354"/>
      <c r="B22" s="170" t="s">
        <v>546</v>
      </c>
      <c r="C22" s="359"/>
      <c r="D22" s="360"/>
      <c r="E22" s="361"/>
      <c r="F22" s="360"/>
    </row>
    <row r="23" spans="1:6" s="41" customFormat="1" ht="11.25" customHeight="1" x14ac:dyDescent="0.25">
      <c r="A23" s="344">
        <v>8122</v>
      </c>
      <c r="B23" s="355" t="s">
        <v>725</v>
      </c>
      <c r="C23" s="359" t="s">
        <v>726</v>
      </c>
      <c r="D23" s="360"/>
      <c r="E23" s="356" t="s">
        <v>718</v>
      </c>
      <c r="F23" s="360"/>
    </row>
    <row r="24" spans="1:6" s="41" customFormat="1" ht="12.75" customHeight="1" x14ac:dyDescent="0.25">
      <c r="A24" s="344"/>
      <c r="B24" s="362" t="s">
        <v>546</v>
      </c>
      <c r="C24" s="359"/>
      <c r="D24" s="360"/>
      <c r="E24" s="361"/>
      <c r="F24" s="360"/>
    </row>
    <row r="25" spans="1:6" s="41" customFormat="1" ht="15" x14ac:dyDescent="0.25">
      <c r="A25" s="344">
        <v>8123</v>
      </c>
      <c r="B25" s="362" t="s">
        <v>727</v>
      </c>
      <c r="C25" s="359"/>
      <c r="D25" s="360"/>
      <c r="E25" s="356" t="s">
        <v>718</v>
      </c>
      <c r="F25" s="360"/>
    </row>
    <row r="26" spans="1:6" s="41" customFormat="1" ht="15" x14ac:dyDescent="0.25">
      <c r="A26" s="344">
        <v>8124</v>
      </c>
      <c r="B26" s="362" t="s">
        <v>728</v>
      </c>
      <c r="C26" s="359"/>
      <c r="D26" s="360"/>
      <c r="E26" s="356" t="s">
        <v>718</v>
      </c>
      <c r="F26" s="360"/>
    </row>
    <row r="27" spans="1:6" s="41" customFormat="1" ht="27" x14ac:dyDescent="0.25">
      <c r="A27" s="344">
        <v>8130</v>
      </c>
      <c r="B27" s="355" t="s">
        <v>729</v>
      </c>
      <c r="C27" s="359" t="s">
        <v>730</v>
      </c>
      <c r="D27" s="360"/>
      <c r="E27" s="356" t="s">
        <v>718</v>
      </c>
      <c r="F27" s="360"/>
    </row>
    <row r="28" spans="1:6" s="41" customFormat="1" ht="15" x14ac:dyDescent="0.25">
      <c r="A28" s="344"/>
      <c r="B28" s="362" t="s">
        <v>546</v>
      </c>
      <c r="C28" s="359"/>
      <c r="D28" s="360"/>
      <c r="E28" s="361"/>
      <c r="F28" s="360"/>
    </row>
    <row r="29" spans="1:6" s="41" customFormat="1" ht="15" x14ac:dyDescent="0.25">
      <c r="A29" s="344">
        <v>8131</v>
      </c>
      <c r="B29" s="362" t="s">
        <v>731</v>
      </c>
      <c r="C29" s="359"/>
      <c r="D29" s="360"/>
      <c r="E29" s="356" t="s">
        <v>718</v>
      </c>
      <c r="F29" s="360"/>
    </row>
    <row r="30" spans="1:6" s="41" customFormat="1" ht="15" x14ac:dyDescent="0.25">
      <c r="A30" s="344">
        <v>8132</v>
      </c>
      <c r="B30" s="362" t="s">
        <v>732</v>
      </c>
      <c r="C30" s="359"/>
      <c r="D30" s="360"/>
      <c r="E30" s="356" t="s">
        <v>718</v>
      </c>
      <c r="F30" s="360"/>
    </row>
    <row r="31" spans="1:6" s="1" customFormat="1" ht="18.75" customHeight="1" x14ac:dyDescent="0.25">
      <c r="A31" s="344">
        <v>8140</v>
      </c>
      <c r="B31" s="355" t="s">
        <v>733</v>
      </c>
      <c r="C31" s="359"/>
      <c r="D31" s="363"/>
      <c r="E31" s="364"/>
      <c r="F31" s="363"/>
    </row>
    <row r="32" spans="1:6" s="1" customFormat="1" ht="13.5" x14ac:dyDescent="0.25">
      <c r="A32" s="354"/>
      <c r="B32" s="170" t="s">
        <v>546</v>
      </c>
      <c r="C32" s="359"/>
      <c r="D32" s="363"/>
      <c r="E32" s="364"/>
      <c r="F32" s="363"/>
    </row>
    <row r="33" spans="1:6" s="1" customFormat="1" ht="27" x14ac:dyDescent="0.25">
      <c r="A33" s="344">
        <v>8141</v>
      </c>
      <c r="B33" s="355" t="s">
        <v>734</v>
      </c>
      <c r="C33" s="359" t="s">
        <v>726</v>
      </c>
      <c r="D33" s="363"/>
      <c r="E33" s="364"/>
      <c r="F33" s="363"/>
    </row>
    <row r="34" spans="1:6" s="1" customFormat="1" ht="13.5" x14ac:dyDescent="0.25">
      <c r="A34" s="344"/>
      <c r="B34" s="362" t="s">
        <v>546</v>
      </c>
      <c r="C34" s="153"/>
      <c r="D34" s="363"/>
      <c r="E34" s="364"/>
      <c r="F34" s="363"/>
    </row>
    <row r="35" spans="1:6" s="1" customFormat="1" ht="13.5" x14ac:dyDescent="0.25">
      <c r="A35" s="344">
        <v>8142</v>
      </c>
      <c r="B35" s="362" t="s">
        <v>735</v>
      </c>
      <c r="C35" s="153"/>
      <c r="D35" s="363"/>
      <c r="E35" s="364"/>
      <c r="F35" s="365" t="s">
        <v>718</v>
      </c>
    </row>
    <row r="36" spans="1:6" s="1" customFormat="1" ht="13.5" x14ac:dyDescent="0.25">
      <c r="A36" s="344">
        <v>8143</v>
      </c>
      <c r="B36" s="362" t="s">
        <v>736</v>
      </c>
      <c r="C36" s="153"/>
      <c r="D36" s="363"/>
      <c r="E36" s="364"/>
      <c r="F36" s="363"/>
    </row>
    <row r="37" spans="1:6" s="1" customFormat="1" ht="27" x14ac:dyDescent="0.25">
      <c r="A37" s="344">
        <v>8150</v>
      </c>
      <c r="B37" s="355" t="s">
        <v>737</v>
      </c>
      <c r="C37" s="366" t="s">
        <v>730</v>
      </c>
      <c r="D37" s="363"/>
      <c r="E37" s="364"/>
      <c r="F37" s="363"/>
    </row>
    <row r="38" spans="1:6" s="1" customFormat="1" ht="13.5" x14ac:dyDescent="0.25">
      <c r="A38" s="344"/>
      <c r="B38" s="362" t="s">
        <v>546</v>
      </c>
      <c r="C38" s="366"/>
      <c r="D38" s="363"/>
      <c r="E38" s="364"/>
      <c r="F38" s="363"/>
    </row>
    <row r="39" spans="1:6" s="1" customFormat="1" ht="13.5" x14ac:dyDescent="0.25">
      <c r="A39" s="344">
        <v>8151</v>
      </c>
      <c r="B39" s="362" t="s">
        <v>731</v>
      </c>
      <c r="C39" s="366"/>
      <c r="D39" s="363"/>
      <c r="E39" s="364"/>
      <c r="F39" s="367" t="s">
        <v>26</v>
      </c>
    </row>
    <row r="40" spans="1:6" s="1" customFormat="1" ht="13.5" x14ac:dyDescent="0.25">
      <c r="A40" s="344">
        <v>8152</v>
      </c>
      <c r="B40" s="362" t="s">
        <v>738</v>
      </c>
      <c r="C40" s="366"/>
      <c r="D40" s="363"/>
      <c r="E40" s="364"/>
      <c r="F40" s="363"/>
    </row>
    <row r="41" spans="1:6" s="1" customFormat="1" ht="30" customHeight="1" x14ac:dyDescent="0.25">
      <c r="A41" s="344">
        <v>8160</v>
      </c>
      <c r="B41" s="355" t="s">
        <v>739</v>
      </c>
      <c r="C41" s="366"/>
      <c r="D41" s="340">
        <f>+F41+E41</f>
        <v>0</v>
      </c>
      <c r="E41" s="383">
        <f>+E52</f>
        <v>0</v>
      </c>
      <c r="F41" s="340">
        <f>+F52</f>
        <v>0</v>
      </c>
    </row>
    <row r="42" spans="1:6" s="1" customFormat="1" ht="13.5" x14ac:dyDescent="0.25">
      <c r="A42" s="344"/>
      <c r="B42" s="368" t="s">
        <v>19</v>
      </c>
      <c r="C42" s="366"/>
      <c r="D42" s="363"/>
      <c r="E42" s="364"/>
      <c r="F42" s="363"/>
    </row>
    <row r="43" spans="1:6" s="1" customFormat="1" ht="27" customHeight="1" x14ac:dyDescent="0.25">
      <c r="A43" s="344">
        <v>8161</v>
      </c>
      <c r="B43" s="190" t="s">
        <v>740</v>
      </c>
      <c r="C43" s="366"/>
      <c r="D43" s="112">
        <f>+F43</f>
        <v>0</v>
      </c>
      <c r="E43" s="558" t="s">
        <v>718</v>
      </c>
      <c r="F43" s="112">
        <f>+F47+F46+F45</f>
        <v>0</v>
      </c>
    </row>
    <row r="44" spans="1:6" s="1" customFormat="1" ht="14.25" x14ac:dyDescent="0.25">
      <c r="A44" s="344"/>
      <c r="B44" s="170" t="s">
        <v>546</v>
      </c>
      <c r="C44" s="366"/>
      <c r="D44" s="112"/>
      <c r="E44" s="558"/>
      <c r="F44" s="112"/>
    </row>
    <row r="45" spans="1:6" s="1" customFormat="1" ht="40.5" x14ac:dyDescent="0.25">
      <c r="A45" s="344">
        <v>8162</v>
      </c>
      <c r="B45" s="362" t="s">
        <v>741</v>
      </c>
      <c r="C45" s="366" t="s">
        <v>742</v>
      </c>
      <c r="D45" s="367"/>
      <c r="E45" s="365" t="s">
        <v>718</v>
      </c>
      <c r="F45" s="367"/>
    </row>
    <row r="46" spans="1:6" s="1" customFormat="1" ht="97.5" customHeight="1" x14ac:dyDescent="0.25">
      <c r="A46" s="354">
        <v>8163</v>
      </c>
      <c r="B46" s="362" t="s">
        <v>743</v>
      </c>
      <c r="C46" s="366" t="s">
        <v>742</v>
      </c>
      <c r="D46" s="112"/>
      <c r="E46" s="558" t="s">
        <v>718</v>
      </c>
      <c r="F46" s="112"/>
    </row>
    <row r="47" spans="1:6" s="1" customFormat="1" ht="27" x14ac:dyDescent="0.25">
      <c r="A47" s="344">
        <v>8164</v>
      </c>
      <c r="B47" s="362" t="s">
        <v>744</v>
      </c>
      <c r="C47" s="366" t="s">
        <v>745</v>
      </c>
      <c r="D47" s="367"/>
      <c r="E47" s="365" t="s">
        <v>718</v>
      </c>
      <c r="F47" s="367"/>
    </row>
    <row r="48" spans="1:6" s="1" customFormat="1" ht="17.25" customHeight="1" x14ac:dyDescent="0.25">
      <c r="A48" s="344">
        <v>8170</v>
      </c>
      <c r="B48" s="190" t="s">
        <v>746</v>
      </c>
      <c r="C48" s="366"/>
      <c r="D48" s="558"/>
      <c r="E48" s="558"/>
      <c r="F48" s="558"/>
    </row>
    <row r="49" spans="1:7" s="1" customFormat="1" ht="14.25" x14ac:dyDescent="0.25">
      <c r="A49" s="344"/>
      <c r="B49" s="170" t="s">
        <v>546</v>
      </c>
      <c r="C49" s="366"/>
      <c r="D49" s="558"/>
      <c r="E49" s="558"/>
      <c r="F49" s="558"/>
    </row>
    <row r="50" spans="1:7" s="1" customFormat="1" ht="27" customHeight="1" x14ac:dyDescent="0.25">
      <c r="A50" s="344">
        <v>8171</v>
      </c>
      <c r="B50" s="362" t="s">
        <v>747</v>
      </c>
      <c r="C50" s="366" t="s">
        <v>748</v>
      </c>
      <c r="D50" s="367"/>
      <c r="E50" s="365"/>
      <c r="F50" s="367"/>
    </row>
    <row r="51" spans="1:7" s="1" customFormat="1" ht="13.5" x14ac:dyDescent="0.25">
      <c r="A51" s="344">
        <v>8172</v>
      </c>
      <c r="B51" s="358" t="s">
        <v>749</v>
      </c>
      <c r="C51" s="366" t="s">
        <v>750</v>
      </c>
      <c r="D51" s="367"/>
      <c r="E51" s="365"/>
      <c r="F51" s="367"/>
    </row>
    <row r="52" spans="1:7" s="1" customFormat="1" ht="27" x14ac:dyDescent="0.25">
      <c r="A52" s="344">
        <v>8190</v>
      </c>
      <c r="B52" s="369" t="s">
        <v>751</v>
      </c>
      <c r="C52" s="339"/>
      <c r="D52" s="370">
        <f>+F52+E52</f>
        <v>0</v>
      </c>
      <c r="E52" s="371">
        <f>+E54-E57</f>
        <v>0</v>
      </c>
      <c r="F52" s="370">
        <f>+F58</f>
        <v>0</v>
      </c>
    </row>
    <row r="53" spans="1:7" s="1" customFormat="1" ht="14.25" x14ac:dyDescent="0.25">
      <c r="A53" s="344"/>
      <c r="B53" s="170" t="s">
        <v>419</v>
      </c>
      <c r="C53" s="339"/>
      <c r="D53" s="112"/>
      <c r="E53" s="112"/>
      <c r="F53" s="112"/>
    </row>
    <row r="54" spans="1:7" s="1" customFormat="1" ht="32.25" customHeight="1" x14ac:dyDescent="0.25">
      <c r="A54" s="354">
        <v>8191</v>
      </c>
      <c r="B54" s="170" t="s">
        <v>752</v>
      </c>
      <c r="C54" s="372">
        <v>9320</v>
      </c>
      <c r="D54" s="367">
        <f>+E54</f>
        <v>0</v>
      </c>
      <c r="E54" s="367"/>
      <c r="F54" s="367" t="s">
        <v>26</v>
      </c>
    </row>
    <row r="55" spans="1:7" s="1" customFormat="1" ht="13.5" x14ac:dyDescent="0.25">
      <c r="A55" s="354"/>
      <c r="B55" s="170" t="s">
        <v>45</v>
      </c>
      <c r="C55" s="339"/>
      <c r="D55" s="367"/>
      <c r="E55" s="367"/>
      <c r="F55" s="367"/>
    </row>
    <row r="56" spans="1:7" s="1" customFormat="1" ht="54.75" customHeight="1" x14ac:dyDescent="0.25">
      <c r="A56" s="354">
        <v>8192</v>
      </c>
      <c r="B56" s="362" t="s">
        <v>753</v>
      </c>
      <c r="C56" s="339"/>
      <c r="D56" s="373">
        <f>+E56</f>
        <v>0</v>
      </c>
      <c r="E56" s="373"/>
      <c r="F56" s="365" t="s">
        <v>718</v>
      </c>
    </row>
    <row r="57" spans="1:7" s="1" customFormat="1" ht="35.25" customHeight="1" x14ac:dyDescent="0.25">
      <c r="A57" s="354">
        <v>8193</v>
      </c>
      <c r="B57" s="362" t="s">
        <v>754</v>
      </c>
      <c r="C57" s="339"/>
      <c r="D57" s="374">
        <f>+E57</f>
        <v>0</v>
      </c>
      <c r="E57" s="374"/>
      <c r="F57" s="365" t="s">
        <v>26</v>
      </c>
    </row>
    <row r="58" spans="1:7" s="1" customFormat="1" ht="28.5" customHeight="1" x14ac:dyDescent="0.25">
      <c r="A58" s="354">
        <v>8194</v>
      </c>
      <c r="B58" s="170" t="s">
        <v>755</v>
      </c>
      <c r="C58" s="375">
        <v>9330</v>
      </c>
      <c r="D58" s="383">
        <f>+F58</f>
        <v>0</v>
      </c>
      <c r="E58" s="228" t="s">
        <v>718</v>
      </c>
      <c r="F58" s="340">
        <f>+F60+F61</f>
        <v>0</v>
      </c>
    </row>
    <row r="59" spans="1:7" s="1" customFormat="1" ht="13.5" x14ac:dyDescent="0.25">
      <c r="A59" s="354"/>
      <c r="B59" s="170" t="s">
        <v>45</v>
      </c>
      <c r="C59" s="375"/>
      <c r="D59" s="365"/>
      <c r="E59" s="365"/>
      <c r="F59" s="367"/>
    </row>
    <row r="60" spans="1:7" s="1" customFormat="1" ht="40.5" x14ac:dyDescent="0.25">
      <c r="A60" s="354">
        <v>8195</v>
      </c>
      <c r="B60" s="362" t="s">
        <v>756</v>
      </c>
      <c r="C60" s="375"/>
      <c r="D60" s="383">
        <f>+F60</f>
        <v>0</v>
      </c>
      <c r="E60" s="228" t="s">
        <v>718</v>
      </c>
      <c r="F60" s="340"/>
      <c r="G60" s="342"/>
    </row>
    <row r="61" spans="1:7" s="1" customFormat="1" ht="40.5" x14ac:dyDescent="0.25">
      <c r="A61" s="354">
        <v>8196</v>
      </c>
      <c r="B61" s="362" t="s">
        <v>757</v>
      </c>
      <c r="C61" s="375"/>
      <c r="D61" s="383">
        <f>+F61</f>
        <v>0</v>
      </c>
      <c r="E61" s="376" t="s">
        <v>718</v>
      </c>
      <c r="F61" s="374"/>
    </row>
    <row r="62" spans="1:7" s="1" customFormat="1" ht="30" customHeight="1" x14ac:dyDescent="0.2">
      <c r="A62" s="354">
        <v>8197</v>
      </c>
      <c r="B62" s="369" t="s">
        <v>758</v>
      </c>
      <c r="C62" s="377"/>
      <c r="D62" s="365" t="s">
        <v>718</v>
      </c>
      <c r="E62" s="365" t="s">
        <v>718</v>
      </c>
      <c r="F62" s="365"/>
    </row>
    <row r="63" spans="1:7" s="1" customFormat="1" ht="45" customHeight="1" x14ac:dyDescent="0.2">
      <c r="A63" s="354">
        <v>8198</v>
      </c>
      <c r="B63" s="369" t="s">
        <v>759</v>
      </c>
      <c r="C63" s="377"/>
      <c r="D63" s="365" t="s">
        <v>718</v>
      </c>
      <c r="E63" s="365"/>
      <c r="F63" s="367"/>
    </row>
    <row r="64" spans="1:7" s="1" customFormat="1" ht="57" customHeight="1" x14ac:dyDescent="0.2">
      <c r="A64" s="354">
        <v>8199</v>
      </c>
      <c r="B64" s="369" t="s">
        <v>760</v>
      </c>
      <c r="C64" s="377"/>
      <c r="D64" s="365"/>
      <c r="E64" s="365"/>
      <c r="F64" s="367"/>
    </row>
    <row r="65" spans="1:6" s="1" customFormat="1" ht="40.5" x14ac:dyDescent="0.2">
      <c r="A65" s="354" t="s">
        <v>761</v>
      </c>
      <c r="B65" s="378" t="s">
        <v>762</v>
      </c>
      <c r="C65" s="377"/>
      <c r="D65" s="365"/>
      <c r="E65" s="365" t="s">
        <v>718</v>
      </c>
      <c r="F65" s="367"/>
    </row>
    <row r="66" spans="1:6" s="1" customFormat="1" ht="17.25" customHeight="1" x14ac:dyDescent="0.25">
      <c r="A66" s="354">
        <v>8200</v>
      </c>
      <c r="B66" s="345" t="s">
        <v>763</v>
      </c>
      <c r="C66" s="339"/>
      <c r="D66" s="367"/>
      <c r="E66" s="367"/>
      <c r="F66" s="367"/>
    </row>
    <row r="67" spans="1:6" s="1" customFormat="1" ht="13.5" x14ac:dyDescent="0.25">
      <c r="A67" s="354"/>
      <c r="B67" s="352" t="s">
        <v>19</v>
      </c>
      <c r="C67" s="339"/>
      <c r="D67" s="367"/>
      <c r="E67" s="367"/>
      <c r="F67" s="367"/>
    </row>
    <row r="68" spans="1:6" s="1" customFormat="1" ht="17.25" customHeight="1" x14ac:dyDescent="0.25">
      <c r="A68" s="354">
        <v>8210</v>
      </c>
      <c r="B68" s="379" t="s">
        <v>764</v>
      </c>
      <c r="C68" s="339"/>
      <c r="D68" s="367"/>
      <c r="E68" s="365"/>
      <c r="F68" s="367"/>
    </row>
    <row r="69" spans="1:6" s="1" customFormat="1" ht="13.5" x14ac:dyDescent="0.25">
      <c r="A69" s="344"/>
      <c r="B69" s="362" t="s">
        <v>19</v>
      </c>
      <c r="C69" s="339"/>
      <c r="D69" s="367"/>
      <c r="E69" s="365"/>
      <c r="F69" s="367"/>
    </row>
    <row r="70" spans="1:6" s="1" customFormat="1" ht="29.25" customHeight="1" x14ac:dyDescent="0.25">
      <c r="A70" s="354">
        <v>8211</v>
      </c>
      <c r="B70" s="190" t="s">
        <v>765</v>
      </c>
      <c r="C70" s="339"/>
      <c r="D70" s="367"/>
      <c r="E70" s="365" t="s">
        <v>718</v>
      </c>
      <c r="F70" s="367"/>
    </row>
    <row r="71" spans="1:6" s="1" customFormat="1" ht="13.5" x14ac:dyDescent="0.25">
      <c r="A71" s="354"/>
      <c r="B71" s="170" t="s">
        <v>45</v>
      </c>
      <c r="C71" s="339"/>
      <c r="D71" s="367"/>
      <c r="E71" s="365"/>
      <c r="F71" s="367"/>
    </row>
    <row r="72" spans="1:6" s="1" customFormat="1" ht="13.5" x14ac:dyDescent="0.25">
      <c r="A72" s="354">
        <v>8212</v>
      </c>
      <c r="B72" s="358" t="s">
        <v>719</v>
      </c>
      <c r="C72" s="366" t="s">
        <v>766</v>
      </c>
      <c r="D72" s="367"/>
      <c r="E72" s="365" t="s">
        <v>718</v>
      </c>
      <c r="F72" s="367"/>
    </row>
    <row r="73" spans="1:6" s="1" customFormat="1" ht="13.5" x14ac:dyDescent="0.25">
      <c r="A73" s="354">
        <v>8213</v>
      </c>
      <c r="B73" s="358" t="s">
        <v>721</v>
      </c>
      <c r="C73" s="366" t="s">
        <v>767</v>
      </c>
      <c r="D73" s="367"/>
      <c r="E73" s="365" t="s">
        <v>718</v>
      </c>
      <c r="F73" s="367"/>
    </row>
    <row r="74" spans="1:6" s="1" customFormat="1" ht="27" x14ac:dyDescent="0.25">
      <c r="A74" s="354">
        <v>8220</v>
      </c>
      <c r="B74" s="190" t="s">
        <v>768</v>
      </c>
      <c r="C74" s="339"/>
      <c r="D74" s="367"/>
      <c r="E74" s="367"/>
      <c r="F74" s="367"/>
    </row>
    <row r="75" spans="1:6" s="1" customFormat="1" ht="13.5" x14ac:dyDescent="0.25">
      <c r="A75" s="354"/>
      <c r="B75" s="170" t="s">
        <v>19</v>
      </c>
      <c r="C75" s="339"/>
      <c r="D75" s="367"/>
      <c r="E75" s="367"/>
      <c r="F75" s="367"/>
    </row>
    <row r="76" spans="1:6" s="1" customFormat="1" ht="13.5" x14ac:dyDescent="0.25">
      <c r="A76" s="354">
        <v>8221</v>
      </c>
      <c r="B76" s="190" t="s">
        <v>769</v>
      </c>
      <c r="C76" s="339"/>
      <c r="D76" s="367"/>
      <c r="E76" s="365" t="s">
        <v>718</v>
      </c>
      <c r="F76" s="367"/>
    </row>
    <row r="77" spans="1:6" s="1" customFormat="1" ht="13.5" x14ac:dyDescent="0.25">
      <c r="A77" s="354"/>
      <c r="B77" s="170" t="s">
        <v>546</v>
      </c>
      <c r="C77" s="339"/>
      <c r="D77" s="367"/>
      <c r="E77" s="365"/>
      <c r="F77" s="367"/>
    </row>
    <row r="78" spans="1:6" s="1" customFormat="1" ht="13.5" x14ac:dyDescent="0.25">
      <c r="A78" s="344">
        <v>8222</v>
      </c>
      <c r="B78" s="362" t="s">
        <v>770</v>
      </c>
      <c r="C78" s="366" t="s">
        <v>771</v>
      </c>
      <c r="D78" s="367"/>
      <c r="E78" s="365" t="s">
        <v>718</v>
      </c>
      <c r="F78" s="367"/>
    </row>
    <row r="79" spans="1:6" s="1" customFormat="1" ht="16.5" customHeight="1" x14ac:dyDescent="0.25">
      <c r="A79" s="344">
        <v>8230</v>
      </c>
      <c r="B79" s="362" t="s">
        <v>772</v>
      </c>
      <c r="C79" s="366" t="s">
        <v>773</v>
      </c>
      <c r="D79" s="367"/>
      <c r="E79" s="365" t="s">
        <v>718</v>
      </c>
      <c r="F79" s="367"/>
    </row>
    <row r="80" spans="1:6" s="1" customFormat="1" ht="15" customHeight="1" x14ac:dyDescent="0.25">
      <c r="A80" s="344">
        <v>8240</v>
      </c>
      <c r="B80" s="190" t="s">
        <v>774</v>
      </c>
      <c r="C80" s="339"/>
      <c r="D80" s="367"/>
      <c r="E80" s="367"/>
      <c r="F80" s="367"/>
    </row>
    <row r="81" spans="1:7" s="1" customFormat="1" ht="13.5" x14ac:dyDescent="0.25">
      <c r="A81" s="354"/>
      <c r="B81" s="170" t="s">
        <v>546</v>
      </c>
      <c r="C81" s="339"/>
      <c r="D81" s="367"/>
      <c r="E81" s="367"/>
      <c r="F81" s="367"/>
    </row>
    <row r="82" spans="1:7" s="1" customFormat="1" ht="13.5" x14ac:dyDescent="0.25">
      <c r="A82" s="344">
        <v>8241</v>
      </c>
      <c r="B82" s="362" t="s">
        <v>775</v>
      </c>
      <c r="C82" s="366" t="s">
        <v>771</v>
      </c>
      <c r="D82" s="367"/>
      <c r="E82" s="367"/>
      <c r="F82" s="367"/>
    </row>
    <row r="83" spans="1:7" s="1" customFormat="1" ht="14.25" customHeight="1" x14ac:dyDescent="0.25">
      <c r="A83" s="344">
        <v>8250</v>
      </c>
      <c r="B83" s="362" t="s">
        <v>776</v>
      </c>
      <c r="C83" s="366" t="s">
        <v>773</v>
      </c>
      <c r="D83" s="363"/>
      <c r="E83" s="364"/>
      <c r="F83" s="363"/>
      <c r="G83" s="560"/>
    </row>
    <row r="84" spans="1:7" s="1" customFormat="1" x14ac:dyDescent="0.2">
      <c r="B84" s="40"/>
      <c r="D84" s="559"/>
      <c r="E84" s="559"/>
      <c r="F84" s="559"/>
    </row>
    <row r="85" spans="1:7" s="1" customFormat="1" ht="32.25" customHeight="1" x14ac:dyDescent="0.2">
      <c r="A85" s="596" t="s">
        <v>877</v>
      </c>
      <c r="B85" s="596"/>
      <c r="C85" s="596"/>
      <c r="D85" s="596"/>
      <c r="E85" s="596"/>
      <c r="F85" s="596"/>
    </row>
    <row r="86" spans="1:7" s="1" customFormat="1" ht="24.75" customHeight="1" x14ac:dyDescent="0.2">
      <c r="A86" s="647" t="s">
        <v>875</v>
      </c>
      <c r="B86" s="647"/>
      <c r="C86" s="5"/>
      <c r="D86" s="307"/>
      <c r="E86" s="562"/>
      <c r="F86" s="307"/>
    </row>
  </sheetData>
  <mergeCells count="10">
    <mergeCell ref="A85:F85"/>
    <mergeCell ref="A86:B86"/>
    <mergeCell ref="D1:F1"/>
    <mergeCell ref="A3:F3"/>
    <mergeCell ref="A4:F4"/>
    <mergeCell ref="A6:A7"/>
    <mergeCell ref="B6:C6"/>
    <mergeCell ref="D6:D7"/>
    <mergeCell ref="E6:F6"/>
    <mergeCell ref="C2:F2"/>
  </mergeCells>
  <pageMargins left="0.31496062992125984" right="0.11811023622047245" top="0.15748031496062992" bottom="0.15748031496062992" header="0.31496062992125984" footer="0.31496062992125984"/>
  <pageSetup paperSize="9" scale="9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52"/>
  <sheetViews>
    <sheetView workbookViewId="0">
      <selection activeCell="A12" sqref="A12:H12"/>
    </sheetView>
  </sheetViews>
  <sheetFormatPr defaultRowHeight="14.25" x14ac:dyDescent="0.2"/>
  <cols>
    <col min="1" max="1" width="6.42578125" style="62" customWidth="1"/>
    <col min="2" max="2" width="4.5703125" style="63" customWidth="1"/>
    <col min="3" max="3" width="4.7109375" style="64" customWidth="1"/>
    <col min="4" max="4" width="4.7109375" style="65" customWidth="1"/>
    <col min="5" max="5" width="47.7109375" style="325" customWidth="1"/>
    <col min="6" max="8" width="17.42578125" style="206" customWidth="1"/>
    <col min="9" max="9" width="0" style="62" hidden="1" customWidth="1"/>
    <col min="10" max="10" width="26.42578125" style="62" hidden="1" customWidth="1"/>
    <col min="11" max="12" width="13.140625" style="62" hidden="1" customWidth="1"/>
    <col min="13" max="13" width="12.42578125" style="62" hidden="1" customWidth="1"/>
    <col min="14" max="14" width="0" style="62" hidden="1" customWidth="1"/>
    <col min="15" max="15" width="15" style="62" hidden="1" customWidth="1"/>
    <col min="16" max="16" width="16.85546875" style="62" hidden="1" customWidth="1"/>
    <col min="17" max="17" width="4" style="62" hidden="1" customWidth="1"/>
    <col min="18" max="18" width="20" style="62" customWidth="1"/>
    <col min="19" max="19" width="12.42578125" style="62" bestFit="1" customWidth="1"/>
    <col min="20" max="16384" width="9.140625" style="62"/>
  </cols>
  <sheetData>
    <row r="1" spans="1:14" s="331" customFormat="1" ht="21.75" customHeight="1" x14ac:dyDescent="0.2">
      <c r="A1" s="44"/>
      <c r="B1" s="330"/>
      <c r="C1" s="330"/>
      <c r="D1" s="314"/>
      <c r="E1" s="246"/>
      <c r="F1" s="645" t="s">
        <v>899</v>
      </c>
      <c r="G1" s="646"/>
      <c r="H1" s="646"/>
    </row>
    <row r="2" spans="1:14" s="331" customFormat="1" ht="0.75" customHeight="1" x14ac:dyDescent="0.2">
      <c r="A2" s="44"/>
      <c r="B2" s="5"/>
      <c r="C2" s="7"/>
      <c r="D2" s="6"/>
    </row>
    <row r="3" spans="1:14" s="331" customFormat="1" ht="48" customHeight="1" x14ac:dyDescent="0.2">
      <c r="A3" s="44"/>
      <c r="B3" s="48"/>
      <c r="C3" s="668"/>
      <c r="D3" s="668"/>
      <c r="E3" s="668"/>
      <c r="F3" s="628" t="s">
        <v>908</v>
      </c>
      <c r="G3" s="628"/>
      <c r="H3" s="628"/>
    </row>
    <row r="4" spans="1:14" s="45" customFormat="1" ht="31.5" hidden="1" customHeight="1" x14ac:dyDescent="0.2">
      <c r="A4" s="44"/>
      <c r="B4" s="48"/>
      <c r="C4" s="44"/>
      <c r="D4" s="312"/>
      <c r="E4" s="246"/>
      <c r="F4" s="650" t="s">
        <v>860</v>
      </c>
      <c r="G4" s="650"/>
      <c r="H4" s="650"/>
    </row>
    <row r="5" spans="1:14" s="45" customFormat="1" ht="12.75" hidden="1" customHeight="1" x14ac:dyDescent="0.2">
      <c r="A5" s="44"/>
      <c r="B5" s="48"/>
      <c r="C5" s="44"/>
      <c r="D5" s="260"/>
      <c r="E5" s="260"/>
      <c r="F5" s="326"/>
      <c r="G5" s="326"/>
      <c r="H5" s="326"/>
    </row>
    <row r="6" spans="1:14" s="45" customFormat="1" ht="12.75" hidden="1" customHeight="1" x14ac:dyDescent="0.2">
      <c r="A6" s="44"/>
      <c r="B6" s="48"/>
      <c r="C6" s="44"/>
      <c r="D6" s="260"/>
      <c r="E6" s="260"/>
      <c r="F6" s="594" t="s">
        <v>864</v>
      </c>
      <c r="G6" s="594"/>
      <c r="H6" s="594"/>
    </row>
    <row r="7" spans="1:14" s="45" customFormat="1" ht="12.75" hidden="1" customHeight="1" x14ac:dyDescent="0.2">
      <c r="A7" s="44"/>
      <c r="B7" s="48"/>
      <c r="C7" s="44"/>
      <c r="D7" s="260"/>
      <c r="E7" s="260"/>
      <c r="F7" s="594"/>
      <c r="G7" s="594"/>
      <c r="H7" s="594"/>
    </row>
    <row r="8" spans="1:14" s="45" customFormat="1" ht="12.75" hidden="1" customHeight="1" x14ac:dyDescent="0.2">
      <c r="A8" s="44"/>
      <c r="B8" s="48"/>
      <c r="C8" s="44"/>
      <c r="D8" s="102"/>
      <c r="E8" s="102"/>
      <c r="F8" s="594"/>
      <c r="G8" s="594"/>
      <c r="H8" s="594"/>
    </row>
    <row r="9" spans="1:14" customFormat="1" ht="23.25" hidden="1" customHeight="1" x14ac:dyDescent="0.2">
      <c r="C9" s="30"/>
      <c r="D9" s="262"/>
      <c r="E9" s="314"/>
      <c r="F9" s="650" t="s">
        <v>861</v>
      </c>
      <c r="G9" s="650"/>
      <c r="H9" s="650"/>
    </row>
    <row r="10" spans="1:14" customFormat="1" ht="42" hidden="1" customHeight="1" x14ac:dyDescent="0.2">
      <c r="C10" s="30"/>
      <c r="D10" s="313"/>
      <c r="E10" s="315"/>
      <c r="F10" s="670" t="s">
        <v>856</v>
      </c>
      <c r="G10" s="670"/>
      <c r="H10" s="670"/>
    </row>
    <row r="11" spans="1:14" ht="39.75" hidden="1" customHeight="1" x14ac:dyDescent="0.3">
      <c r="A11" s="66"/>
      <c r="B11" s="81"/>
      <c r="C11" s="82"/>
      <c r="D11" s="83"/>
      <c r="E11" s="316"/>
      <c r="F11" s="671" t="s">
        <v>849</v>
      </c>
      <c r="G11" s="671"/>
      <c r="H11" s="671"/>
      <c r="L11" s="261"/>
      <c r="M11" s="261"/>
      <c r="N11" s="261"/>
    </row>
    <row r="12" spans="1:14" ht="33" customHeight="1" x14ac:dyDescent="0.3">
      <c r="A12" s="669" t="s">
        <v>777</v>
      </c>
      <c r="B12" s="669"/>
      <c r="C12" s="669"/>
      <c r="D12" s="669"/>
      <c r="E12" s="669"/>
      <c r="F12" s="669"/>
      <c r="G12" s="669"/>
      <c r="H12" s="669"/>
    </row>
    <row r="13" spans="1:14" ht="36" customHeight="1" x14ac:dyDescent="0.2">
      <c r="A13" s="659" t="s">
        <v>778</v>
      </c>
      <c r="B13" s="659"/>
      <c r="C13" s="659"/>
      <c r="D13" s="659"/>
      <c r="E13" s="659"/>
      <c r="F13" s="659"/>
      <c r="G13" s="659"/>
      <c r="H13" s="659"/>
    </row>
    <row r="14" spans="1:14" ht="17.25" customHeight="1" x14ac:dyDescent="0.2">
      <c r="A14" s="659"/>
      <c r="B14" s="659"/>
      <c r="C14" s="659"/>
      <c r="D14" s="659"/>
      <c r="E14" s="659"/>
      <c r="F14" s="659"/>
      <c r="G14" s="659"/>
      <c r="H14" s="659"/>
    </row>
    <row r="15" spans="1:14" ht="14.25" customHeight="1" x14ac:dyDescent="0.3">
      <c r="A15" s="66" t="s">
        <v>779</v>
      </c>
      <c r="B15" s="67"/>
      <c r="C15" s="68"/>
      <c r="D15" s="68"/>
      <c r="E15" s="317"/>
      <c r="F15" s="201"/>
      <c r="G15" s="660" t="s">
        <v>202</v>
      </c>
      <c r="H15" s="660"/>
    </row>
    <row r="16" spans="1:14" s="55" customFormat="1" ht="15" hidden="1" customHeight="1" x14ac:dyDescent="0.3">
      <c r="A16" s="66"/>
      <c r="B16" s="67"/>
      <c r="C16" s="68"/>
      <c r="D16" s="68"/>
      <c r="E16" s="318"/>
      <c r="F16" s="201"/>
      <c r="G16" s="201" t="s">
        <v>202</v>
      </c>
      <c r="H16" s="201"/>
    </row>
    <row r="17" spans="1:19" s="69" customFormat="1" ht="36" customHeight="1" x14ac:dyDescent="0.2">
      <c r="A17" s="590" t="s">
        <v>203</v>
      </c>
      <c r="B17" s="661" t="s">
        <v>780</v>
      </c>
      <c r="C17" s="662" t="s">
        <v>205</v>
      </c>
      <c r="D17" s="662" t="s">
        <v>206</v>
      </c>
      <c r="E17" s="663" t="s">
        <v>781</v>
      </c>
      <c r="F17" s="664" t="s">
        <v>782</v>
      </c>
      <c r="G17" s="666" t="s">
        <v>209</v>
      </c>
      <c r="H17" s="666"/>
    </row>
    <row r="18" spans="1:19" s="70" customFormat="1" ht="43.5" customHeight="1" x14ac:dyDescent="0.2">
      <c r="A18" s="590"/>
      <c r="B18" s="661"/>
      <c r="C18" s="662"/>
      <c r="D18" s="662"/>
      <c r="E18" s="663"/>
      <c r="F18" s="665"/>
      <c r="G18" s="227" t="s">
        <v>20</v>
      </c>
      <c r="H18" s="227" t="s">
        <v>21</v>
      </c>
      <c r="J18" s="207">
        <f>1102352.25-G20</f>
        <v>-733647.75</v>
      </c>
    </row>
    <row r="19" spans="1:19" s="71" customFormat="1" ht="12.75" customHeight="1" x14ac:dyDescent="0.2">
      <c r="A19" s="209">
        <v>1</v>
      </c>
      <c r="B19" s="209">
        <v>2</v>
      </c>
      <c r="C19" s="209">
        <v>3</v>
      </c>
      <c r="D19" s="209">
        <v>4</v>
      </c>
      <c r="E19" s="209">
        <v>5</v>
      </c>
      <c r="F19" s="210">
        <v>6</v>
      </c>
      <c r="G19" s="210">
        <v>7</v>
      </c>
      <c r="H19" s="210">
        <v>8</v>
      </c>
    </row>
    <row r="20" spans="1:19" s="54" customFormat="1" ht="49.5" customHeight="1" x14ac:dyDescent="0.2">
      <c r="A20" s="228">
        <v>2000</v>
      </c>
      <c r="B20" s="211" t="s">
        <v>210</v>
      </c>
      <c r="C20" s="212" t="s">
        <v>26</v>
      </c>
      <c r="D20" s="212" t="s">
        <v>26</v>
      </c>
      <c r="E20" s="213" t="s">
        <v>783</v>
      </c>
      <c r="F20" s="229">
        <f>+G20+H20</f>
        <v>1963128.047</v>
      </c>
      <c r="G20" s="242">
        <f>+G21+G107+G133+G169+G253+G302+G333+G378+G433+G493+G540</f>
        <v>1836000</v>
      </c>
      <c r="H20" s="242">
        <f>+H21+H107+H133+H169+H253+H302+H333+H378+H433+H493+H540</f>
        <v>127128.04700000001</v>
      </c>
      <c r="J20" s="198">
        <f>+F20-2000000</f>
        <v>-36871.95299999998</v>
      </c>
      <c r="K20" s="199">
        <f>+G20+923000</f>
        <v>2759000</v>
      </c>
      <c r="L20" s="199">
        <f>+F20-H169</f>
        <v>2031128.047</v>
      </c>
      <c r="M20" s="238">
        <f>+H20-'Հատված 3'!F228</f>
        <v>250000</v>
      </c>
      <c r="N20" s="54">
        <v>633839.52800000005</v>
      </c>
      <c r="O20" s="238">
        <f>+P20-H20</f>
        <v>435871.95299999998</v>
      </c>
      <c r="P20" s="238">
        <v>563000</v>
      </c>
      <c r="Q20" s="238"/>
      <c r="R20" s="238"/>
      <c r="S20" s="238"/>
    </row>
    <row r="21" spans="1:19" ht="77.25" customHeight="1" x14ac:dyDescent="0.2">
      <c r="A21" s="74">
        <v>2100</v>
      </c>
      <c r="B21" s="79" t="s">
        <v>212</v>
      </c>
      <c r="C21" s="73">
        <v>0</v>
      </c>
      <c r="D21" s="73">
        <v>0</v>
      </c>
      <c r="E21" s="213" t="s">
        <v>784</v>
      </c>
      <c r="F21" s="214">
        <f>+G21+H21</f>
        <v>691864</v>
      </c>
      <c r="G21" s="214">
        <f>+G23+G75+G57+G63+G71</f>
        <v>621864</v>
      </c>
      <c r="H21" s="214">
        <f>+H23+H75+H57+H63+H71</f>
        <v>70000</v>
      </c>
      <c r="J21" s="200">
        <f>923000-H20</f>
        <v>795871.95299999998</v>
      </c>
      <c r="O21" s="232"/>
      <c r="P21" s="232">
        <f>+G20-1217000</f>
        <v>619000</v>
      </c>
    </row>
    <row r="22" spans="1:19" s="72" customFormat="1" ht="16.5" x14ac:dyDescent="0.2">
      <c r="A22" s="216"/>
      <c r="B22" s="79"/>
      <c r="C22" s="73"/>
      <c r="D22" s="73"/>
      <c r="E22" s="220" t="s">
        <v>19</v>
      </c>
      <c r="F22" s="214">
        <f>+G22+H22</f>
        <v>0</v>
      </c>
      <c r="G22" s="217"/>
      <c r="H22" s="217"/>
    </row>
    <row r="23" spans="1:19" s="72" customFormat="1" ht="67.5" customHeight="1" x14ac:dyDescent="0.2">
      <c r="A23" s="216">
        <v>2110</v>
      </c>
      <c r="B23" s="79" t="s">
        <v>212</v>
      </c>
      <c r="C23" s="73">
        <v>1</v>
      </c>
      <c r="D23" s="73">
        <v>0</v>
      </c>
      <c r="E23" s="319" t="s">
        <v>215</v>
      </c>
      <c r="F23" s="214">
        <f>+G23+H23</f>
        <v>571864</v>
      </c>
      <c r="G23" s="214">
        <f>+G25</f>
        <v>531864</v>
      </c>
      <c r="H23" s="214">
        <f>+H25</f>
        <v>40000</v>
      </c>
      <c r="J23" s="225">
        <f>+F20+346255.95</f>
        <v>2309383.997</v>
      </c>
    </row>
    <row r="24" spans="1:19" ht="15" customHeight="1" x14ac:dyDescent="0.2">
      <c r="A24" s="216"/>
      <c r="B24" s="79"/>
      <c r="C24" s="73"/>
      <c r="D24" s="73"/>
      <c r="E24" s="220" t="s">
        <v>45</v>
      </c>
      <c r="F24" s="214"/>
      <c r="G24" s="202"/>
      <c r="H24" s="202"/>
    </row>
    <row r="25" spans="1:19" ht="26.25" customHeight="1" x14ac:dyDescent="0.2">
      <c r="A25" s="216">
        <v>2111</v>
      </c>
      <c r="B25" s="85" t="s">
        <v>212</v>
      </c>
      <c r="C25" s="74">
        <v>1</v>
      </c>
      <c r="D25" s="74">
        <v>1</v>
      </c>
      <c r="E25" s="220" t="s">
        <v>216</v>
      </c>
      <c r="F25" s="214">
        <f>+G25+H25</f>
        <v>571864</v>
      </c>
      <c r="G25" s="202">
        <f>+G28+G29+G30+G31+G32+G33+G34+G35+G36+G37+G38+G39+G40+G41+G42+G43+G44+G45+G46+G47+G48+G49</f>
        <v>531864</v>
      </c>
      <c r="H25" s="202">
        <f>+H27</f>
        <v>40000</v>
      </c>
    </row>
    <row r="26" spans="1:19" ht="39.75" customHeight="1" x14ac:dyDescent="0.2">
      <c r="A26" s="216"/>
      <c r="B26" s="85"/>
      <c r="C26" s="74"/>
      <c r="D26" s="74"/>
      <c r="E26" s="220" t="s">
        <v>785</v>
      </c>
      <c r="F26" s="202"/>
      <c r="G26" s="202"/>
      <c r="H26" s="202"/>
    </row>
    <row r="27" spans="1:19" ht="21.75" customHeight="1" x14ac:dyDescent="0.2">
      <c r="A27" s="216"/>
      <c r="B27" s="85"/>
      <c r="C27" s="74"/>
      <c r="D27" s="74"/>
      <c r="E27" s="384" t="s">
        <v>869</v>
      </c>
      <c r="F27" s="202">
        <f>+G27+H27</f>
        <v>571864</v>
      </c>
      <c r="G27" s="202">
        <f>+G28+G29+G30+G31+G32+G33+G34+G35+G36+G37+G38+G39+G40+G41+G42+G43+G44+G45+G46+G47+G48+G50+G49+G52</f>
        <v>531864</v>
      </c>
      <c r="H27" s="202">
        <f>+H28+H29+H30+H31+H32+H33+H34+H35+H36+H37+H38+H39+H40+H41+H42+H43+H44+H45+H46+H47+H48+H50+H49+H51+H52</f>
        <v>40000</v>
      </c>
    </row>
    <row r="28" spans="1:19" ht="29.25" customHeight="1" x14ac:dyDescent="0.2">
      <c r="A28" s="216"/>
      <c r="B28" s="85"/>
      <c r="C28" s="74"/>
      <c r="D28" s="74"/>
      <c r="E28" s="220" t="s">
        <v>786</v>
      </c>
      <c r="F28" s="223">
        <f>+G28+H28</f>
        <v>335000</v>
      </c>
      <c r="G28" s="223">
        <v>335000</v>
      </c>
      <c r="H28" s="223"/>
      <c r="J28" s="200">
        <f>+G28+G259</f>
        <v>428000</v>
      </c>
    </row>
    <row r="29" spans="1:19" ht="20.25" customHeight="1" x14ac:dyDescent="0.2">
      <c r="A29" s="216"/>
      <c r="B29" s="85"/>
      <c r="C29" s="74"/>
      <c r="D29" s="74"/>
      <c r="E29" s="220" t="s">
        <v>787</v>
      </c>
      <c r="F29" s="223">
        <f t="shared" ref="F29:F48" si="0">H29+G29</f>
        <v>100000</v>
      </c>
      <c r="G29" s="223">
        <v>100000</v>
      </c>
      <c r="H29" s="223"/>
    </row>
    <row r="30" spans="1:19" ht="17.25" customHeight="1" x14ac:dyDescent="0.2">
      <c r="A30" s="216"/>
      <c r="B30" s="85"/>
      <c r="C30" s="74"/>
      <c r="D30" s="74"/>
      <c r="E30" s="220" t="s">
        <v>788</v>
      </c>
      <c r="F30" s="223">
        <f t="shared" si="0"/>
        <v>10000</v>
      </c>
      <c r="G30" s="223">
        <v>10000</v>
      </c>
      <c r="H30" s="223"/>
      <c r="J30" s="200">
        <f>+G30+G261</f>
        <v>20000</v>
      </c>
      <c r="P30" s="232"/>
    </row>
    <row r="31" spans="1:19" ht="17.25" customHeight="1" x14ac:dyDescent="0.2">
      <c r="A31" s="216"/>
      <c r="B31" s="85"/>
      <c r="C31" s="74"/>
      <c r="D31" s="74"/>
      <c r="E31" s="220" t="s">
        <v>789</v>
      </c>
      <c r="F31" s="223">
        <f t="shared" si="0"/>
        <v>2000</v>
      </c>
      <c r="G31" s="223">
        <v>2000</v>
      </c>
      <c r="H31" s="223"/>
      <c r="J31" s="200">
        <f>+G31</f>
        <v>2000</v>
      </c>
    </row>
    <row r="32" spans="1:19" ht="17.25" customHeight="1" x14ac:dyDescent="0.2">
      <c r="A32" s="216"/>
      <c r="B32" s="85"/>
      <c r="C32" s="74"/>
      <c r="D32" s="74"/>
      <c r="E32" s="220" t="s">
        <v>790</v>
      </c>
      <c r="F32" s="223">
        <f t="shared" si="0"/>
        <v>10000</v>
      </c>
      <c r="G32" s="223">
        <f>5000+5000</f>
        <v>10000</v>
      </c>
      <c r="H32" s="223"/>
      <c r="J32" s="200">
        <f>+G32+G278+G321</f>
        <v>55000</v>
      </c>
    </row>
    <row r="33" spans="1:15" ht="17.25" customHeight="1" x14ac:dyDescent="0.2">
      <c r="A33" s="216"/>
      <c r="B33" s="85"/>
      <c r="C33" s="74"/>
      <c r="D33" s="74"/>
      <c r="E33" s="220" t="s">
        <v>791</v>
      </c>
      <c r="F33" s="223">
        <f t="shared" si="0"/>
        <v>1000</v>
      </c>
      <c r="G33" s="223">
        <v>1000</v>
      </c>
      <c r="H33" s="223"/>
      <c r="J33" s="200">
        <f>+G33+G262+G279</f>
        <v>78100</v>
      </c>
    </row>
    <row r="34" spans="1:15" ht="17.25" customHeight="1" x14ac:dyDescent="0.2">
      <c r="A34" s="216"/>
      <c r="B34" s="85"/>
      <c r="C34" s="74"/>
      <c r="D34" s="74"/>
      <c r="E34" s="220" t="s">
        <v>792</v>
      </c>
      <c r="F34" s="223">
        <f t="shared" si="0"/>
        <v>3064</v>
      </c>
      <c r="G34" s="223">
        <f>3000+64</f>
        <v>3064</v>
      </c>
      <c r="H34" s="223"/>
    </row>
    <row r="35" spans="1:15" ht="17.25" customHeight="1" x14ac:dyDescent="0.2">
      <c r="A35" s="216"/>
      <c r="B35" s="85"/>
      <c r="C35" s="74"/>
      <c r="D35" s="74"/>
      <c r="E35" s="220" t="s">
        <v>793</v>
      </c>
      <c r="F35" s="223">
        <f t="shared" si="0"/>
        <v>10000</v>
      </c>
      <c r="G35" s="223">
        <v>10000</v>
      </c>
      <c r="H35" s="223"/>
    </row>
    <row r="36" spans="1:15" ht="15" customHeight="1" x14ac:dyDescent="0.2">
      <c r="A36" s="216"/>
      <c r="B36" s="85"/>
      <c r="C36" s="74"/>
      <c r="D36" s="74"/>
      <c r="E36" s="220" t="s">
        <v>794</v>
      </c>
      <c r="F36" s="223">
        <f t="shared" si="0"/>
        <v>2000</v>
      </c>
      <c r="G36" s="223">
        <v>2000</v>
      </c>
      <c r="H36" s="223"/>
    </row>
    <row r="37" spans="1:15" ht="15" customHeight="1" x14ac:dyDescent="0.2">
      <c r="A37" s="216"/>
      <c r="B37" s="85"/>
      <c r="C37" s="74"/>
      <c r="D37" s="74"/>
      <c r="E37" s="220" t="s">
        <v>795</v>
      </c>
      <c r="F37" s="223">
        <f t="shared" si="0"/>
        <v>5000</v>
      </c>
      <c r="G37" s="223">
        <v>5000</v>
      </c>
      <c r="H37" s="223"/>
      <c r="O37" s="62">
        <v>-1000</v>
      </c>
    </row>
    <row r="38" spans="1:15" ht="15.75" customHeight="1" x14ac:dyDescent="0.2">
      <c r="A38" s="216"/>
      <c r="B38" s="85"/>
      <c r="C38" s="74"/>
      <c r="D38" s="74"/>
      <c r="E38" s="220" t="s">
        <v>796</v>
      </c>
      <c r="F38" s="223">
        <f t="shared" si="0"/>
        <v>300</v>
      </c>
      <c r="G38" s="223">
        <v>300</v>
      </c>
      <c r="H38" s="223"/>
    </row>
    <row r="39" spans="1:15" ht="17.25" customHeight="1" x14ac:dyDescent="0.2">
      <c r="A39" s="216"/>
      <c r="B39" s="85"/>
      <c r="C39" s="74"/>
      <c r="D39" s="74"/>
      <c r="E39" s="220" t="s">
        <v>797</v>
      </c>
      <c r="F39" s="223">
        <f t="shared" si="0"/>
        <v>7000</v>
      </c>
      <c r="G39" s="223">
        <v>7000</v>
      </c>
      <c r="H39" s="223"/>
    </row>
    <row r="40" spans="1:15" ht="30" customHeight="1" x14ac:dyDescent="0.2">
      <c r="A40" s="216"/>
      <c r="B40" s="85"/>
      <c r="C40" s="74"/>
      <c r="D40" s="74"/>
      <c r="E40" s="220" t="s">
        <v>798</v>
      </c>
      <c r="F40" s="223">
        <f t="shared" si="0"/>
        <v>7000</v>
      </c>
      <c r="G40" s="223">
        <f>2000+5000</f>
        <v>7000</v>
      </c>
      <c r="H40" s="223"/>
    </row>
    <row r="41" spans="1:15" ht="17.25" customHeight="1" x14ac:dyDescent="0.2">
      <c r="A41" s="216"/>
      <c r="B41" s="85"/>
      <c r="C41" s="74"/>
      <c r="D41" s="74"/>
      <c r="E41" s="220" t="s">
        <v>799</v>
      </c>
      <c r="F41" s="223">
        <f t="shared" si="0"/>
        <v>2000</v>
      </c>
      <c r="G41" s="223">
        <v>2000</v>
      </c>
      <c r="H41" s="223"/>
    </row>
    <row r="42" spans="1:15" ht="19.5" customHeight="1" x14ac:dyDescent="0.2">
      <c r="A42" s="216"/>
      <c r="B42" s="85"/>
      <c r="C42" s="74"/>
      <c r="D42" s="74"/>
      <c r="E42" s="220" t="s">
        <v>800</v>
      </c>
      <c r="F42" s="223">
        <f t="shared" si="0"/>
        <v>7500</v>
      </c>
      <c r="G42" s="223">
        <v>7500</v>
      </c>
      <c r="H42" s="223"/>
      <c r="J42" s="200">
        <f>+G42+G83+G280</f>
        <v>16490</v>
      </c>
    </row>
    <row r="43" spans="1:15" ht="27" x14ac:dyDescent="0.2">
      <c r="A43" s="216"/>
      <c r="B43" s="85"/>
      <c r="C43" s="74"/>
      <c r="D43" s="74"/>
      <c r="E43" s="220" t="s">
        <v>801</v>
      </c>
      <c r="F43" s="223">
        <f t="shared" si="0"/>
        <v>6000</v>
      </c>
      <c r="G43" s="223">
        <v>6000</v>
      </c>
      <c r="H43" s="223"/>
      <c r="J43" s="200">
        <f>+G84</f>
        <v>10000</v>
      </c>
    </row>
    <row r="44" spans="1:15" ht="14.25" customHeight="1" x14ac:dyDescent="0.2">
      <c r="A44" s="216"/>
      <c r="B44" s="85"/>
      <c r="C44" s="74"/>
      <c r="D44" s="74"/>
      <c r="E44" s="220" t="s">
        <v>802</v>
      </c>
      <c r="F44" s="223">
        <f t="shared" si="0"/>
        <v>2000</v>
      </c>
      <c r="G44" s="223">
        <v>2000</v>
      </c>
      <c r="H44" s="223"/>
    </row>
    <row r="45" spans="1:15" ht="17.25" customHeight="1" x14ac:dyDescent="0.2">
      <c r="A45" s="216"/>
      <c r="B45" s="85"/>
      <c r="C45" s="74"/>
      <c r="D45" s="74"/>
      <c r="E45" s="220" t="s">
        <v>803</v>
      </c>
      <c r="F45" s="223">
        <f t="shared" si="0"/>
        <v>10000</v>
      </c>
      <c r="G45" s="223">
        <v>10000</v>
      </c>
      <c r="H45" s="223"/>
    </row>
    <row r="46" spans="1:15" ht="15" customHeight="1" x14ac:dyDescent="0.2">
      <c r="A46" s="216"/>
      <c r="B46" s="85"/>
      <c r="C46" s="74"/>
      <c r="D46" s="74"/>
      <c r="E46" s="220" t="s">
        <v>804</v>
      </c>
      <c r="F46" s="223">
        <f t="shared" si="0"/>
        <v>2000</v>
      </c>
      <c r="G46" s="223">
        <v>2000</v>
      </c>
      <c r="H46" s="223"/>
    </row>
    <row r="47" spans="1:15" ht="15.75" customHeight="1" x14ac:dyDescent="0.2">
      <c r="A47" s="216"/>
      <c r="B47" s="85"/>
      <c r="C47" s="74"/>
      <c r="D47" s="74"/>
      <c r="E47" s="220" t="s">
        <v>805</v>
      </c>
      <c r="F47" s="223">
        <f t="shared" si="0"/>
        <v>3000</v>
      </c>
      <c r="G47" s="223">
        <v>3000</v>
      </c>
      <c r="H47" s="223"/>
      <c r="J47" s="200">
        <f>+G47+G267</f>
        <v>23000</v>
      </c>
    </row>
    <row r="48" spans="1:15" ht="14.25" customHeight="1" x14ac:dyDescent="0.2">
      <c r="A48" s="216"/>
      <c r="B48" s="85"/>
      <c r="C48" s="74"/>
      <c r="D48" s="74"/>
      <c r="E48" s="220" t="s">
        <v>806</v>
      </c>
      <c r="F48" s="223">
        <f t="shared" si="0"/>
        <v>7000</v>
      </c>
      <c r="G48" s="223">
        <v>7000</v>
      </c>
      <c r="H48" s="223"/>
    </row>
    <row r="49" spans="1:17" ht="15.75" customHeight="1" x14ac:dyDescent="0.2">
      <c r="A49" s="216"/>
      <c r="B49" s="85"/>
      <c r="C49" s="74"/>
      <c r="D49" s="74"/>
      <c r="E49" s="220" t="s">
        <v>807</v>
      </c>
      <c r="F49" s="223">
        <f>+H49</f>
        <v>10000</v>
      </c>
      <c r="G49" s="221"/>
      <c r="H49" s="223">
        <v>10000</v>
      </c>
    </row>
    <row r="50" spans="1:17" s="390" customFormat="1" ht="16.5" customHeight="1" x14ac:dyDescent="0.2">
      <c r="A50" s="279"/>
      <c r="B50" s="280"/>
      <c r="C50" s="281"/>
      <c r="D50" s="281"/>
      <c r="E50" s="387" t="s">
        <v>819</v>
      </c>
      <c r="F50" s="388">
        <f>+G50+H50</f>
        <v>10000</v>
      </c>
      <c r="G50" s="389"/>
      <c r="H50" s="388">
        <v>10000</v>
      </c>
    </row>
    <row r="51" spans="1:17" s="390" customFormat="1" ht="16.5" customHeight="1" x14ac:dyDescent="0.2">
      <c r="A51" s="279"/>
      <c r="B51" s="280"/>
      <c r="C51" s="281"/>
      <c r="D51" s="281"/>
      <c r="E51" s="387" t="s">
        <v>870</v>
      </c>
      <c r="F51" s="388">
        <f>+G51+H51</f>
        <v>10000</v>
      </c>
      <c r="G51" s="389"/>
      <c r="H51" s="388">
        <v>10000</v>
      </c>
    </row>
    <row r="52" spans="1:17" s="390" customFormat="1" ht="16.5" customHeight="1" x14ac:dyDescent="0.2">
      <c r="A52" s="279"/>
      <c r="B52" s="280"/>
      <c r="C52" s="281"/>
      <c r="D52" s="281"/>
      <c r="E52" s="387" t="s">
        <v>818</v>
      </c>
      <c r="F52" s="388">
        <f>+G52+H52</f>
        <v>10000</v>
      </c>
      <c r="G52" s="388"/>
      <c r="H52" s="388">
        <v>10000</v>
      </c>
      <c r="P52" s="391">
        <f>+H277+H237+H223+H170</f>
        <v>0</v>
      </c>
      <c r="Q52" s="390">
        <v>5112</v>
      </c>
    </row>
    <row r="53" spans="1:17" ht="29.25" customHeight="1" x14ac:dyDescent="0.2">
      <c r="A53" s="216">
        <v>2112</v>
      </c>
      <c r="B53" s="85" t="s">
        <v>212</v>
      </c>
      <c r="C53" s="74">
        <v>1</v>
      </c>
      <c r="D53" s="74">
        <v>2</v>
      </c>
      <c r="E53" s="220" t="s">
        <v>218</v>
      </c>
      <c r="F53" s="218"/>
      <c r="G53" s="218"/>
      <c r="H53" s="202"/>
    </row>
    <row r="54" spans="1:17" ht="40.5" x14ac:dyDescent="0.2">
      <c r="A54" s="216"/>
      <c r="B54" s="85"/>
      <c r="C54" s="74"/>
      <c r="D54" s="74"/>
      <c r="E54" s="220" t="s">
        <v>785</v>
      </c>
      <c r="F54" s="202"/>
      <c r="G54" s="202"/>
      <c r="H54" s="202"/>
    </row>
    <row r="55" spans="1:17" ht="14.25" customHeight="1" x14ac:dyDescent="0.2">
      <c r="A55" s="216">
        <v>2113</v>
      </c>
      <c r="B55" s="85" t="s">
        <v>212</v>
      </c>
      <c r="C55" s="74">
        <v>1</v>
      </c>
      <c r="D55" s="74">
        <v>3</v>
      </c>
      <c r="E55" s="220" t="s">
        <v>220</v>
      </c>
      <c r="F55" s="202"/>
      <c r="G55" s="202"/>
      <c r="H55" s="202"/>
    </row>
    <row r="56" spans="1:17" ht="40.5" x14ac:dyDescent="0.2">
      <c r="A56" s="216"/>
      <c r="B56" s="85"/>
      <c r="C56" s="74"/>
      <c r="D56" s="74"/>
      <c r="E56" s="220" t="s">
        <v>785</v>
      </c>
      <c r="F56" s="202"/>
      <c r="G56" s="202"/>
      <c r="H56" s="202"/>
    </row>
    <row r="57" spans="1:17" ht="16.5" x14ac:dyDescent="0.2">
      <c r="A57" s="216">
        <v>2120</v>
      </c>
      <c r="B57" s="79" t="s">
        <v>212</v>
      </c>
      <c r="C57" s="73">
        <v>2</v>
      </c>
      <c r="D57" s="73">
        <v>0</v>
      </c>
      <c r="E57" s="319" t="s">
        <v>221</v>
      </c>
      <c r="F57" s="202"/>
      <c r="G57" s="202"/>
      <c r="H57" s="202"/>
    </row>
    <row r="58" spans="1:17" ht="16.5" x14ac:dyDescent="0.2">
      <c r="A58" s="216"/>
      <c r="B58" s="79"/>
      <c r="C58" s="73"/>
      <c r="D58" s="73"/>
      <c r="E58" s="220" t="s">
        <v>45</v>
      </c>
      <c r="F58" s="202"/>
      <c r="G58" s="202"/>
      <c r="H58" s="202"/>
    </row>
    <row r="59" spans="1:17" ht="16.5" x14ac:dyDescent="0.2">
      <c r="A59" s="216">
        <v>2121</v>
      </c>
      <c r="B59" s="85" t="s">
        <v>212</v>
      </c>
      <c r="C59" s="74">
        <v>2</v>
      </c>
      <c r="D59" s="74">
        <v>1</v>
      </c>
      <c r="E59" s="219" t="s">
        <v>222</v>
      </c>
      <c r="F59" s="202"/>
      <c r="G59" s="202"/>
      <c r="H59" s="202"/>
    </row>
    <row r="60" spans="1:17" ht="40.5" x14ac:dyDescent="0.2">
      <c r="A60" s="216"/>
      <c r="B60" s="85"/>
      <c r="C60" s="74"/>
      <c r="D60" s="74"/>
      <c r="E60" s="220" t="s">
        <v>785</v>
      </c>
      <c r="F60" s="202"/>
      <c r="G60" s="202"/>
      <c r="H60" s="202"/>
    </row>
    <row r="61" spans="1:17" ht="27" x14ac:dyDescent="0.2">
      <c r="A61" s="216">
        <v>2122</v>
      </c>
      <c r="B61" s="85" t="s">
        <v>212</v>
      </c>
      <c r="C61" s="74">
        <v>2</v>
      </c>
      <c r="D61" s="74">
        <v>2</v>
      </c>
      <c r="E61" s="220" t="s">
        <v>223</v>
      </c>
      <c r="F61" s="202"/>
      <c r="G61" s="202"/>
      <c r="H61" s="202"/>
    </row>
    <row r="62" spans="1:17" ht="40.5" x14ac:dyDescent="0.2">
      <c r="A62" s="216"/>
      <c r="B62" s="85"/>
      <c r="C62" s="74"/>
      <c r="D62" s="74"/>
      <c r="E62" s="220" t="s">
        <v>785</v>
      </c>
      <c r="F62" s="202"/>
      <c r="G62" s="202"/>
      <c r="H62" s="202"/>
    </row>
    <row r="63" spans="1:17" ht="16.5" x14ac:dyDescent="0.2">
      <c r="A63" s="216">
        <v>2130</v>
      </c>
      <c r="B63" s="79" t="s">
        <v>212</v>
      </c>
      <c r="C63" s="73">
        <v>3</v>
      </c>
      <c r="D63" s="73">
        <v>0</v>
      </c>
      <c r="E63" s="319" t="s">
        <v>224</v>
      </c>
      <c r="F63" s="202"/>
      <c r="G63" s="202"/>
      <c r="H63" s="202"/>
    </row>
    <row r="64" spans="1:17" ht="16.5" x14ac:dyDescent="0.2">
      <c r="A64" s="216"/>
      <c r="B64" s="79"/>
      <c r="C64" s="73"/>
      <c r="D64" s="73"/>
      <c r="E64" s="220" t="s">
        <v>45</v>
      </c>
      <c r="F64" s="202"/>
      <c r="G64" s="202"/>
      <c r="H64" s="202"/>
    </row>
    <row r="65" spans="1:15" ht="27" x14ac:dyDescent="0.2">
      <c r="A65" s="216">
        <v>2131</v>
      </c>
      <c r="B65" s="85" t="s">
        <v>212</v>
      </c>
      <c r="C65" s="74">
        <v>3</v>
      </c>
      <c r="D65" s="74">
        <v>1</v>
      </c>
      <c r="E65" s="220" t="s">
        <v>225</v>
      </c>
      <c r="F65" s="202"/>
      <c r="G65" s="202"/>
      <c r="H65" s="202"/>
    </row>
    <row r="66" spans="1:15" ht="40.5" x14ac:dyDescent="0.2">
      <c r="A66" s="216"/>
      <c r="B66" s="85"/>
      <c r="C66" s="74"/>
      <c r="D66" s="74"/>
      <c r="E66" s="220" t="s">
        <v>785</v>
      </c>
      <c r="F66" s="202"/>
      <c r="G66" s="202"/>
      <c r="H66" s="202"/>
    </row>
    <row r="67" spans="1:15" ht="27" x14ac:dyDescent="0.2">
      <c r="A67" s="216">
        <v>2132</v>
      </c>
      <c r="B67" s="85" t="s">
        <v>212</v>
      </c>
      <c r="C67" s="74">
        <v>3</v>
      </c>
      <c r="D67" s="74">
        <v>2</v>
      </c>
      <c r="E67" s="220" t="s">
        <v>226</v>
      </c>
      <c r="F67" s="202"/>
      <c r="G67" s="202"/>
      <c r="H67" s="202"/>
    </row>
    <row r="68" spans="1:15" s="72" customFormat="1" ht="40.5" x14ac:dyDescent="0.2">
      <c r="A68" s="216"/>
      <c r="B68" s="85"/>
      <c r="C68" s="74"/>
      <c r="D68" s="74"/>
      <c r="E68" s="220" t="s">
        <v>785</v>
      </c>
      <c r="F68" s="214"/>
      <c r="G68" s="214"/>
      <c r="H68" s="214"/>
    </row>
    <row r="69" spans="1:15" ht="16.5" x14ac:dyDescent="0.2">
      <c r="A69" s="216">
        <v>2133</v>
      </c>
      <c r="B69" s="85" t="s">
        <v>212</v>
      </c>
      <c r="C69" s="74">
        <v>3</v>
      </c>
      <c r="D69" s="74">
        <v>3</v>
      </c>
      <c r="E69" s="220" t="s">
        <v>227</v>
      </c>
      <c r="F69" s="202"/>
      <c r="G69" s="202"/>
      <c r="H69" s="202"/>
    </row>
    <row r="70" spans="1:15" ht="40.5" x14ac:dyDescent="0.2">
      <c r="A70" s="216"/>
      <c r="B70" s="85"/>
      <c r="C70" s="74"/>
      <c r="D70" s="74"/>
      <c r="E70" s="220" t="s">
        <v>785</v>
      </c>
      <c r="F70" s="202"/>
      <c r="G70" s="202"/>
      <c r="H70" s="202"/>
      <c r="J70" s="75"/>
    </row>
    <row r="71" spans="1:15" ht="29.25" customHeight="1" x14ac:dyDescent="0.2">
      <c r="A71" s="216">
        <v>2140</v>
      </c>
      <c r="B71" s="79" t="s">
        <v>212</v>
      </c>
      <c r="C71" s="73">
        <v>4</v>
      </c>
      <c r="D71" s="73">
        <v>0</v>
      </c>
      <c r="E71" s="319" t="s">
        <v>229</v>
      </c>
      <c r="F71" s="202"/>
      <c r="G71" s="202"/>
      <c r="H71" s="202"/>
    </row>
    <row r="72" spans="1:15" ht="14.25" customHeight="1" x14ac:dyDescent="0.2">
      <c r="A72" s="216"/>
      <c r="B72" s="79"/>
      <c r="C72" s="73"/>
      <c r="D72" s="73"/>
      <c r="E72" s="220" t="s">
        <v>45</v>
      </c>
      <c r="F72" s="202"/>
      <c r="G72" s="202"/>
      <c r="H72" s="202"/>
    </row>
    <row r="73" spans="1:15" ht="14.25" customHeight="1" x14ac:dyDescent="0.2">
      <c r="A73" s="216">
        <v>2141</v>
      </c>
      <c r="B73" s="85" t="s">
        <v>212</v>
      </c>
      <c r="C73" s="74">
        <v>4</v>
      </c>
      <c r="D73" s="74">
        <v>1</v>
      </c>
      <c r="E73" s="220" t="s">
        <v>230</v>
      </c>
      <c r="F73" s="202"/>
      <c r="G73" s="202"/>
      <c r="H73" s="202"/>
    </row>
    <row r="74" spans="1:15" ht="40.5" x14ac:dyDescent="0.2">
      <c r="A74" s="216"/>
      <c r="B74" s="85"/>
      <c r="C74" s="74"/>
      <c r="D74" s="74"/>
      <c r="E74" s="220" t="s">
        <v>785</v>
      </c>
      <c r="F74" s="202"/>
      <c r="G74" s="202"/>
      <c r="H74" s="202"/>
    </row>
    <row r="75" spans="1:15" ht="27" customHeight="1" x14ac:dyDescent="0.2">
      <c r="A75" s="216">
        <v>2160</v>
      </c>
      <c r="B75" s="79" t="s">
        <v>212</v>
      </c>
      <c r="C75" s="73">
        <v>6</v>
      </c>
      <c r="D75" s="73">
        <v>0</v>
      </c>
      <c r="E75" s="319" t="s">
        <v>235</v>
      </c>
      <c r="F75" s="229">
        <f>+G75+H75</f>
        <v>120000</v>
      </c>
      <c r="G75" s="214">
        <f>+G77</f>
        <v>90000</v>
      </c>
      <c r="H75" s="234">
        <f>+H77</f>
        <v>30000</v>
      </c>
    </row>
    <row r="76" spans="1:15" ht="14.25" customHeight="1" x14ac:dyDescent="0.2">
      <c r="A76" s="216"/>
      <c r="B76" s="79"/>
      <c r="C76" s="73"/>
      <c r="D76" s="73"/>
      <c r="E76" s="220" t="s">
        <v>45</v>
      </c>
      <c r="F76" s="202"/>
      <c r="G76" s="202"/>
      <c r="H76" s="234"/>
    </row>
    <row r="77" spans="1:15" ht="27" x14ac:dyDescent="0.2">
      <c r="A77" s="216">
        <v>2161</v>
      </c>
      <c r="B77" s="85" t="s">
        <v>212</v>
      </c>
      <c r="C77" s="74">
        <v>6</v>
      </c>
      <c r="D77" s="74">
        <v>1</v>
      </c>
      <c r="E77" s="220" t="s">
        <v>236</v>
      </c>
      <c r="F77" s="234">
        <f>+G77+H77</f>
        <v>120000</v>
      </c>
      <c r="G77" s="234">
        <f>+G79+G80+G81+G82+G83+G85+G88+G90+G86+G91+G92+G93+G84+G89+G87</f>
        <v>90000</v>
      </c>
      <c r="H77" s="234">
        <f>+H79+H80+H81+H82+H83+H85+H88+H90+H86+H91+H92+H93+H89+H84+H94</f>
        <v>30000</v>
      </c>
    </row>
    <row r="78" spans="1:15" s="72" customFormat="1" ht="40.5" x14ac:dyDescent="0.2">
      <c r="A78" s="216"/>
      <c r="B78" s="85"/>
      <c r="C78" s="74"/>
      <c r="D78" s="74"/>
      <c r="E78" s="220" t="s">
        <v>785</v>
      </c>
      <c r="F78" s="214"/>
      <c r="G78" s="214"/>
      <c r="H78" s="214"/>
    </row>
    <row r="79" spans="1:15" s="72" customFormat="1" ht="24" customHeight="1" x14ac:dyDescent="0.2">
      <c r="A79" s="216"/>
      <c r="B79" s="85"/>
      <c r="C79" s="74"/>
      <c r="D79" s="74"/>
      <c r="E79" s="220" t="s">
        <v>808</v>
      </c>
      <c r="F79" s="214">
        <f>+G79</f>
        <v>5000</v>
      </c>
      <c r="G79" s="202">
        <v>5000</v>
      </c>
      <c r="H79" s="214"/>
      <c r="O79" s="72">
        <v>1000</v>
      </c>
    </row>
    <row r="80" spans="1:15" s="72" customFormat="1" ht="34.5" customHeight="1" x14ac:dyDescent="0.2">
      <c r="A80" s="216"/>
      <c r="B80" s="85"/>
      <c r="C80" s="74"/>
      <c r="D80" s="74"/>
      <c r="E80" s="220" t="s">
        <v>809</v>
      </c>
      <c r="F80" s="202">
        <f>H80+G80</f>
        <v>3000</v>
      </c>
      <c r="G80" s="202">
        <v>3000</v>
      </c>
      <c r="H80" s="214"/>
    </row>
    <row r="81" spans="1:17" s="72" customFormat="1" ht="16.5" x14ac:dyDescent="0.2">
      <c r="A81" s="216"/>
      <c r="B81" s="85"/>
      <c r="C81" s="74"/>
      <c r="D81" s="74"/>
      <c r="E81" s="220" t="s">
        <v>810</v>
      </c>
      <c r="F81" s="202">
        <f>H81+G81</f>
        <v>5000</v>
      </c>
      <c r="G81" s="202">
        <v>5000</v>
      </c>
      <c r="H81" s="214"/>
      <c r="O81" s="72">
        <v>-4000</v>
      </c>
    </row>
    <row r="82" spans="1:17" s="72" customFormat="1" ht="16.5" x14ac:dyDescent="0.2">
      <c r="A82" s="216"/>
      <c r="B82" s="85"/>
      <c r="C82" s="74"/>
      <c r="D82" s="74"/>
      <c r="E82" s="220" t="s">
        <v>811</v>
      </c>
      <c r="F82" s="202">
        <f>H82+G82</f>
        <v>5000</v>
      </c>
      <c r="G82" s="202">
        <v>5000</v>
      </c>
      <c r="H82" s="214"/>
    </row>
    <row r="83" spans="1:17" s="72" customFormat="1" ht="16.5" x14ac:dyDescent="0.2">
      <c r="A83" s="216"/>
      <c r="B83" s="85"/>
      <c r="C83" s="74"/>
      <c r="D83" s="74"/>
      <c r="E83" s="320" t="s">
        <v>812</v>
      </c>
      <c r="F83" s="202">
        <f>H83+G83</f>
        <v>8000</v>
      </c>
      <c r="G83" s="202">
        <v>8000</v>
      </c>
      <c r="H83" s="214"/>
    </row>
    <row r="84" spans="1:17" s="72" customFormat="1" ht="27" x14ac:dyDescent="0.2">
      <c r="A84" s="216"/>
      <c r="B84" s="85"/>
      <c r="C84" s="74"/>
      <c r="D84" s="74"/>
      <c r="E84" s="320" t="s">
        <v>813</v>
      </c>
      <c r="F84" s="202">
        <f>H84+G84</f>
        <v>10000</v>
      </c>
      <c r="G84" s="202">
        <v>10000</v>
      </c>
      <c r="H84" s="214"/>
    </row>
    <row r="85" spans="1:17" s="72" customFormat="1" ht="18" customHeight="1" x14ac:dyDescent="0.2">
      <c r="A85" s="216"/>
      <c r="B85" s="85"/>
      <c r="C85" s="74"/>
      <c r="D85" s="74"/>
      <c r="E85" s="220" t="s">
        <v>802</v>
      </c>
      <c r="F85" s="202">
        <f>+G85</f>
        <v>2000</v>
      </c>
      <c r="G85" s="202">
        <v>2000</v>
      </c>
      <c r="H85" s="214"/>
    </row>
    <row r="86" spans="1:17" s="72" customFormat="1" ht="18" customHeight="1" x14ac:dyDescent="0.2">
      <c r="A86" s="216"/>
      <c r="B86" s="85"/>
      <c r="C86" s="74"/>
      <c r="D86" s="74"/>
      <c r="E86" s="220" t="s">
        <v>804</v>
      </c>
      <c r="F86" s="202">
        <f>+G86</f>
        <v>2000</v>
      </c>
      <c r="G86" s="202">
        <v>2000</v>
      </c>
      <c r="H86" s="214"/>
    </row>
    <row r="87" spans="1:17" s="72" customFormat="1" ht="18" customHeight="1" x14ac:dyDescent="0.2">
      <c r="A87" s="216"/>
      <c r="B87" s="85"/>
      <c r="C87" s="74"/>
      <c r="D87" s="74"/>
      <c r="E87" s="220" t="s">
        <v>814</v>
      </c>
      <c r="F87" s="202">
        <f>+G87</f>
        <v>23000</v>
      </c>
      <c r="G87" s="202">
        <v>23000</v>
      </c>
      <c r="H87" s="214"/>
    </row>
    <row r="88" spans="1:17" s="72" customFormat="1" ht="37.5" customHeight="1" x14ac:dyDescent="0.2">
      <c r="A88" s="216"/>
      <c r="B88" s="85"/>
      <c r="C88" s="74"/>
      <c r="D88" s="74"/>
      <c r="E88" s="220" t="s">
        <v>815</v>
      </c>
      <c r="F88" s="202">
        <f>+G88</f>
        <v>10000</v>
      </c>
      <c r="G88" s="202">
        <v>10000</v>
      </c>
      <c r="H88" s="214"/>
    </row>
    <row r="89" spans="1:17" s="72" customFormat="1" ht="19.5" customHeight="1" x14ac:dyDescent="0.2">
      <c r="A89" s="216"/>
      <c r="B89" s="85"/>
      <c r="C89" s="74"/>
      <c r="D89" s="74"/>
      <c r="E89" s="220" t="s">
        <v>816</v>
      </c>
      <c r="F89" s="202">
        <f>+G89+H89</f>
        <v>10000</v>
      </c>
      <c r="G89" s="202">
        <v>10000</v>
      </c>
      <c r="H89" s="214"/>
    </row>
    <row r="90" spans="1:17" s="72" customFormat="1" ht="27.75" customHeight="1" x14ac:dyDescent="0.2">
      <c r="A90" s="216"/>
      <c r="B90" s="85"/>
      <c r="C90" s="74"/>
      <c r="D90" s="74"/>
      <c r="E90" s="220" t="s">
        <v>817</v>
      </c>
      <c r="F90" s="202">
        <f>+G90</f>
        <v>7000</v>
      </c>
      <c r="G90" s="202">
        <v>7000</v>
      </c>
      <c r="H90" s="214"/>
      <c r="Q90" s="72">
        <v>5113</v>
      </c>
    </row>
    <row r="91" spans="1:17" s="72" customFormat="1" ht="16.5" customHeight="1" x14ac:dyDescent="0.2">
      <c r="A91" s="216"/>
      <c r="B91" s="85"/>
      <c r="C91" s="74"/>
      <c r="D91" s="74"/>
      <c r="E91" s="220" t="s">
        <v>807</v>
      </c>
      <c r="F91" s="202">
        <f>+H91</f>
        <v>10000</v>
      </c>
      <c r="G91" s="202"/>
      <c r="H91" s="202">
        <v>10000</v>
      </c>
      <c r="P91" s="225">
        <f>+H49+H91+H285</f>
        <v>20000</v>
      </c>
      <c r="Q91" s="72">
        <v>5122</v>
      </c>
    </row>
    <row r="92" spans="1:17" s="72" customFormat="1" ht="16.5" customHeight="1" x14ac:dyDescent="0.2">
      <c r="A92" s="216"/>
      <c r="B92" s="85"/>
      <c r="C92" s="74"/>
      <c r="D92" s="74"/>
      <c r="E92" s="196" t="s">
        <v>818</v>
      </c>
      <c r="F92" s="202">
        <f>+G92+H92</f>
        <v>10000</v>
      </c>
      <c r="G92" s="202"/>
      <c r="H92" s="202">
        <v>10000</v>
      </c>
      <c r="P92" s="240">
        <f>+H323+H283+H269+H217</f>
        <v>180000</v>
      </c>
      <c r="Q92" s="72">
        <v>5112</v>
      </c>
    </row>
    <row r="93" spans="1:17" s="72" customFormat="1" ht="16.5" customHeight="1" x14ac:dyDescent="0.2">
      <c r="A93" s="216"/>
      <c r="B93" s="85"/>
      <c r="C93" s="74"/>
      <c r="D93" s="74"/>
      <c r="E93" s="196" t="s">
        <v>819</v>
      </c>
      <c r="F93" s="202">
        <f>+G93+H93</f>
        <v>0</v>
      </c>
      <c r="G93" s="234"/>
      <c r="H93" s="202">
        <v>0</v>
      </c>
    </row>
    <row r="94" spans="1:17" ht="30" customHeight="1" x14ac:dyDescent="0.2">
      <c r="A94" s="216"/>
      <c r="B94" s="85"/>
      <c r="C94" s="74"/>
      <c r="D94" s="74"/>
      <c r="E94" s="220" t="s">
        <v>826</v>
      </c>
      <c r="F94" s="202">
        <f>H94+G94</f>
        <v>10000</v>
      </c>
      <c r="G94" s="218"/>
      <c r="H94" s="202">
        <v>10000</v>
      </c>
    </row>
    <row r="95" spans="1:17" ht="17.25" customHeight="1" x14ac:dyDescent="0.2">
      <c r="A95" s="216">
        <v>2170</v>
      </c>
      <c r="B95" s="79" t="s">
        <v>212</v>
      </c>
      <c r="C95" s="73">
        <v>7</v>
      </c>
      <c r="D95" s="73">
        <v>0</v>
      </c>
      <c r="E95" s="319" t="s">
        <v>238</v>
      </c>
      <c r="F95" s="202"/>
      <c r="G95" s="202"/>
      <c r="H95" s="202"/>
    </row>
    <row r="96" spans="1:17" ht="12.75" customHeight="1" x14ac:dyDescent="0.2">
      <c r="A96" s="216"/>
      <c r="B96" s="79"/>
      <c r="C96" s="73"/>
      <c r="D96" s="73"/>
      <c r="E96" s="220" t="s">
        <v>45</v>
      </c>
      <c r="F96" s="202"/>
      <c r="G96" s="202"/>
      <c r="H96" s="202"/>
    </row>
    <row r="97" spans="1:8" ht="17.25" customHeight="1" x14ac:dyDescent="0.2">
      <c r="A97" s="216">
        <v>2171</v>
      </c>
      <c r="B97" s="85" t="s">
        <v>212</v>
      </c>
      <c r="C97" s="74">
        <v>7</v>
      </c>
      <c r="D97" s="74">
        <v>1</v>
      </c>
      <c r="E97" s="220" t="s">
        <v>238</v>
      </c>
      <c r="F97" s="202"/>
      <c r="G97" s="202"/>
      <c r="H97" s="202"/>
    </row>
    <row r="98" spans="1:8" ht="40.5" x14ac:dyDescent="0.2">
      <c r="A98" s="216"/>
      <c r="B98" s="85"/>
      <c r="C98" s="74"/>
      <c r="D98" s="74"/>
      <c r="E98" s="220" t="s">
        <v>785</v>
      </c>
      <c r="F98" s="202"/>
      <c r="G98" s="202"/>
      <c r="H98" s="202"/>
    </row>
    <row r="99" spans="1:8" ht="43.5" customHeight="1" x14ac:dyDescent="0.2">
      <c r="A99" s="216">
        <v>2180</v>
      </c>
      <c r="B99" s="79" t="s">
        <v>212</v>
      </c>
      <c r="C99" s="73">
        <v>8</v>
      </c>
      <c r="D99" s="73">
        <v>0</v>
      </c>
      <c r="E99" s="319" t="s">
        <v>240</v>
      </c>
      <c r="F99" s="202"/>
      <c r="G99" s="202"/>
      <c r="H99" s="202"/>
    </row>
    <row r="100" spans="1:8" ht="16.5" customHeight="1" x14ac:dyDescent="0.2">
      <c r="A100" s="216"/>
      <c r="B100" s="79"/>
      <c r="C100" s="73"/>
      <c r="D100" s="73"/>
      <c r="E100" s="220" t="s">
        <v>45</v>
      </c>
      <c r="F100" s="202"/>
      <c r="G100" s="202"/>
      <c r="H100" s="202"/>
    </row>
    <row r="101" spans="1:8" s="72" customFormat="1" ht="27" x14ac:dyDescent="0.2">
      <c r="A101" s="216">
        <v>2181</v>
      </c>
      <c r="B101" s="85" t="s">
        <v>212</v>
      </c>
      <c r="C101" s="74">
        <v>8</v>
      </c>
      <c r="D101" s="74">
        <v>1</v>
      </c>
      <c r="E101" s="220" t="s">
        <v>240</v>
      </c>
      <c r="F101" s="214"/>
      <c r="G101" s="214"/>
      <c r="H101" s="214"/>
    </row>
    <row r="102" spans="1:8" ht="16.5" x14ac:dyDescent="0.2">
      <c r="A102" s="216"/>
      <c r="B102" s="85"/>
      <c r="C102" s="74"/>
      <c r="D102" s="74"/>
      <c r="E102" s="220" t="s">
        <v>45</v>
      </c>
      <c r="F102" s="202"/>
      <c r="G102" s="202"/>
      <c r="H102" s="202"/>
    </row>
    <row r="103" spans="1:8" ht="16.5" x14ac:dyDescent="0.2">
      <c r="A103" s="216">
        <v>2182</v>
      </c>
      <c r="B103" s="85" t="s">
        <v>212</v>
      </c>
      <c r="C103" s="74">
        <v>8</v>
      </c>
      <c r="D103" s="74">
        <v>1</v>
      </c>
      <c r="E103" s="220" t="s">
        <v>241</v>
      </c>
      <c r="F103" s="202"/>
      <c r="G103" s="202"/>
      <c r="H103" s="202"/>
    </row>
    <row r="104" spans="1:8" ht="16.5" x14ac:dyDescent="0.2">
      <c r="A104" s="216">
        <v>2183</v>
      </c>
      <c r="B104" s="85" t="s">
        <v>212</v>
      </c>
      <c r="C104" s="74">
        <v>8</v>
      </c>
      <c r="D104" s="74">
        <v>1</v>
      </c>
      <c r="E104" s="220" t="s">
        <v>242</v>
      </c>
      <c r="F104" s="202"/>
      <c r="G104" s="202"/>
      <c r="H104" s="202"/>
    </row>
    <row r="105" spans="1:8" ht="27" x14ac:dyDescent="0.2">
      <c r="A105" s="216">
        <v>2184</v>
      </c>
      <c r="B105" s="85" t="s">
        <v>212</v>
      </c>
      <c r="C105" s="74">
        <v>8</v>
      </c>
      <c r="D105" s="74">
        <v>1</v>
      </c>
      <c r="E105" s="220" t="s">
        <v>243</v>
      </c>
      <c r="F105" s="202"/>
      <c r="G105" s="202"/>
      <c r="H105" s="202"/>
    </row>
    <row r="106" spans="1:8" ht="40.5" x14ac:dyDescent="0.2">
      <c r="A106" s="216"/>
      <c r="B106" s="85"/>
      <c r="C106" s="74"/>
      <c r="D106" s="74"/>
      <c r="E106" s="220" t="s">
        <v>785</v>
      </c>
      <c r="F106" s="202"/>
      <c r="G106" s="202"/>
      <c r="H106" s="202"/>
    </row>
    <row r="107" spans="1:8" s="54" customFormat="1" ht="32.25" customHeight="1" x14ac:dyDescent="0.2">
      <c r="A107" s="74">
        <v>2200</v>
      </c>
      <c r="B107" s="79" t="s">
        <v>244</v>
      </c>
      <c r="C107" s="73">
        <v>0</v>
      </c>
      <c r="D107" s="73">
        <v>0</v>
      </c>
      <c r="E107" s="213" t="s">
        <v>820</v>
      </c>
      <c r="F107" s="202">
        <f>+G107+H107</f>
        <v>11990</v>
      </c>
      <c r="G107" s="202">
        <f>+G113</f>
        <v>11990</v>
      </c>
      <c r="H107" s="217">
        <f>+H109+H113</f>
        <v>0</v>
      </c>
    </row>
    <row r="108" spans="1:8" ht="12.75" customHeight="1" x14ac:dyDescent="0.2">
      <c r="A108" s="216"/>
      <c r="B108" s="79"/>
      <c r="C108" s="73"/>
      <c r="D108" s="73"/>
      <c r="E108" s="220" t="s">
        <v>19</v>
      </c>
      <c r="F108" s="202"/>
      <c r="G108" s="202"/>
      <c r="H108" s="202"/>
    </row>
    <row r="109" spans="1:8" ht="16.5" x14ac:dyDescent="0.2">
      <c r="A109" s="216">
        <v>2210</v>
      </c>
      <c r="B109" s="79" t="s">
        <v>244</v>
      </c>
      <c r="C109" s="74">
        <v>1</v>
      </c>
      <c r="D109" s="74">
        <v>0</v>
      </c>
      <c r="E109" s="319" t="s">
        <v>246</v>
      </c>
      <c r="F109" s="202"/>
      <c r="G109" s="202"/>
      <c r="H109" s="202"/>
    </row>
    <row r="110" spans="1:8" s="72" customFormat="1" ht="15" customHeight="1" x14ac:dyDescent="0.2">
      <c r="A110" s="216"/>
      <c r="B110" s="79"/>
      <c r="C110" s="73"/>
      <c r="D110" s="73"/>
      <c r="E110" s="220" t="s">
        <v>45</v>
      </c>
      <c r="F110" s="214"/>
      <c r="G110" s="214"/>
      <c r="H110" s="214"/>
    </row>
    <row r="111" spans="1:8" ht="16.5" x14ac:dyDescent="0.2">
      <c r="A111" s="216">
        <v>2211</v>
      </c>
      <c r="B111" s="85" t="s">
        <v>244</v>
      </c>
      <c r="C111" s="74">
        <v>1</v>
      </c>
      <c r="D111" s="74">
        <v>1</v>
      </c>
      <c r="E111" s="220" t="s">
        <v>247</v>
      </c>
      <c r="F111" s="202"/>
      <c r="G111" s="202"/>
      <c r="H111" s="202"/>
    </row>
    <row r="112" spans="1:8" ht="40.5" x14ac:dyDescent="0.2">
      <c r="A112" s="216"/>
      <c r="B112" s="85"/>
      <c r="C112" s="74"/>
      <c r="D112" s="74"/>
      <c r="E112" s="220" t="s">
        <v>785</v>
      </c>
      <c r="F112" s="202"/>
      <c r="G112" s="202"/>
      <c r="H112" s="202"/>
    </row>
    <row r="113" spans="1:17" ht="15" customHeight="1" x14ac:dyDescent="0.2">
      <c r="A113" s="216">
        <v>2220</v>
      </c>
      <c r="B113" s="79" t="s">
        <v>244</v>
      </c>
      <c r="C113" s="73">
        <v>2</v>
      </c>
      <c r="D113" s="73">
        <v>0</v>
      </c>
      <c r="E113" s="319" t="s">
        <v>248</v>
      </c>
      <c r="F113" s="202">
        <f>+G113+H113</f>
        <v>11990</v>
      </c>
      <c r="G113" s="202">
        <f>+G115</f>
        <v>11990</v>
      </c>
      <c r="H113" s="202">
        <f>+H115</f>
        <v>0</v>
      </c>
    </row>
    <row r="114" spans="1:17" ht="15" customHeight="1" x14ac:dyDescent="0.2">
      <c r="A114" s="216"/>
      <c r="B114" s="79"/>
      <c r="C114" s="73"/>
      <c r="D114" s="73"/>
      <c r="E114" s="220" t="s">
        <v>45</v>
      </c>
      <c r="F114" s="202"/>
      <c r="G114" s="202"/>
      <c r="H114" s="202"/>
    </row>
    <row r="115" spans="1:17" ht="16.5" x14ac:dyDescent="0.2">
      <c r="A115" s="216">
        <v>2221</v>
      </c>
      <c r="B115" s="85" t="s">
        <v>244</v>
      </c>
      <c r="C115" s="74">
        <v>2</v>
      </c>
      <c r="D115" s="74">
        <v>1</v>
      </c>
      <c r="E115" s="220" t="s">
        <v>249</v>
      </c>
      <c r="F115" s="202">
        <f>+G115+H115</f>
        <v>11990</v>
      </c>
      <c r="G115" s="202">
        <f>+G117+G119+G120+G118</f>
        <v>11990</v>
      </c>
      <c r="H115" s="202">
        <f>+H120</f>
        <v>0</v>
      </c>
    </row>
    <row r="116" spans="1:17" s="72" customFormat="1" ht="40.5" x14ac:dyDescent="0.2">
      <c r="A116" s="216"/>
      <c r="B116" s="85"/>
      <c r="C116" s="74"/>
      <c r="D116" s="74"/>
      <c r="E116" s="220" t="s">
        <v>785</v>
      </c>
      <c r="F116" s="214"/>
      <c r="G116" s="214"/>
      <c r="H116" s="214"/>
    </row>
    <row r="117" spans="1:17" s="72" customFormat="1" ht="16.5" x14ac:dyDescent="0.2">
      <c r="A117" s="216"/>
      <c r="B117" s="85"/>
      <c r="C117" s="74"/>
      <c r="D117" s="74"/>
      <c r="E117" s="220" t="s">
        <v>810</v>
      </c>
      <c r="F117" s="202">
        <f>+G117+H117</f>
        <v>990</v>
      </c>
      <c r="G117" s="214">
        <v>990</v>
      </c>
      <c r="H117" s="214"/>
    </row>
    <row r="118" spans="1:17" s="72" customFormat="1" ht="29.25" customHeight="1" x14ac:dyDescent="0.2">
      <c r="A118" s="216"/>
      <c r="B118" s="85"/>
      <c r="C118" s="74"/>
      <c r="D118" s="74"/>
      <c r="E118" s="220" t="s">
        <v>813</v>
      </c>
      <c r="F118" s="202">
        <f>+G118+H118</f>
        <v>10000</v>
      </c>
      <c r="G118" s="214">
        <v>10000</v>
      </c>
      <c r="H118" s="214"/>
    </row>
    <row r="119" spans="1:17" s="72" customFormat="1" ht="27" x14ac:dyDescent="0.2">
      <c r="A119" s="216"/>
      <c r="B119" s="85"/>
      <c r="C119" s="74"/>
      <c r="D119" s="74"/>
      <c r="E119" s="220" t="s">
        <v>801</v>
      </c>
      <c r="F119" s="202">
        <f>+G119+H119</f>
        <v>1000</v>
      </c>
      <c r="G119" s="214">
        <v>1000</v>
      </c>
      <c r="H119" s="214"/>
    </row>
    <row r="120" spans="1:17" s="72" customFormat="1" ht="16.5" customHeight="1" x14ac:dyDescent="0.2">
      <c r="A120" s="216"/>
      <c r="B120" s="85"/>
      <c r="C120" s="74"/>
      <c r="D120" s="74"/>
      <c r="E120" s="220" t="s">
        <v>807</v>
      </c>
      <c r="F120" s="202">
        <f>+H120</f>
        <v>0</v>
      </c>
      <c r="G120" s="202"/>
      <c r="H120" s="202"/>
      <c r="P120" s="225" t="e">
        <f>+#REF!+H120+H310</f>
        <v>#REF!</v>
      </c>
      <c r="Q120" s="72">
        <v>5122</v>
      </c>
    </row>
    <row r="121" spans="1:17" ht="18" customHeight="1" x14ac:dyDescent="0.2">
      <c r="A121" s="216">
        <v>2230</v>
      </c>
      <c r="B121" s="79" t="s">
        <v>244</v>
      </c>
      <c r="C121" s="74">
        <v>3</v>
      </c>
      <c r="D121" s="74">
        <v>0</v>
      </c>
      <c r="E121" s="319" t="s">
        <v>250</v>
      </c>
      <c r="F121" s="202"/>
      <c r="G121" s="202"/>
      <c r="H121" s="202"/>
    </row>
    <row r="122" spans="1:17" s="72" customFormat="1" ht="15" customHeight="1" x14ac:dyDescent="0.2">
      <c r="A122" s="216"/>
      <c r="B122" s="79"/>
      <c r="C122" s="73"/>
      <c r="D122" s="73"/>
      <c r="E122" s="220" t="s">
        <v>45</v>
      </c>
      <c r="F122" s="214"/>
      <c r="G122" s="214"/>
      <c r="H122" s="214"/>
    </row>
    <row r="123" spans="1:17" ht="16.5" x14ac:dyDescent="0.2">
      <c r="A123" s="216">
        <v>2231</v>
      </c>
      <c r="B123" s="85" t="s">
        <v>244</v>
      </c>
      <c r="C123" s="74">
        <v>3</v>
      </c>
      <c r="D123" s="74">
        <v>1</v>
      </c>
      <c r="E123" s="220" t="s">
        <v>251</v>
      </c>
      <c r="F123" s="202"/>
      <c r="G123" s="202"/>
      <c r="H123" s="202"/>
    </row>
    <row r="124" spans="1:17" s="72" customFormat="1" ht="27" customHeight="1" x14ac:dyDescent="0.2">
      <c r="A124" s="216"/>
      <c r="B124" s="85"/>
      <c r="C124" s="74"/>
      <c r="D124" s="74"/>
      <c r="E124" s="220" t="s">
        <v>785</v>
      </c>
      <c r="F124" s="214"/>
      <c r="G124" s="214"/>
      <c r="H124" s="214"/>
    </row>
    <row r="125" spans="1:17" ht="28.5" customHeight="1" x14ac:dyDescent="0.2">
      <c r="A125" s="216">
        <v>2240</v>
      </c>
      <c r="B125" s="79" t="s">
        <v>244</v>
      </c>
      <c r="C125" s="73">
        <v>4</v>
      </c>
      <c r="D125" s="73">
        <v>0</v>
      </c>
      <c r="E125" s="319" t="s">
        <v>252</v>
      </c>
      <c r="F125" s="202"/>
      <c r="G125" s="202"/>
      <c r="H125" s="202"/>
    </row>
    <row r="126" spans="1:17" ht="15" customHeight="1" x14ac:dyDescent="0.2">
      <c r="A126" s="216"/>
      <c r="B126" s="79"/>
      <c r="C126" s="73"/>
      <c r="D126" s="73"/>
      <c r="E126" s="220" t="s">
        <v>45</v>
      </c>
      <c r="F126" s="202"/>
      <c r="G126" s="202"/>
      <c r="H126" s="202"/>
    </row>
    <row r="127" spans="1:17" s="54" customFormat="1" ht="32.25" customHeight="1" x14ac:dyDescent="0.2">
      <c r="A127" s="216">
        <v>2241</v>
      </c>
      <c r="B127" s="85" t="s">
        <v>244</v>
      </c>
      <c r="C127" s="74">
        <v>4</v>
      </c>
      <c r="D127" s="74">
        <v>1</v>
      </c>
      <c r="E127" s="220" t="s">
        <v>252</v>
      </c>
      <c r="F127" s="202"/>
      <c r="G127" s="202"/>
      <c r="H127" s="217"/>
    </row>
    <row r="128" spans="1:17" ht="14.25" customHeight="1" x14ac:dyDescent="0.2">
      <c r="A128" s="216"/>
      <c r="B128" s="79"/>
      <c r="C128" s="73"/>
      <c r="D128" s="73"/>
      <c r="E128" s="220" t="s">
        <v>45</v>
      </c>
      <c r="F128" s="202"/>
      <c r="G128" s="202"/>
      <c r="H128" s="202"/>
    </row>
    <row r="129" spans="1:8" ht="18" customHeight="1" x14ac:dyDescent="0.2">
      <c r="A129" s="216">
        <v>2250</v>
      </c>
      <c r="B129" s="79" t="s">
        <v>244</v>
      </c>
      <c r="C129" s="73">
        <v>5</v>
      </c>
      <c r="D129" s="73">
        <v>0</v>
      </c>
      <c r="E129" s="319" t="s">
        <v>253</v>
      </c>
      <c r="F129" s="202"/>
      <c r="G129" s="202"/>
      <c r="H129" s="202"/>
    </row>
    <row r="130" spans="1:8" s="72" customFormat="1" ht="16.5" customHeight="1" x14ac:dyDescent="0.2">
      <c r="A130" s="216"/>
      <c r="B130" s="79"/>
      <c r="C130" s="73"/>
      <c r="D130" s="73"/>
      <c r="E130" s="220" t="s">
        <v>45</v>
      </c>
      <c r="F130" s="214"/>
      <c r="G130" s="214"/>
      <c r="H130" s="214"/>
    </row>
    <row r="131" spans="1:8" ht="16.5" x14ac:dyDescent="0.2">
      <c r="A131" s="216">
        <v>2251</v>
      </c>
      <c r="B131" s="85" t="s">
        <v>244</v>
      </c>
      <c r="C131" s="74">
        <v>5</v>
      </c>
      <c r="D131" s="74">
        <v>1</v>
      </c>
      <c r="E131" s="220" t="s">
        <v>253</v>
      </c>
      <c r="F131" s="202"/>
      <c r="G131" s="202"/>
      <c r="H131" s="202"/>
    </row>
    <row r="132" spans="1:8" ht="40.5" x14ac:dyDescent="0.2">
      <c r="A132" s="216"/>
      <c r="B132" s="85"/>
      <c r="C132" s="74"/>
      <c r="D132" s="74"/>
      <c r="E132" s="220" t="s">
        <v>785</v>
      </c>
      <c r="F132" s="202"/>
      <c r="G132" s="202"/>
      <c r="H132" s="202"/>
    </row>
    <row r="133" spans="1:8" ht="52.5" customHeight="1" x14ac:dyDescent="0.2">
      <c r="A133" s="74">
        <v>2300</v>
      </c>
      <c r="B133" s="79" t="s">
        <v>254</v>
      </c>
      <c r="C133" s="73">
        <v>0</v>
      </c>
      <c r="D133" s="73">
        <v>0</v>
      </c>
      <c r="E133" s="208" t="s">
        <v>821</v>
      </c>
      <c r="F133" s="202"/>
      <c r="G133" s="202"/>
      <c r="H133" s="202"/>
    </row>
    <row r="134" spans="1:8" ht="15" customHeight="1" x14ac:dyDescent="0.2">
      <c r="A134" s="216"/>
      <c r="B134" s="79"/>
      <c r="C134" s="73"/>
      <c r="D134" s="73"/>
      <c r="E134" s="220" t="s">
        <v>19</v>
      </c>
      <c r="F134" s="202"/>
      <c r="G134" s="202"/>
      <c r="H134" s="202"/>
    </row>
    <row r="135" spans="1:8" ht="16.5" x14ac:dyDescent="0.2">
      <c r="A135" s="216">
        <v>2310</v>
      </c>
      <c r="B135" s="79" t="s">
        <v>254</v>
      </c>
      <c r="C135" s="73">
        <v>1</v>
      </c>
      <c r="D135" s="73">
        <v>0</v>
      </c>
      <c r="E135" s="319" t="s">
        <v>256</v>
      </c>
      <c r="F135" s="202"/>
      <c r="G135" s="202"/>
      <c r="H135" s="202"/>
    </row>
    <row r="136" spans="1:8" s="72" customFormat="1" ht="14.25" customHeight="1" x14ac:dyDescent="0.2">
      <c r="A136" s="216"/>
      <c r="B136" s="79"/>
      <c r="C136" s="73"/>
      <c r="D136" s="73"/>
      <c r="E136" s="220" t="s">
        <v>45</v>
      </c>
      <c r="F136" s="214"/>
      <c r="G136" s="214"/>
      <c r="H136" s="214"/>
    </row>
    <row r="137" spans="1:8" ht="16.5" x14ac:dyDescent="0.2">
      <c r="A137" s="216">
        <v>2311</v>
      </c>
      <c r="B137" s="85" t="s">
        <v>254</v>
      </c>
      <c r="C137" s="74">
        <v>1</v>
      </c>
      <c r="D137" s="74">
        <v>1</v>
      </c>
      <c r="E137" s="220" t="s">
        <v>257</v>
      </c>
      <c r="F137" s="202"/>
      <c r="G137" s="202"/>
      <c r="H137" s="202"/>
    </row>
    <row r="138" spans="1:8" ht="40.5" x14ac:dyDescent="0.2">
      <c r="A138" s="216"/>
      <c r="B138" s="85"/>
      <c r="C138" s="74"/>
      <c r="D138" s="74"/>
      <c r="E138" s="220" t="s">
        <v>785</v>
      </c>
      <c r="F138" s="202"/>
      <c r="G138" s="202"/>
      <c r="H138" s="202"/>
    </row>
    <row r="139" spans="1:8" ht="16.5" x14ac:dyDescent="0.2">
      <c r="A139" s="216">
        <v>2312</v>
      </c>
      <c r="B139" s="85" t="s">
        <v>254</v>
      </c>
      <c r="C139" s="74">
        <v>1</v>
      </c>
      <c r="D139" s="74">
        <v>2</v>
      </c>
      <c r="E139" s="220" t="s">
        <v>258</v>
      </c>
      <c r="F139" s="202"/>
      <c r="G139" s="202"/>
      <c r="H139" s="202"/>
    </row>
    <row r="140" spans="1:8" ht="40.5" x14ac:dyDescent="0.2">
      <c r="A140" s="216"/>
      <c r="B140" s="85"/>
      <c r="C140" s="74"/>
      <c r="D140" s="74"/>
      <c r="E140" s="220" t="s">
        <v>785</v>
      </c>
      <c r="F140" s="202"/>
      <c r="G140" s="202"/>
      <c r="H140" s="202"/>
    </row>
    <row r="141" spans="1:8" ht="16.5" x14ac:dyDescent="0.2">
      <c r="A141" s="216">
        <v>2313</v>
      </c>
      <c r="B141" s="85" t="s">
        <v>254</v>
      </c>
      <c r="C141" s="74">
        <v>1</v>
      </c>
      <c r="D141" s="74">
        <v>3</v>
      </c>
      <c r="E141" s="220" t="s">
        <v>259</v>
      </c>
      <c r="F141" s="202"/>
      <c r="G141" s="202"/>
      <c r="H141" s="202"/>
    </row>
    <row r="142" spans="1:8" s="72" customFormat="1" ht="40.5" x14ac:dyDescent="0.2">
      <c r="A142" s="216"/>
      <c r="B142" s="85"/>
      <c r="C142" s="74"/>
      <c r="D142" s="74"/>
      <c r="E142" s="220" t="s">
        <v>785</v>
      </c>
      <c r="F142" s="214"/>
      <c r="G142" s="214"/>
      <c r="H142" s="214"/>
    </row>
    <row r="143" spans="1:8" ht="16.5" x14ac:dyDescent="0.2">
      <c r="A143" s="216">
        <v>2320</v>
      </c>
      <c r="B143" s="79" t="s">
        <v>254</v>
      </c>
      <c r="C143" s="73">
        <v>2</v>
      </c>
      <c r="D143" s="73">
        <v>0</v>
      </c>
      <c r="E143" s="319" t="s">
        <v>260</v>
      </c>
      <c r="F143" s="202"/>
      <c r="G143" s="202"/>
      <c r="H143" s="202"/>
    </row>
    <row r="144" spans="1:8" s="72" customFormat="1" ht="15.75" customHeight="1" x14ac:dyDescent="0.2">
      <c r="A144" s="216"/>
      <c r="B144" s="79"/>
      <c r="C144" s="73"/>
      <c r="D144" s="73"/>
      <c r="E144" s="220" t="s">
        <v>45</v>
      </c>
      <c r="F144" s="214"/>
      <c r="G144" s="214"/>
      <c r="H144" s="214"/>
    </row>
    <row r="145" spans="1:8" ht="15.75" customHeight="1" x14ac:dyDescent="0.2">
      <c r="A145" s="216">
        <v>2321</v>
      </c>
      <c r="B145" s="85" t="s">
        <v>254</v>
      </c>
      <c r="C145" s="74">
        <v>2</v>
      </c>
      <c r="D145" s="74">
        <v>1</v>
      </c>
      <c r="E145" s="220" t="s">
        <v>261</v>
      </c>
      <c r="F145" s="202"/>
      <c r="G145" s="202"/>
      <c r="H145" s="202"/>
    </row>
    <row r="146" spans="1:8" ht="40.5" x14ac:dyDescent="0.2">
      <c r="A146" s="216"/>
      <c r="B146" s="85"/>
      <c r="C146" s="74"/>
      <c r="D146" s="74"/>
      <c r="E146" s="220" t="s">
        <v>785</v>
      </c>
      <c r="F146" s="202"/>
      <c r="G146" s="202"/>
      <c r="H146" s="202"/>
    </row>
    <row r="147" spans="1:8" ht="27" customHeight="1" x14ac:dyDescent="0.2">
      <c r="A147" s="216">
        <v>2330</v>
      </c>
      <c r="B147" s="79" t="s">
        <v>254</v>
      </c>
      <c r="C147" s="73">
        <v>3</v>
      </c>
      <c r="D147" s="73">
        <v>0</v>
      </c>
      <c r="E147" s="319" t="s">
        <v>262</v>
      </c>
      <c r="F147" s="202"/>
      <c r="G147" s="202"/>
      <c r="H147" s="202"/>
    </row>
    <row r="148" spans="1:8" ht="16.5" customHeight="1" x14ac:dyDescent="0.2">
      <c r="A148" s="216"/>
      <c r="B148" s="79"/>
      <c r="C148" s="73"/>
      <c r="D148" s="73"/>
      <c r="E148" s="220" t="s">
        <v>45</v>
      </c>
      <c r="F148" s="202"/>
      <c r="G148" s="202"/>
      <c r="H148" s="202"/>
    </row>
    <row r="149" spans="1:8" ht="16.5" x14ac:dyDescent="0.2">
      <c r="A149" s="216">
        <v>2331</v>
      </c>
      <c r="B149" s="85" t="s">
        <v>254</v>
      </c>
      <c r="C149" s="74">
        <v>3</v>
      </c>
      <c r="D149" s="74">
        <v>1</v>
      </c>
      <c r="E149" s="220" t="s">
        <v>263</v>
      </c>
      <c r="F149" s="202"/>
      <c r="G149" s="202"/>
      <c r="H149" s="202"/>
    </row>
    <row r="150" spans="1:8" s="72" customFormat="1" ht="40.5" x14ac:dyDescent="0.2">
      <c r="A150" s="216"/>
      <c r="B150" s="85"/>
      <c r="C150" s="74"/>
      <c r="D150" s="74"/>
      <c r="E150" s="220" t="s">
        <v>785</v>
      </c>
      <c r="F150" s="214"/>
      <c r="G150" s="214"/>
      <c r="H150" s="214"/>
    </row>
    <row r="151" spans="1:8" s="54" customFormat="1" ht="17.25" customHeight="1" x14ac:dyDescent="0.2">
      <c r="A151" s="216">
        <v>2332</v>
      </c>
      <c r="B151" s="85" t="s">
        <v>254</v>
      </c>
      <c r="C151" s="74">
        <v>3</v>
      </c>
      <c r="D151" s="74">
        <v>2</v>
      </c>
      <c r="E151" s="220" t="s">
        <v>264</v>
      </c>
      <c r="F151" s="217"/>
      <c r="G151" s="217"/>
      <c r="H151" s="217"/>
    </row>
    <row r="152" spans="1:8" ht="40.5" x14ac:dyDescent="0.2">
      <c r="A152" s="216"/>
      <c r="B152" s="85"/>
      <c r="C152" s="74"/>
      <c r="D152" s="74"/>
      <c r="E152" s="220" t="s">
        <v>785</v>
      </c>
      <c r="F152" s="202"/>
      <c r="G152" s="202"/>
      <c r="H152" s="202"/>
    </row>
    <row r="153" spans="1:8" ht="16.5" x14ac:dyDescent="0.2">
      <c r="A153" s="216">
        <v>2340</v>
      </c>
      <c r="B153" s="79" t="s">
        <v>254</v>
      </c>
      <c r="C153" s="73">
        <v>4</v>
      </c>
      <c r="D153" s="73">
        <v>0</v>
      </c>
      <c r="E153" s="319" t="s">
        <v>265</v>
      </c>
      <c r="F153" s="202"/>
      <c r="G153" s="202"/>
      <c r="H153" s="202"/>
    </row>
    <row r="154" spans="1:8" ht="14.25" customHeight="1" x14ac:dyDescent="0.2">
      <c r="A154" s="216"/>
      <c r="B154" s="79"/>
      <c r="C154" s="73"/>
      <c r="D154" s="73"/>
      <c r="E154" s="220" t="s">
        <v>45</v>
      </c>
      <c r="F154" s="202"/>
      <c r="G154" s="202"/>
      <c r="H154" s="202"/>
    </row>
    <row r="155" spans="1:8" ht="16.5" x14ac:dyDescent="0.2">
      <c r="A155" s="216">
        <v>2341</v>
      </c>
      <c r="B155" s="85" t="s">
        <v>254</v>
      </c>
      <c r="C155" s="74">
        <v>4</v>
      </c>
      <c r="D155" s="74">
        <v>1</v>
      </c>
      <c r="E155" s="220" t="s">
        <v>265</v>
      </c>
      <c r="F155" s="202"/>
      <c r="G155" s="202"/>
      <c r="H155" s="202"/>
    </row>
    <row r="156" spans="1:8" ht="40.5" x14ac:dyDescent="0.2">
      <c r="A156" s="216"/>
      <c r="B156" s="85"/>
      <c r="C156" s="74"/>
      <c r="D156" s="74"/>
      <c r="E156" s="220" t="s">
        <v>785</v>
      </c>
      <c r="F156" s="202"/>
      <c r="G156" s="202"/>
      <c r="H156" s="202"/>
    </row>
    <row r="157" spans="1:8" ht="14.25" customHeight="1" x14ac:dyDescent="0.2">
      <c r="A157" s="216">
        <v>2350</v>
      </c>
      <c r="B157" s="79" t="s">
        <v>254</v>
      </c>
      <c r="C157" s="73">
        <v>5</v>
      </c>
      <c r="D157" s="73">
        <v>0</v>
      </c>
      <c r="E157" s="319" t="s">
        <v>266</v>
      </c>
      <c r="F157" s="202"/>
      <c r="G157" s="202"/>
      <c r="H157" s="202"/>
    </row>
    <row r="158" spans="1:8" ht="14.25" customHeight="1" x14ac:dyDescent="0.2">
      <c r="A158" s="216"/>
      <c r="B158" s="79"/>
      <c r="C158" s="73"/>
      <c r="D158" s="73"/>
      <c r="E158" s="220" t="s">
        <v>45</v>
      </c>
      <c r="F158" s="202"/>
      <c r="G158" s="202"/>
      <c r="H158" s="202"/>
    </row>
    <row r="159" spans="1:8" ht="16.5" x14ac:dyDescent="0.2">
      <c r="A159" s="216">
        <v>2351</v>
      </c>
      <c r="B159" s="85" t="s">
        <v>254</v>
      </c>
      <c r="C159" s="74">
        <v>5</v>
      </c>
      <c r="D159" s="74">
        <v>1</v>
      </c>
      <c r="E159" s="220" t="s">
        <v>267</v>
      </c>
      <c r="F159" s="202"/>
      <c r="G159" s="202"/>
      <c r="H159" s="202"/>
    </row>
    <row r="160" spans="1:8" ht="40.5" x14ac:dyDescent="0.2">
      <c r="A160" s="216"/>
      <c r="B160" s="85"/>
      <c r="C160" s="74"/>
      <c r="D160" s="74"/>
      <c r="E160" s="220" t="s">
        <v>785</v>
      </c>
      <c r="F160" s="202"/>
      <c r="G160" s="202"/>
      <c r="H160" s="202"/>
    </row>
    <row r="161" spans="1:8" ht="41.25" customHeight="1" x14ac:dyDescent="0.2">
      <c r="A161" s="216">
        <v>2360</v>
      </c>
      <c r="B161" s="79" t="s">
        <v>254</v>
      </c>
      <c r="C161" s="73">
        <v>6</v>
      </c>
      <c r="D161" s="73">
        <v>0</v>
      </c>
      <c r="E161" s="319" t="s">
        <v>268</v>
      </c>
      <c r="F161" s="202"/>
      <c r="G161" s="202"/>
      <c r="H161" s="202"/>
    </row>
    <row r="162" spans="1:8" ht="14.25" customHeight="1" x14ac:dyDescent="0.2">
      <c r="A162" s="216"/>
      <c r="B162" s="79"/>
      <c r="C162" s="73"/>
      <c r="D162" s="73"/>
      <c r="E162" s="220" t="s">
        <v>45</v>
      </c>
      <c r="F162" s="202"/>
      <c r="G162" s="202"/>
      <c r="H162" s="202"/>
    </row>
    <row r="163" spans="1:8" ht="27" x14ac:dyDescent="0.2">
      <c r="A163" s="216">
        <v>2361</v>
      </c>
      <c r="B163" s="85" t="s">
        <v>254</v>
      </c>
      <c r="C163" s="74">
        <v>6</v>
      </c>
      <c r="D163" s="74">
        <v>1</v>
      </c>
      <c r="E163" s="220" t="s">
        <v>268</v>
      </c>
      <c r="F163" s="202"/>
      <c r="G163" s="202"/>
      <c r="H163" s="202"/>
    </row>
    <row r="164" spans="1:8" ht="40.5" x14ac:dyDescent="0.2">
      <c r="A164" s="216"/>
      <c r="B164" s="85"/>
      <c r="C164" s="74"/>
      <c r="D164" s="74"/>
      <c r="E164" s="220" t="s">
        <v>785</v>
      </c>
      <c r="F164" s="202"/>
      <c r="G164" s="202"/>
      <c r="H164" s="202"/>
    </row>
    <row r="165" spans="1:8" ht="30.75" customHeight="1" x14ac:dyDescent="0.2">
      <c r="A165" s="216">
        <v>2370</v>
      </c>
      <c r="B165" s="79" t="s">
        <v>254</v>
      </c>
      <c r="C165" s="73">
        <v>7</v>
      </c>
      <c r="D165" s="73">
        <v>0</v>
      </c>
      <c r="E165" s="319" t="s">
        <v>270</v>
      </c>
      <c r="F165" s="202"/>
      <c r="G165" s="202"/>
      <c r="H165" s="202"/>
    </row>
    <row r="166" spans="1:8" ht="15.75" customHeight="1" x14ac:dyDescent="0.2">
      <c r="A166" s="216"/>
      <c r="B166" s="79"/>
      <c r="C166" s="73"/>
      <c r="D166" s="73"/>
      <c r="E166" s="220" t="s">
        <v>45</v>
      </c>
      <c r="F166" s="202"/>
      <c r="G166" s="202"/>
      <c r="H166" s="202"/>
    </row>
    <row r="167" spans="1:8" ht="27" customHeight="1" x14ac:dyDescent="0.2">
      <c r="A167" s="216">
        <v>2371</v>
      </c>
      <c r="B167" s="85" t="s">
        <v>254</v>
      </c>
      <c r="C167" s="74">
        <v>7</v>
      </c>
      <c r="D167" s="74">
        <v>1</v>
      </c>
      <c r="E167" s="220" t="s">
        <v>270</v>
      </c>
      <c r="F167" s="202"/>
      <c r="G167" s="202"/>
      <c r="H167" s="202"/>
    </row>
    <row r="168" spans="1:8" ht="40.5" x14ac:dyDescent="0.2">
      <c r="A168" s="216"/>
      <c r="B168" s="85"/>
      <c r="C168" s="74"/>
      <c r="D168" s="74"/>
      <c r="E168" s="220" t="s">
        <v>785</v>
      </c>
      <c r="F168" s="202"/>
      <c r="G168" s="202"/>
      <c r="H168" s="202"/>
    </row>
    <row r="169" spans="1:8" s="197" customFormat="1" ht="42" x14ac:dyDescent="0.2">
      <c r="A169" s="74">
        <v>2400</v>
      </c>
      <c r="B169" s="79" t="s">
        <v>271</v>
      </c>
      <c r="C169" s="73">
        <v>0</v>
      </c>
      <c r="D169" s="73">
        <v>0</v>
      </c>
      <c r="E169" s="213" t="s">
        <v>822</v>
      </c>
      <c r="F169" s="235">
        <f>+G169+H169</f>
        <v>-63000</v>
      </c>
      <c r="G169" s="214">
        <f>+G171+G177+G197+G205+G213+G226+G230+G240+G249</f>
        <v>5000</v>
      </c>
      <c r="H169" s="229">
        <f>+H171+H177+H197+H205+H213+H226+H230+H240+H249</f>
        <v>-68000</v>
      </c>
    </row>
    <row r="170" spans="1:8" ht="12.75" customHeight="1" x14ac:dyDescent="0.2">
      <c r="A170" s="216"/>
      <c r="B170" s="79"/>
      <c r="C170" s="73"/>
      <c r="D170" s="73"/>
      <c r="E170" s="220" t="s">
        <v>19</v>
      </c>
      <c r="F170" s="202"/>
      <c r="G170" s="202"/>
      <c r="H170" s="202"/>
    </row>
    <row r="171" spans="1:8" ht="29.25" customHeight="1" x14ac:dyDescent="0.2">
      <c r="A171" s="216">
        <v>2410</v>
      </c>
      <c r="B171" s="79" t="s">
        <v>271</v>
      </c>
      <c r="C171" s="73">
        <v>1</v>
      </c>
      <c r="D171" s="73">
        <v>0</v>
      </c>
      <c r="E171" s="319" t="s">
        <v>273</v>
      </c>
      <c r="F171" s="202"/>
      <c r="G171" s="202"/>
      <c r="H171" s="202"/>
    </row>
    <row r="172" spans="1:8" ht="15" customHeight="1" x14ac:dyDescent="0.2">
      <c r="A172" s="216"/>
      <c r="B172" s="79"/>
      <c r="C172" s="73"/>
      <c r="D172" s="73"/>
      <c r="E172" s="220" t="s">
        <v>45</v>
      </c>
      <c r="F172" s="202"/>
      <c r="G172" s="202"/>
      <c r="H172" s="202"/>
    </row>
    <row r="173" spans="1:8" ht="27" x14ac:dyDescent="0.2">
      <c r="A173" s="216">
        <v>2411</v>
      </c>
      <c r="B173" s="85" t="s">
        <v>271</v>
      </c>
      <c r="C173" s="74">
        <v>1</v>
      </c>
      <c r="D173" s="74">
        <v>1</v>
      </c>
      <c r="E173" s="220" t="s">
        <v>274</v>
      </c>
      <c r="F173" s="202"/>
      <c r="G173" s="202"/>
      <c r="H173" s="202"/>
    </row>
    <row r="174" spans="1:8" ht="40.5" x14ac:dyDescent="0.2">
      <c r="A174" s="216"/>
      <c r="B174" s="85"/>
      <c r="C174" s="74"/>
      <c r="D174" s="74"/>
      <c r="E174" s="220" t="s">
        <v>785</v>
      </c>
      <c r="F174" s="202"/>
      <c r="G174" s="202"/>
      <c r="H174" s="202"/>
    </row>
    <row r="175" spans="1:8" s="72" customFormat="1" ht="27" x14ac:dyDescent="0.2">
      <c r="A175" s="216">
        <v>2412</v>
      </c>
      <c r="B175" s="85" t="s">
        <v>271</v>
      </c>
      <c r="C175" s="74">
        <v>1</v>
      </c>
      <c r="D175" s="74">
        <v>2</v>
      </c>
      <c r="E175" s="220" t="s">
        <v>275</v>
      </c>
      <c r="F175" s="214"/>
      <c r="G175" s="214"/>
      <c r="H175" s="214"/>
    </row>
    <row r="176" spans="1:8" ht="40.5" x14ac:dyDescent="0.2">
      <c r="A176" s="216"/>
      <c r="B176" s="85"/>
      <c r="C176" s="74"/>
      <c r="D176" s="74"/>
      <c r="E176" s="220" t="s">
        <v>785</v>
      </c>
      <c r="F176" s="202"/>
      <c r="G176" s="202"/>
      <c r="H176" s="202"/>
    </row>
    <row r="177" spans="1:8" ht="28.5" x14ac:dyDescent="0.2">
      <c r="A177" s="216">
        <v>2420</v>
      </c>
      <c r="B177" s="79" t="s">
        <v>271</v>
      </c>
      <c r="C177" s="73">
        <v>2</v>
      </c>
      <c r="D177" s="73">
        <v>0</v>
      </c>
      <c r="E177" s="319" t="s">
        <v>276</v>
      </c>
      <c r="F177" s="202">
        <f>+G177+H177</f>
        <v>5000</v>
      </c>
      <c r="G177" s="202">
        <f>+G179+G186+G188+G190</f>
        <v>5000</v>
      </c>
      <c r="H177" s="202">
        <f>+H179+H186+H188+H190</f>
        <v>0</v>
      </c>
    </row>
    <row r="178" spans="1:8" ht="15" customHeight="1" x14ac:dyDescent="0.2">
      <c r="A178" s="216"/>
      <c r="B178" s="79"/>
      <c r="C178" s="73"/>
      <c r="D178" s="73"/>
      <c r="E178" s="220" t="s">
        <v>45</v>
      </c>
      <c r="F178" s="202"/>
      <c r="G178" s="202"/>
      <c r="H178" s="202"/>
    </row>
    <row r="179" spans="1:8" s="283" customFormat="1" ht="17.25" customHeight="1" x14ac:dyDescent="0.2">
      <c r="A179" s="279">
        <v>2421</v>
      </c>
      <c r="B179" s="280" t="s">
        <v>271</v>
      </c>
      <c r="C179" s="281">
        <v>2</v>
      </c>
      <c r="D179" s="281">
        <v>1</v>
      </c>
      <c r="E179" s="321" t="s">
        <v>277</v>
      </c>
      <c r="F179" s="282">
        <f>+G179+H179</f>
        <v>2000</v>
      </c>
      <c r="G179" s="282">
        <f>+G181+G182+G183+G184+G185</f>
        <v>2000</v>
      </c>
      <c r="H179" s="282">
        <f>+H185</f>
        <v>0</v>
      </c>
    </row>
    <row r="180" spans="1:8" ht="40.5" x14ac:dyDescent="0.2">
      <c r="A180" s="216"/>
      <c r="B180" s="85"/>
      <c r="C180" s="74"/>
      <c r="D180" s="74"/>
      <c r="E180" s="220" t="s">
        <v>785</v>
      </c>
      <c r="F180" s="202"/>
      <c r="G180" s="202"/>
      <c r="H180" s="202"/>
    </row>
    <row r="181" spans="1:8" ht="16.5" x14ac:dyDescent="0.2">
      <c r="A181" s="216"/>
      <c r="B181" s="85"/>
      <c r="C181" s="74"/>
      <c r="D181" s="74"/>
      <c r="E181" s="220" t="s">
        <v>790</v>
      </c>
      <c r="F181" s="202">
        <f>+G181</f>
        <v>0</v>
      </c>
      <c r="G181" s="202">
        <v>0</v>
      </c>
      <c r="H181" s="202"/>
    </row>
    <row r="182" spans="1:8" s="72" customFormat="1" ht="16.5" x14ac:dyDescent="0.2">
      <c r="A182" s="216"/>
      <c r="B182" s="85"/>
      <c r="C182" s="74"/>
      <c r="D182" s="74"/>
      <c r="E182" s="320" t="s">
        <v>812</v>
      </c>
      <c r="F182" s="202">
        <f>H182+G182</f>
        <v>500</v>
      </c>
      <c r="G182" s="202">
        <v>500</v>
      </c>
      <c r="H182" s="214"/>
    </row>
    <row r="183" spans="1:8" s="72" customFormat="1" ht="16.5" x14ac:dyDescent="0.2">
      <c r="A183" s="216"/>
      <c r="B183" s="85"/>
      <c r="C183" s="74"/>
      <c r="D183" s="74"/>
      <c r="E183" s="320" t="s">
        <v>887</v>
      </c>
      <c r="F183" s="202">
        <f>+G183</f>
        <v>1000</v>
      </c>
      <c r="G183" s="202">
        <v>1000</v>
      </c>
      <c r="H183" s="214"/>
    </row>
    <row r="184" spans="1:8" s="72" customFormat="1" ht="16.5" x14ac:dyDescent="0.2">
      <c r="A184" s="216"/>
      <c r="B184" s="85"/>
      <c r="C184" s="74"/>
      <c r="D184" s="74"/>
      <c r="E184" s="320" t="s">
        <v>814</v>
      </c>
      <c r="F184" s="202">
        <f>+G184+H184</f>
        <v>500</v>
      </c>
      <c r="G184" s="202">
        <v>500</v>
      </c>
      <c r="H184" s="214"/>
    </row>
    <row r="185" spans="1:8" s="72" customFormat="1" ht="16.5" x14ac:dyDescent="0.2">
      <c r="A185" s="216"/>
      <c r="B185" s="85"/>
      <c r="C185" s="74"/>
      <c r="D185" s="74"/>
      <c r="E185" s="320" t="s">
        <v>807</v>
      </c>
      <c r="F185" s="202">
        <f>+G185+H185</f>
        <v>0</v>
      </c>
      <c r="G185" s="202"/>
      <c r="H185" s="214"/>
    </row>
    <row r="186" spans="1:8" ht="17.25" customHeight="1" x14ac:dyDescent="0.2">
      <c r="A186" s="216">
        <v>2422</v>
      </c>
      <c r="B186" s="85" t="s">
        <v>271</v>
      </c>
      <c r="C186" s="74">
        <v>2</v>
      </c>
      <c r="D186" s="74">
        <v>2</v>
      </c>
      <c r="E186" s="220" t="s">
        <v>278</v>
      </c>
      <c r="F186" s="202"/>
      <c r="G186" s="202"/>
      <c r="H186" s="202"/>
    </row>
    <row r="187" spans="1:8" ht="40.5" x14ac:dyDescent="0.2">
      <c r="A187" s="216"/>
      <c r="B187" s="85"/>
      <c r="C187" s="74"/>
      <c r="D187" s="74"/>
      <c r="E187" s="220" t="s">
        <v>785</v>
      </c>
      <c r="F187" s="202"/>
      <c r="G187" s="202"/>
      <c r="H187" s="202"/>
    </row>
    <row r="188" spans="1:8" ht="17.25" customHeight="1" x14ac:dyDescent="0.2">
      <c r="A188" s="216">
        <v>2423</v>
      </c>
      <c r="B188" s="85" t="s">
        <v>271</v>
      </c>
      <c r="C188" s="74">
        <v>2</v>
      </c>
      <c r="D188" s="74">
        <v>3</v>
      </c>
      <c r="E188" s="220" t="s">
        <v>279</v>
      </c>
      <c r="F188" s="202"/>
      <c r="G188" s="202"/>
      <c r="H188" s="202"/>
    </row>
    <row r="189" spans="1:8" ht="40.5" x14ac:dyDescent="0.2">
      <c r="A189" s="216"/>
      <c r="B189" s="85"/>
      <c r="C189" s="74"/>
      <c r="D189" s="74"/>
      <c r="E189" s="220" t="s">
        <v>785</v>
      </c>
      <c r="F189" s="202"/>
      <c r="G189" s="202"/>
      <c r="H189" s="202"/>
    </row>
    <row r="190" spans="1:8" ht="18.75" customHeight="1" x14ac:dyDescent="0.2">
      <c r="A190" s="216">
        <v>2424</v>
      </c>
      <c r="B190" s="85" t="s">
        <v>271</v>
      </c>
      <c r="C190" s="74">
        <v>2</v>
      </c>
      <c r="D190" s="74">
        <v>4</v>
      </c>
      <c r="E190" s="220" t="s">
        <v>280</v>
      </c>
      <c r="F190" s="202">
        <f>+G190+H190</f>
        <v>3000</v>
      </c>
      <c r="G190" s="202">
        <f>+G192+G193+G194+G195+G196</f>
        <v>3000</v>
      </c>
      <c r="H190" s="202">
        <f>+H192+H193+H194+H195+H196</f>
        <v>0</v>
      </c>
    </row>
    <row r="191" spans="1:8" ht="40.5" x14ac:dyDescent="0.2">
      <c r="A191" s="216"/>
      <c r="B191" s="85"/>
      <c r="C191" s="74"/>
      <c r="D191" s="74"/>
      <c r="E191" s="220" t="s">
        <v>785</v>
      </c>
      <c r="F191" s="202"/>
      <c r="G191" s="202"/>
      <c r="H191" s="202"/>
    </row>
    <row r="192" spans="1:8" ht="16.5" x14ac:dyDescent="0.2">
      <c r="A192" s="216"/>
      <c r="B192" s="85"/>
      <c r="C192" s="74"/>
      <c r="D192" s="74"/>
      <c r="E192" s="220" t="s">
        <v>790</v>
      </c>
      <c r="F192" s="202">
        <f>+G192</f>
        <v>2000</v>
      </c>
      <c r="G192" s="202">
        <v>2000</v>
      </c>
      <c r="H192" s="202"/>
    </row>
    <row r="193" spans="1:8" s="72" customFormat="1" ht="16.5" x14ac:dyDescent="0.2">
      <c r="A193" s="216"/>
      <c r="B193" s="85"/>
      <c r="C193" s="74"/>
      <c r="D193" s="74"/>
      <c r="E193" s="320" t="s">
        <v>812</v>
      </c>
      <c r="F193" s="202">
        <f>H193+G193</f>
        <v>500</v>
      </c>
      <c r="G193" s="202">
        <v>500</v>
      </c>
      <c r="H193" s="214"/>
    </row>
    <row r="194" spans="1:8" s="72" customFormat="1" ht="16.5" x14ac:dyDescent="0.2">
      <c r="A194" s="216"/>
      <c r="B194" s="85"/>
      <c r="C194" s="74"/>
      <c r="D194" s="74"/>
      <c r="E194" s="320" t="s">
        <v>814</v>
      </c>
      <c r="F194" s="202">
        <f>+G194+H194</f>
        <v>500</v>
      </c>
      <c r="G194" s="202">
        <v>500</v>
      </c>
      <c r="H194" s="214"/>
    </row>
    <row r="195" spans="1:8" s="72" customFormat="1" ht="16.5" x14ac:dyDescent="0.2">
      <c r="A195" s="216"/>
      <c r="B195" s="85"/>
      <c r="C195" s="74"/>
      <c r="D195" s="74"/>
      <c r="E195" s="320" t="s">
        <v>807</v>
      </c>
      <c r="F195" s="202">
        <f>+G195+H195</f>
        <v>0</v>
      </c>
      <c r="G195" s="202"/>
      <c r="H195" s="214"/>
    </row>
    <row r="196" spans="1:8" s="72" customFormat="1" ht="16.5" customHeight="1" x14ac:dyDescent="0.2">
      <c r="A196" s="216"/>
      <c r="B196" s="85"/>
      <c r="C196" s="74"/>
      <c r="D196" s="74"/>
      <c r="E196" s="196" t="s">
        <v>819</v>
      </c>
      <c r="F196" s="202">
        <f>+G196+H196</f>
        <v>0</v>
      </c>
      <c r="G196" s="234"/>
      <c r="H196" s="202"/>
    </row>
    <row r="197" spans="1:8" ht="17.25" customHeight="1" x14ac:dyDescent="0.2">
      <c r="A197" s="216">
        <v>2430</v>
      </c>
      <c r="B197" s="79" t="s">
        <v>271</v>
      </c>
      <c r="C197" s="73">
        <v>3</v>
      </c>
      <c r="D197" s="73">
        <v>0</v>
      </c>
      <c r="E197" s="319" t="s">
        <v>281</v>
      </c>
      <c r="F197" s="202"/>
      <c r="G197" s="202"/>
      <c r="H197" s="202"/>
    </row>
    <row r="198" spans="1:8" ht="16.5" x14ac:dyDescent="0.2">
      <c r="A198" s="216"/>
      <c r="B198" s="79"/>
      <c r="C198" s="73"/>
      <c r="D198" s="73"/>
      <c r="E198" s="220" t="s">
        <v>45</v>
      </c>
      <c r="F198" s="202"/>
      <c r="G198" s="202"/>
      <c r="H198" s="202"/>
    </row>
    <row r="199" spans="1:8" ht="15" customHeight="1" x14ac:dyDescent="0.2">
      <c r="A199" s="216">
        <v>2431</v>
      </c>
      <c r="B199" s="85" t="s">
        <v>271</v>
      </c>
      <c r="C199" s="74">
        <v>3</v>
      </c>
      <c r="D199" s="74">
        <v>1</v>
      </c>
      <c r="E199" s="220" t="s">
        <v>282</v>
      </c>
      <c r="F199" s="202"/>
      <c r="G199" s="202"/>
      <c r="H199" s="202"/>
    </row>
    <row r="200" spans="1:8" ht="40.5" x14ac:dyDescent="0.2">
      <c r="A200" s="216"/>
      <c r="B200" s="85"/>
      <c r="C200" s="74"/>
      <c r="D200" s="74"/>
      <c r="E200" s="220" t="s">
        <v>785</v>
      </c>
      <c r="F200" s="202"/>
      <c r="G200" s="202"/>
      <c r="H200" s="202"/>
    </row>
    <row r="201" spans="1:8" ht="16.5" x14ac:dyDescent="0.2">
      <c r="A201" s="216">
        <v>2432</v>
      </c>
      <c r="B201" s="85" t="s">
        <v>271</v>
      </c>
      <c r="C201" s="74">
        <v>3</v>
      </c>
      <c r="D201" s="74">
        <v>2</v>
      </c>
      <c r="E201" s="220" t="s">
        <v>283</v>
      </c>
      <c r="F201" s="202"/>
      <c r="G201" s="202"/>
      <c r="H201" s="202"/>
    </row>
    <row r="202" spans="1:8" ht="40.5" x14ac:dyDescent="0.2">
      <c r="A202" s="216"/>
      <c r="B202" s="85"/>
      <c r="C202" s="74"/>
      <c r="D202" s="74"/>
      <c r="E202" s="220" t="s">
        <v>785</v>
      </c>
      <c r="F202" s="202"/>
      <c r="G202" s="202"/>
      <c r="H202" s="202"/>
    </row>
    <row r="203" spans="1:8" ht="16.5" x14ac:dyDescent="0.2">
      <c r="A203" s="216">
        <v>2433</v>
      </c>
      <c r="B203" s="85" t="s">
        <v>271</v>
      </c>
      <c r="C203" s="74">
        <v>3</v>
      </c>
      <c r="D203" s="74">
        <v>3</v>
      </c>
      <c r="E203" s="220" t="s">
        <v>284</v>
      </c>
      <c r="F203" s="202"/>
      <c r="G203" s="202"/>
      <c r="H203" s="202"/>
    </row>
    <row r="204" spans="1:8" ht="40.5" x14ac:dyDescent="0.2">
      <c r="A204" s="216"/>
      <c r="B204" s="85"/>
      <c r="C204" s="74"/>
      <c r="D204" s="74"/>
      <c r="E204" s="220" t="s">
        <v>785</v>
      </c>
      <c r="F204" s="202"/>
      <c r="G204" s="202"/>
      <c r="H204" s="202"/>
    </row>
    <row r="205" spans="1:8" s="72" customFormat="1" ht="36" customHeight="1" x14ac:dyDescent="0.2">
      <c r="A205" s="216">
        <v>2440</v>
      </c>
      <c r="B205" s="79" t="s">
        <v>271</v>
      </c>
      <c r="C205" s="73">
        <v>4</v>
      </c>
      <c r="D205" s="73">
        <v>0</v>
      </c>
      <c r="E205" s="319" t="s">
        <v>288</v>
      </c>
      <c r="F205" s="202"/>
      <c r="G205" s="214"/>
      <c r="H205" s="214"/>
    </row>
    <row r="206" spans="1:8" ht="12.75" customHeight="1" x14ac:dyDescent="0.2">
      <c r="A206" s="216"/>
      <c r="B206" s="79"/>
      <c r="C206" s="73"/>
      <c r="D206" s="73"/>
      <c r="E206" s="220" t="s">
        <v>45</v>
      </c>
      <c r="F206" s="202"/>
      <c r="G206" s="202"/>
      <c r="H206" s="202"/>
    </row>
    <row r="207" spans="1:8" ht="27" x14ac:dyDescent="0.2">
      <c r="A207" s="216">
        <v>2441</v>
      </c>
      <c r="B207" s="85" t="s">
        <v>271</v>
      </c>
      <c r="C207" s="74">
        <v>4</v>
      </c>
      <c r="D207" s="74">
        <v>1</v>
      </c>
      <c r="E207" s="220" t="s">
        <v>289</v>
      </c>
      <c r="F207" s="202"/>
      <c r="G207" s="202"/>
      <c r="H207" s="202"/>
    </row>
    <row r="208" spans="1:8" s="54" customFormat="1" ht="40.5" x14ac:dyDescent="0.2">
      <c r="A208" s="216"/>
      <c r="B208" s="85"/>
      <c r="C208" s="74"/>
      <c r="D208" s="74"/>
      <c r="E208" s="220" t="s">
        <v>785</v>
      </c>
      <c r="F208" s="217"/>
      <c r="G208" s="217"/>
      <c r="H208" s="217"/>
    </row>
    <row r="209" spans="1:15" s="72" customFormat="1" ht="16.5" x14ac:dyDescent="0.2">
      <c r="A209" s="216">
        <v>2442</v>
      </c>
      <c r="B209" s="85" t="s">
        <v>271</v>
      </c>
      <c r="C209" s="74">
        <v>4</v>
      </c>
      <c r="D209" s="74">
        <v>2</v>
      </c>
      <c r="E209" s="220" t="s">
        <v>290</v>
      </c>
      <c r="F209" s="214"/>
      <c r="G209" s="214"/>
      <c r="H209" s="214"/>
    </row>
    <row r="210" spans="1:15" ht="40.5" x14ac:dyDescent="0.2">
      <c r="A210" s="216"/>
      <c r="B210" s="85"/>
      <c r="C210" s="74"/>
      <c r="D210" s="74"/>
      <c r="E210" s="220" t="s">
        <v>785</v>
      </c>
      <c r="F210" s="202"/>
      <c r="G210" s="202"/>
      <c r="H210" s="202"/>
    </row>
    <row r="211" spans="1:15" ht="17.25" customHeight="1" x14ac:dyDescent="0.2">
      <c r="A211" s="216">
        <v>2443</v>
      </c>
      <c r="B211" s="85" t="s">
        <v>271</v>
      </c>
      <c r="C211" s="74">
        <v>4</v>
      </c>
      <c r="D211" s="74">
        <v>3</v>
      </c>
      <c r="E211" s="220" t="s">
        <v>291</v>
      </c>
      <c r="F211" s="202"/>
      <c r="G211" s="202"/>
      <c r="H211" s="202"/>
    </row>
    <row r="212" spans="1:15" ht="40.5" x14ac:dyDescent="0.2">
      <c r="A212" s="216"/>
      <c r="B212" s="85"/>
      <c r="C212" s="74"/>
      <c r="D212" s="74"/>
      <c r="E212" s="220" t="s">
        <v>785</v>
      </c>
      <c r="F212" s="202"/>
      <c r="G212" s="202"/>
      <c r="H212" s="202"/>
    </row>
    <row r="213" spans="1:15" ht="16.5" x14ac:dyDescent="0.2">
      <c r="A213" s="216">
        <v>2450</v>
      </c>
      <c r="B213" s="79" t="s">
        <v>271</v>
      </c>
      <c r="C213" s="73">
        <v>5</v>
      </c>
      <c r="D213" s="73">
        <v>0</v>
      </c>
      <c r="E213" s="319" t="s">
        <v>292</v>
      </c>
      <c r="F213" s="202">
        <f>+F217</f>
        <v>54871.952999999994</v>
      </c>
      <c r="G213" s="202">
        <f>+G215</f>
        <v>0</v>
      </c>
      <c r="H213" s="202">
        <f>+H215</f>
        <v>54871.952999999994</v>
      </c>
    </row>
    <row r="214" spans="1:15" ht="12" customHeight="1" x14ac:dyDescent="0.2">
      <c r="A214" s="216"/>
      <c r="B214" s="79"/>
      <c r="C214" s="73"/>
      <c r="D214" s="73"/>
      <c r="E214" s="220" t="s">
        <v>45</v>
      </c>
      <c r="F214" s="202"/>
      <c r="G214" s="202"/>
      <c r="H214" s="202"/>
    </row>
    <row r="215" spans="1:15" s="283" customFormat="1" ht="21.75" customHeight="1" x14ac:dyDescent="0.2">
      <c r="A215" s="279">
        <v>2451</v>
      </c>
      <c r="B215" s="280" t="s">
        <v>271</v>
      </c>
      <c r="C215" s="281">
        <v>5</v>
      </c>
      <c r="D215" s="281">
        <v>1</v>
      </c>
      <c r="E215" s="321" t="s">
        <v>293</v>
      </c>
      <c r="F215" s="282">
        <f>+G215+H215</f>
        <v>54871.952999999994</v>
      </c>
      <c r="G215" s="282">
        <f>+G217</f>
        <v>0</v>
      </c>
      <c r="H215" s="282">
        <f>+H217</f>
        <v>54871.952999999994</v>
      </c>
    </row>
    <row r="216" spans="1:15" ht="40.5" x14ac:dyDescent="0.2">
      <c r="A216" s="216"/>
      <c r="B216" s="85"/>
      <c r="C216" s="74"/>
      <c r="D216" s="74"/>
      <c r="E216" s="220" t="s">
        <v>785</v>
      </c>
      <c r="F216" s="202"/>
      <c r="G216" s="202"/>
      <c r="H216" s="202"/>
      <c r="J216" s="75"/>
    </row>
    <row r="217" spans="1:15" ht="16.5" x14ac:dyDescent="0.2">
      <c r="A217" s="216"/>
      <c r="B217" s="85"/>
      <c r="C217" s="74"/>
      <c r="D217" s="74"/>
      <c r="E217" s="220" t="s">
        <v>819</v>
      </c>
      <c r="F217" s="202">
        <f>+G217+H217</f>
        <v>54871.952999999994</v>
      </c>
      <c r="G217" s="202"/>
      <c r="H217" s="202">
        <v>54871.952999999994</v>
      </c>
      <c r="J217" s="75"/>
      <c r="O217" s="200" t="e">
        <f>+H217-#REF!</f>
        <v>#REF!</v>
      </c>
    </row>
    <row r="218" spans="1:15" ht="16.5" x14ac:dyDescent="0.2">
      <c r="A218" s="216">
        <v>2452</v>
      </c>
      <c r="B218" s="85" t="s">
        <v>271</v>
      </c>
      <c r="C218" s="74">
        <v>5</v>
      </c>
      <c r="D218" s="74">
        <v>2</v>
      </c>
      <c r="E218" s="220" t="s">
        <v>294</v>
      </c>
      <c r="F218" s="202"/>
      <c r="G218" s="202"/>
      <c r="H218" s="202"/>
    </row>
    <row r="219" spans="1:15" ht="40.5" x14ac:dyDescent="0.2">
      <c r="A219" s="216"/>
      <c r="B219" s="85"/>
      <c r="C219" s="74"/>
      <c r="D219" s="74"/>
      <c r="E219" s="220" t="s">
        <v>785</v>
      </c>
      <c r="F219" s="202"/>
      <c r="G219" s="202"/>
      <c r="H219" s="202"/>
    </row>
    <row r="220" spans="1:15" ht="16.5" x14ac:dyDescent="0.2">
      <c r="A220" s="216">
        <v>2453</v>
      </c>
      <c r="B220" s="85" t="s">
        <v>271</v>
      </c>
      <c r="C220" s="74">
        <v>5</v>
      </c>
      <c r="D220" s="74">
        <v>3</v>
      </c>
      <c r="E220" s="220" t="s">
        <v>295</v>
      </c>
      <c r="F220" s="202"/>
      <c r="G220" s="202"/>
      <c r="H220" s="202"/>
    </row>
    <row r="221" spans="1:15" ht="40.5" x14ac:dyDescent="0.2">
      <c r="A221" s="216"/>
      <c r="B221" s="85"/>
      <c r="C221" s="74"/>
      <c r="D221" s="74"/>
      <c r="E221" s="220" t="s">
        <v>785</v>
      </c>
      <c r="F221" s="202"/>
      <c r="G221" s="202"/>
      <c r="H221" s="202"/>
    </row>
    <row r="222" spans="1:15" s="72" customFormat="1" ht="15" customHeight="1" x14ac:dyDescent="0.2">
      <c r="A222" s="216">
        <v>2454</v>
      </c>
      <c r="B222" s="85" t="s">
        <v>271</v>
      </c>
      <c r="C222" s="74">
        <v>5</v>
      </c>
      <c r="D222" s="74">
        <v>4</v>
      </c>
      <c r="E222" s="220" t="s">
        <v>296</v>
      </c>
      <c r="F222" s="214"/>
      <c r="G222" s="214"/>
      <c r="H222" s="214"/>
      <c r="N222" s="76"/>
      <c r="O222" s="76"/>
    </row>
    <row r="223" spans="1:15" ht="40.5" x14ac:dyDescent="0.2">
      <c r="A223" s="216"/>
      <c r="B223" s="85"/>
      <c r="C223" s="74"/>
      <c r="D223" s="74"/>
      <c r="E223" s="220" t="s">
        <v>785</v>
      </c>
      <c r="F223" s="202"/>
      <c r="G223" s="202"/>
      <c r="H223" s="202"/>
      <c r="N223" s="77"/>
      <c r="O223" s="77"/>
    </row>
    <row r="224" spans="1:15" s="72" customFormat="1" ht="16.5" x14ac:dyDescent="0.2">
      <c r="A224" s="216">
        <v>2455</v>
      </c>
      <c r="B224" s="85" t="s">
        <v>271</v>
      </c>
      <c r="C224" s="74">
        <v>5</v>
      </c>
      <c r="D224" s="74">
        <v>5</v>
      </c>
      <c r="E224" s="220" t="s">
        <v>297</v>
      </c>
      <c r="F224" s="214"/>
      <c r="G224" s="214"/>
      <c r="H224" s="214"/>
    </row>
    <row r="225" spans="1:10" ht="40.5" x14ac:dyDescent="0.2">
      <c r="A225" s="216"/>
      <c r="B225" s="85"/>
      <c r="C225" s="74"/>
      <c r="D225" s="74"/>
      <c r="E225" s="220" t="s">
        <v>785</v>
      </c>
      <c r="F225" s="202"/>
      <c r="G225" s="202"/>
      <c r="H225" s="202"/>
    </row>
    <row r="226" spans="1:10" s="72" customFormat="1" ht="12" customHeight="1" x14ac:dyDescent="0.2">
      <c r="A226" s="216">
        <v>2460</v>
      </c>
      <c r="B226" s="79" t="s">
        <v>271</v>
      </c>
      <c r="C226" s="73">
        <v>6</v>
      </c>
      <c r="D226" s="73">
        <v>0</v>
      </c>
      <c r="E226" s="319" t="s">
        <v>298</v>
      </c>
      <c r="F226" s="214"/>
      <c r="G226" s="214"/>
      <c r="H226" s="214"/>
    </row>
    <row r="227" spans="1:10" ht="13.5" customHeight="1" x14ac:dyDescent="0.2">
      <c r="A227" s="216"/>
      <c r="B227" s="79"/>
      <c r="C227" s="73"/>
      <c r="D227" s="73"/>
      <c r="E227" s="220" t="s">
        <v>45</v>
      </c>
      <c r="F227" s="202"/>
      <c r="G227" s="202"/>
      <c r="H227" s="202"/>
    </row>
    <row r="228" spans="1:10" ht="15" customHeight="1" x14ac:dyDescent="0.2">
      <c r="A228" s="216">
        <v>2461</v>
      </c>
      <c r="B228" s="85" t="s">
        <v>271</v>
      </c>
      <c r="C228" s="74">
        <v>6</v>
      </c>
      <c r="D228" s="74">
        <v>1</v>
      </c>
      <c r="E228" s="220" t="s">
        <v>299</v>
      </c>
      <c r="F228" s="202"/>
      <c r="G228" s="202"/>
      <c r="H228" s="202"/>
      <c r="J228" s="78"/>
    </row>
    <row r="229" spans="1:10" ht="40.5" x14ac:dyDescent="0.2">
      <c r="A229" s="216"/>
      <c r="B229" s="85"/>
      <c r="C229" s="74"/>
      <c r="D229" s="74"/>
      <c r="E229" s="220" t="s">
        <v>785</v>
      </c>
      <c r="F229" s="202"/>
      <c r="G229" s="202"/>
      <c r="H229" s="202"/>
    </row>
    <row r="230" spans="1:10" ht="18" customHeight="1" x14ac:dyDescent="0.2">
      <c r="A230" s="216">
        <v>2470</v>
      </c>
      <c r="B230" s="79" t="s">
        <v>271</v>
      </c>
      <c r="C230" s="73">
        <v>7</v>
      </c>
      <c r="D230" s="73">
        <v>0</v>
      </c>
      <c r="E230" s="319" t="s">
        <v>300</v>
      </c>
      <c r="F230" s="202"/>
      <c r="G230" s="202"/>
      <c r="H230" s="202"/>
    </row>
    <row r="231" spans="1:10" ht="18" customHeight="1" x14ac:dyDescent="0.2">
      <c r="A231" s="216"/>
      <c r="B231" s="79"/>
      <c r="C231" s="73"/>
      <c r="D231" s="73"/>
      <c r="E231" s="220" t="s">
        <v>45</v>
      </c>
      <c r="F231" s="202"/>
      <c r="G231" s="202"/>
      <c r="H231" s="202"/>
    </row>
    <row r="232" spans="1:10" s="72" customFormat="1" ht="27" x14ac:dyDescent="0.2">
      <c r="A232" s="216">
        <v>2471</v>
      </c>
      <c r="B232" s="85" t="s">
        <v>271</v>
      </c>
      <c r="C232" s="74">
        <v>7</v>
      </c>
      <c r="D232" s="74">
        <v>1</v>
      </c>
      <c r="E232" s="220" t="s">
        <v>301</v>
      </c>
      <c r="F232" s="214"/>
      <c r="G232" s="214"/>
      <c r="H232" s="214"/>
    </row>
    <row r="233" spans="1:10" ht="40.5" x14ac:dyDescent="0.2">
      <c r="A233" s="216"/>
      <c r="B233" s="85"/>
      <c r="C233" s="74"/>
      <c r="D233" s="74"/>
      <c r="E233" s="220" t="s">
        <v>785</v>
      </c>
      <c r="F233" s="202"/>
      <c r="G233" s="202"/>
      <c r="H233" s="202"/>
    </row>
    <row r="234" spans="1:10" ht="17.25" customHeight="1" x14ac:dyDescent="0.2">
      <c r="A234" s="216">
        <v>2472</v>
      </c>
      <c r="B234" s="85" t="s">
        <v>271</v>
      </c>
      <c r="C234" s="74">
        <v>7</v>
      </c>
      <c r="D234" s="74">
        <v>2</v>
      </c>
      <c r="E234" s="220" t="s">
        <v>302</v>
      </c>
      <c r="F234" s="202"/>
      <c r="G234" s="202"/>
      <c r="H234" s="202"/>
    </row>
    <row r="235" spans="1:10" ht="40.5" x14ac:dyDescent="0.2">
      <c r="A235" s="216"/>
      <c r="B235" s="85"/>
      <c r="C235" s="74"/>
      <c r="D235" s="74"/>
      <c r="E235" s="220" t="s">
        <v>785</v>
      </c>
      <c r="F235" s="202"/>
      <c r="G235" s="202"/>
      <c r="H235" s="202"/>
    </row>
    <row r="236" spans="1:10" ht="15" customHeight="1" x14ac:dyDescent="0.2">
      <c r="A236" s="216">
        <v>2473</v>
      </c>
      <c r="B236" s="85" t="s">
        <v>271</v>
      </c>
      <c r="C236" s="74">
        <v>7</v>
      </c>
      <c r="D236" s="74">
        <v>3</v>
      </c>
      <c r="E236" s="220" t="s">
        <v>303</v>
      </c>
      <c r="F236" s="202"/>
      <c r="G236" s="202"/>
      <c r="H236" s="202"/>
    </row>
    <row r="237" spans="1:10" ht="40.5" x14ac:dyDescent="0.2">
      <c r="A237" s="216"/>
      <c r="B237" s="85"/>
      <c r="C237" s="74"/>
      <c r="D237" s="74"/>
      <c r="E237" s="220" t="s">
        <v>785</v>
      </c>
      <c r="F237" s="202"/>
      <c r="G237" s="202"/>
      <c r="H237" s="202"/>
    </row>
    <row r="238" spans="1:10" ht="16.5" x14ac:dyDescent="0.2">
      <c r="A238" s="216">
        <v>2474</v>
      </c>
      <c r="B238" s="85" t="s">
        <v>271</v>
      </c>
      <c r="C238" s="74">
        <v>7</v>
      </c>
      <c r="D238" s="74">
        <v>4</v>
      </c>
      <c r="E238" s="220" t="s">
        <v>304</v>
      </c>
      <c r="F238" s="202"/>
      <c r="G238" s="202"/>
      <c r="H238" s="202"/>
    </row>
    <row r="239" spans="1:10" ht="40.5" x14ac:dyDescent="0.2">
      <c r="A239" s="216"/>
      <c r="B239" s="85"/>
      <c r="C239" s="74"/>
      <c r="D239" s="74"/>
      <c r="E239" s="220" t="s">
        <v>785</v>
      </c>
      <c r="F239" s="202"/>
      <c r="G239" s="202"/>
      <c r="H239" s="202"/>
    </row>
    <row r="240" spans="1:10" ht="29.25" customHeight="1" x14ac:dyDescent="0.2">
      <c r="A240" s="216">
        <v>2480</v>
      </c>
      <c r="B240" s="79" t="s">
        <v>271</v>
      </c>
      <c r="C240" s="73">
        <v>8</v>
      </c>
      <c r="D240" s="73">
        <v>0</v>
      </c>
      <c r="E240" s="319" t="s">
        <v>305</v>
      </c>
      <c r="F240" s="202"/>
      <c r="G240" s="202"/>
      <c r="H240" s="202"/>
    </row>
    <row r="241" spans="1:15" ht="16.5" x14ac:dyDescent="0.2">
      <c r="A241" s="216"/>
      <c r="B241" s="79"/>
      <c r="C241" s="73"/>
      <c r="D241" s="73"/>
      <c r="E241" s="220" t="s">
        <v>45</v>
      </c>
      <c r="F241" s="202"/>
      <c r="G241" s="202"/>
      <c r="H241" s="202"/>
    </row>
    <row r="242" spans="1:15" s="72" customFormat="1" ht="40.5" x14ac:dyDescent="0.2">
      <c r="A242" s="216">
        <v>2481</v>
      </c>
      <c r="B242" s="85" t="s">
        <v>271</v>
      </c>
      <c r="C242" s="74">
        <v>8</v>
      </c>
      <c r="D242" s="74">
        <v>1</v>
      </c>
      <c r="E242" s="220" t="s">
        <v>306</v>
      </c>
      <c r="F242" s="214"/>
      <c r="G242" s="214"/>
      <c r="H242" s="214"/>
    </row>
    <row r="243" spans="1:15" ht="40.5" x14ac:dyDescent="0.2">
      <c r="A243" s="216"/>
      <c r="B243" s="85"/>
      <c r="C243" s="74"/>
      <c r="D243" s="74"/>
      <c r="E243" s="220" t="s">
        <v>785</v>
      </c>
      <c r="F243" s="202"/>
      <c r="G243" s="202"/>
      <c r="H243" s="202"/>
    </row>
    <row r="244" spans="1:15" s="72" customFormat="1" ht="42.75" customHeight="1" x14ac:dyDescent="0.2">
      <c r="A244" s="216">
        <v>2482</v>
      </c>
      <c r="B244" s="85" t="s">
        <v>271</v>
      </c>
      <c r="C244" s="74">
        <v>8</v>
      </c>
      <c r="D244" s="74">
        <v>2</v>
      </c>
      <c r="E244" s="220" t="s">
        <v>307</v>
      </c>
      <c r="F244" s="214"/>
      <c r="G244" s="214"/>
      <c r="H244" s="214"/>
    </row>
    <row r="245" spans="1:15" s="72" customFormat="1" ht="27" x14ac:dyDescent="0.2">
      <c r="A245" s="216">
        <v>2483</v>
      </c>
      <c r="B245" s="85" t="s">
        <v>271</v>
      </c>
      <c r="C245" s="74">
        <v>8</v>
      </c>
      <c r="D245" s="74">
        <v>3</v>
      </c>
      <c r="E245" s="220" t="s">
        <v>308</v>
      </c>
      <c r="F245" s="214"/>
      <c r="G245" s="214"/>
      <c r="H245" s="214"/>
    </row>
    <row r="246" spans="1:15" ht="41.25" customHeight="1" x14ac:dyDescent="0.2">
      <c r="A246" s="216"/>
      <c r="B246" s="85"/>
      <c r="C246" s="74"/>
      <c r="D246" s="74"/>
      <c r="E246" s="220" t="s">
        <v>785</v>
      </c>
      <c r="F246" s="202"/>
      <c r="G246" s="202"/>
      <c r="H246" s="202"/>
    </row>
    <row r="247" spans="1:15" ht="39.75" customHeight="1" x14ac:dyDescent="0.2">
      <c r="A247" s="216">
        <v>2484</v>
      </c>
      <c r="B247" s="85" t="s">
        <v>271</v>
      </c>
      <c r="C247" s="74">
        <v>8</v>
      </c>
      <c r="D247" s="74">
        <v>4</v>
      </c>
      <c r="E247" s="220" t="s">
        <v>309</v>
      </c>
      <c r="F247" s="202"/>
      <c r="G247" s="202"/>
      <c r="H247" s="202"/>
    </row>
    <row r="248" spans="1:15" ht="42" customHeight="1" x14ac:dyDescent="0.2">
      <c r="A248" s="216"/>
      <c r="B248" s="85"/>
      <c r="C248" s="74"/>
      <c r="D248" s="74"/>
      <c r="E248" s="220" t="s">
        <v>785</v>
      </c>
      <c r="F248" s="202"/>
      <c r="G248" s="202"/>
      <c r="H248" s="202"/>
    </row>
    <row r="249" spans="1:15" ht="29.25" customHeight="1" x14ac:dyDescent="0.2">
      <c r="A249" s="216">
        <v>2490</v>
      </c>
      <c r="B249" s="79" t="s">
        <v>271</v>
      </c>
      <c r="C249" s="73">
        <v>9</v>
      </c>
      <c r="D249" s="73">
        <v>0</v>
      </c>
      <c r="E249" s="319" t="s">
        <v>314</v>
      </c>
      <c r="F249" s="327">
        <f>+H249</f>
        <v>-122871.95299999999</v>
      </c>
      <c r="G249" s="229"/>
      <c r="H249" s="235">
        <f>+H251</f>
        <v>-122871.95299999999</v>
      </c>
    </row>
    <row r="250" spans="1:15" ht="16.5" x14ac:dyDescent="0.2">
      <c r="A250" s="216"/>
      <c r="B250" s="79"/>
      <c r="C250" s="73"/>
      <c r="D250" s="73"/>
      <c r="E250" s="220" t="s">
        <v>45</v>
      </c>
      <c r="F250" s="202"/>
      <c r="G250" s="202"/>
      <c r="H250" s="202"/>
    </row>
    <row r="251" spans="1:15" ht="27" customHeight="1" x14ac:dyDescent="0.2">
      <c r="A251" s="216">
        <v>2491</v>
      </c>
      <c r="B251" s="85" t="s">
        <v>271</v>
      </c>
      <c r="C251" s="74">
        <v>9</v>
      </c>
      <c r="D251" s="74">
        <v>1</v>
      </c>
      <c r="E251" s="220" t="s">
        <v>314</v>
      </c>
      <c r="F251" s="308">
        <f>+H251</f>
        <v>-122871.95299999999</v>
      </c>
      <c r="G251" s="202"/>
      <c r="H251" s="336">
        <v>-122871.95299999999</v>
      </c>
    </row>
    <row r="252" spans="1:15" ht="43.5" customHeight="1" x14ac:dyDescent="0.2">
      <c r="A252" s="216"/>
      <c r="B252" s="85"/>
      <c r="C252" s="74"/>
      <c r="D252" s="74"/>
      <c r="E252" s="220" t="s">
        <v>785</v>
      </c>
      <c r="F252" s="202"/>
      <c r="G252" s="202"/>
      <c r="H252" s="202"/>
    </row>
    <row r="253" spans="1:15" s="72" customFormat="1" ht="56.25" customHeight="1" x14ac:dyDescent="0.2">
      <c r="A253" s="74">
        <v>2500</v>
      </c>
      <c r="B253" s="79" t="s">
        <v>315</v>
      </c>
      <c r="C253" s="73">
        <v>0</v>
      </c>
      <c r="D253" s="73">
        <v>0</v>
      </c>
      <c r="E253" s="213" t="s">
        <v>823</v>
      </c>
      <c r="F253" s="214">
        <f>+G253+H253</f>
        <v>377718.04700000002</v>
      </c>
      <c r="G253" s="214">
        <f>+G255+G275</f>
        <v>252590</v>
      </c>
      <c r="H253" s="214">
        <f>+H255+H275</f>
        <v>125128.04700000001</v>
      </c>
      <c r="O253" s="240">
        <f>+H253+H302+H213+H21</f>
        <v>250000</v>
      </c>
    </row>
    <row r="254" spans="1:15" ht="16.5" x14ac:dyDescent="0.2">
      <c r="A254" s="216"/>
      <c r="B254" s="79"/>
      <c r="C254" s="73"/>
      <c r="D254" s="73"/>
      <c r="E254" s="220" t="s">
        <v>19</v>
      </c>
      <c r="F254" s="202"/>
      <c r="G254" s="202"/>
      <c r="H254" s="202"/>
    </row>
    <row r="255" spans="1:15" ht="15" customHeight="1" x14ac:dyDescent="0.2">
      <c r="A255" s="216">
        <v>2510</v>
      </c>
      <c r="B255" s="79" t="s">
        <v>315</v>
      </c>
      <c r="C255" s="73">
        <v>1</v>
      </c>
      <c r="D255" s="73">
        <v>0</v>
      </c>
      <c r="E255" s="319" t="s">
        <v>317</v>
      </c>
      <c r="F255" s="229">
        <f>+F257</f>
        <v>357828.04700000002</v>
      </c>
      <c r="G255" s="214">
        <f>+G257</f>
        <v>232700</v>
      </c>
      <c r="H255" s="214">
        <f>+H257</f>
        <v>125128.04700000001</v>
      </c>
    </row>
    <row r="256" spans="1:15" ht="15" customHeight="1" x14ac:dyDescent="0.2">
      <c r="A256" s="216"/>
      <c r="B256" s="79"/>
      <c r="C256" s="73"/>
      <c r="D256" s="73"/>
      <c r="E256" s="220" t="s">
        <v>45</v>
      </c>
      <c r="F256" s="202"/>
      <c r="G256" s="202"/>
      <c r="H256" s="202"/>
    </row>
    <row r="257" spans="1:16" ht="15.75" customHeight="1" x14ac:dyDescent="0.2">
      <c r="A257" s="216">
        <v>2511</v>
      </c>
      <c r="B257" s="85" t="s">
        <v>315</v>
      </c>
      <c r="C257" s="74">
        <v>1</v>
      </c>
      <c r="D257" s="74">
        <v>1</v>
      </c>
      <c r="E257" s="220" t="s">
        <v>317</v>
      </c>
      <c r="F257" s="234">
        <f>+G257+H257</f>
        <v>357828.04700000002</v>
      </c>
      <c r="G257" s="202">
        <f>+G259+G260+G261+G262+G263+G264+G265+G266+G267+G268+G269+G270+G271+G272+G273</f>
        <v>232700</v>
      </c>
      <c r="H257" s="234">
        <f>+H269+H270+H271+H272+H273+H274</f>
        <v>125128.04700000001</v>
      </c>
    </row>
    <row r="258" spans="1:16" ht="40.5" x14ac:dyDescent="0.2">
      <c r="A258" s="216"/>
      <c r="B258" s="85"/>
      <c r="C258" s="74"/>
      <c r="D258" s="74"/>
      <c r="E258" s="220" t="s">
        <v>785</v>
      </c>
      <c r="F258" s="202"/>
      <c r="G258" s="202"/>
      <c r="H258" s="202"/>
      <c r="K258" s="77"/>
    </row>
    <row r="259" spans="1:16" ht="13.5" customHeight="1" x14ac:dyDescent="0.2">
      <c r="A259" s="216"/>
      <c r="B259" s="85"/>
      <c r="C259" s="74"/>
      <c r="D259" s="74"/>
      <c r="E259" s="220" t="s">
        <v>786</v>
      </c>
      <c r="F259" s="202">
        <f t="shared" ref="F259:F273" si="1">H259+G259</f>
        <v>93000</v>
      </c>
      <c r="G259" s="202">
        <v>93000</v>
      </c>
      <c r="H259" s="202"/>
      <c r="O259" s="62">
        <f>63.3-58</f>
        <v>5.2999999999999972</v>
      </c>
      <c r="P259" s="62">
        <f>63300-5300</f>
        <v>58000</v>
      </c>
    </row>
    <row r="260" spans="1:16" ht="13.5" customHeight="1" x14ac:dyDescent="0.2">
      <c r="A260" s="216"/>
      <c r="B260" s="85"/>
      <c r="C260" s="74"/>
      <c r="D260" s="74"/>
      <c r="E260" s="220" t="s">
        <v>787</v>
      </c>
      <c r="F260" s="202">
        <f t="shared" si="1"/>
        <v>28500</v>
      </c>
      <c r="G260" s="202">
        <v>28500</v>
      </c>
      <c r="H260" s="202"/>
    </row>
    <row r="261" spans="1:16" ht="16.5" customHeight="1" x14ac:dyDescent="0.2">
      <c r="A261" s="216"/>
      <c r="B261" s="85"/>
      <c r="C261" s="74"/>
      <c r="D261" s="74"/>
      <c r="E261" s="220" t="s">
        <v>788</v>
      </c>
      <c r="F261" s="202">
        <f t="shared" si="1"/>
        <v>10000</v>
      </c>
      <c r="G261" s="202">
        <v>10000</v>
      </c>
      <c r="H261" s="202"/>
      <c r="O261" s="62">
        <f>1200*12</f>
        <v>14400</v>
      </c>
    </row>
    <row r="262" spans="1:16" ht="16.5" x14ac:dyDescent="0.2">
      <c r="A262" s="216"/>
      <c r="B262" s="85"/>
      <c r="C262" s="74"/>
      <c r="D262" s="74"/>
      <c r="E262" s="220" t="s">
        <v>791</v>
      </c>
      <c r="F262" s="202">
        <f t="shared" si="1"/>
        <v>65100</v>
      </c>
      <c r="G262" s="202">
        <v>65100</v>
      </c>
      <c r="H262" s="202"/>
      <c r="O262" s="62">
        <v>64500</v>
      </c>
    </row>
    <row r="263" spans="1:16" ht="16.5" x14ac:dyDescent="0.2">
      <c r="A263" s="216"/>
      <c r="B263" s="85"/>
      <c r="C263" s="74"/>
      <c r="D263" s="74"/>
      <c r="E263" s="220" t="s">
        <v>868</v>
      </c>
      <c r="F263" s="202">
        <f t="shared" si="1"/>
        <v>5000</v>
      </c>
      <c r="G263" s="202">
        <v>5000</v>
      </c>
      <c r="H263" s="202"/>
    </row>
    <row r="264" spans="1:16" ht="16.5" x14ac:dyDescent="0.2">
      <c r="A264" s="216"/>
      <c r="B264" s="85"/>
      <c r="C264" s="74"/>
      <c r="D264" s="74"/>
      <c r="E264" s="220" t="s">
        <v>796</v>
      </c>
      <c r="F264" s="202">
        <f t="shared" si="1"/>
        <v>0</v>
      </c>
      <c r="G264" s="202">
        <v>0</v>
      </c>
      <c r="H264" s="202"/>
    </row>
    <row r="265" spans="1:16" ht="16.5" x14ac:dyDescent="0.2">
      <c r="A265" s="216"/>
      <c r="B265" s="85"/>
      <c r="C265" s="74"/>
      <c r="D265" s="74"/>
      <c r="E265" s="220" t="s">
        <v>802</v>
      </c>
      <c r="F265" s="202">
        <f t="shared" si="1"/>
        <v>1000</v>
      </c>
      <c r="G265" s="202">
        <v>1000</v>
      </c>
      <c r="H265" s="202"/>
    </row>
    <row r="266" spans="1:16" ht="16.5" x14ac:dyDescent="0.2">
      <c r="A266" s="216"/>
      <c r="B266" s="85"/>
      <c r="C266" s="74"/>
      <c r="D266" s="74"/>
      <c r="E266" s="220" t="s">
        <v>803</v>
      </c>
      <c r="F266" s="202">
        <f t="shared" si="1"/>
        <v>10000</v>
      </c>
      <c r="G266" s="202">
        <v>10000</v>
      </c>
      <c r="H266" s="202"/>
    </row>
    <row r="267" spans="1:16" ht="20.25" customHeight="1" x14ac:dyDescent="0.2">
      <c r="A267" s="216"/>
      <c r="B267" s="85"/>
      <c r="C267" s="74"/>
      <c r="D267" s="74"/>
      <c r="E267" s="220" t="s">
        <v>805</v>
      </c>
      <c r="F267" s="202">
        <f t="shared" si="1"/>
        <v>20000</v>
      </c>
      <c r="G267" s="202">
        <v>20000</v>
      </c>
      <c r="H267" s="202"/>
    </row>
    <row r="268" spans="1:16" ht="18" customHeight="1" x14ac:dyDescent="0.2">
      <c r="A268" s="216"/>
      <c r="B268" s="85"/>
      <c r="C268" s="74"/>
      <c r="D268" s="74"/>
      <c r="E268" s="220" t="s">
        <v>806</v>
      </c>
      <c r="F268" s="202">
        <f t="shared" si="1"/>
        <v>100</v>
      </c>
      <c r="G268" s="202">
        <v>100</v>
      </c>
      <c r="H268" s="202"/>
    </row>
    <row r="269" spans="1:16" ht="22.5" customHeight="1" x14ac:dyDescent="0.2">
      <c r="A269" s="216"/>
      <c r="B269" s="85"/>
      <c r="C269" s="74"/>
      <c r="D269" s="74"/>
      <c r="E269" s="196" t="s">
        <v>819</v>
      </c>
      <c r="F269" s="202">
        <f t="shared" si="1"/>
        <v>125128.04700000001</v>
      </c>
      <c r="G269" s="202"/>
      <c r="H269" s="234">
        <v>125128.04700000001</v>
      </c>
      <c r="J269" s="107"/>
      <c r="M269" s="200">
        <f>+H269+H283+H323+H451</f>
        <v>125128.04700000001</v>
      </c>
      <c r="N269" s="62">
        <v>663279.64</v>
      </c>
      <c r="O269" s="62">
        <f>200-175</f>
        <v>25</v>
      </c>
    </row>
    <row r="270" spans="1:16" ht="16.5" hidden="1" x14ac:dyDescent="0.2">
      <c r="A270" s="216"/>
      <c r="B270" s="85"/>
      <c r="C270" s="74"/>
      <c r="D270" s="74"/>
      <c r="E270" s="220" t="s">
        <v>825</v>
      </c>
      <c r="F270" s="202">
        <f t="shared" si="1"/>
        <v>0</v>
      </c>
      <c r="G270" s="202"/>
      <c r="H270" s="202"/>
    </row>
    <row r="271" spans="1:16" ht="16.5" hidden="1" x14ac:dyDescent="0.2">
      <c r="A271" s="216"/>
      <c r="B271" s="85"/>
      <c r="C271" s="74"/>
      <c r="D271" s="74"/>
      <c r="E271" s="220" t="s">
        <v>807</v>
      </c>
      <c r="F271" s="202">
        <f t="shared" si="1"/>
        <v>0</v>
      </c>
      <c r="G271" s="218"/>
      <c r="H271" s="202"/>
    </row>
    <row r="272" spans="1:16" ht="16.5" hidden="1" x14ac:dyDescent="0.2">
      <c r="A272" s="216"/>
      <c r="B272" s="85"/>
      <c r="C272" s="74"/>
      <c r="D272" s="74"/>
      <c r="E272" s="196" t="s">
        <v>818</v>
      </c>
      <c r="F272" s="202">
        <f t="shared" si="1"/>
        <v>0</v>
      </c>
      <c r="G272" s="218"/>
      <c r="H272" s="202"/>
    </row>
    <row r="273" spans="1:8" ht="30" customHeight="1" x14ac:dyDescent="0.2">
      <c r="A273" s="216"/>
      <c r="B273" s="85"/>
      <c r="C273" s="74"/>
      <c r="D273" s="74"/>
      <c r="E273" s="220" t="s">
        <v>826</v>
      </c>
      <c r="F273" s="202">
        <f t="shared" si="1"/>
        <v>0</v>
      </c>
      <c r="G273" s="218"/>
      <c r="H273" s="202">
        <v>0</v>
      </c>
    </row>
    <row r="274" spans="1:8" ht="16.5" x14ac:dyDescent="0.2">
      <c r="A274" s="216"/>
      <c r="B274" s="85"/>
      <c r="C274" s="74"/>
      <c r="D274" s="74"/>
      <c r="E274" s="196" t="s">
        <v>818</v>
      </c>
      <c r="F274" s="202">
        <f>+H274</f>
        <v>0</v>
      </c>
      <c r="G274" s="218"/>
      <c r="H274" s="202"/>
    </row>
    <row r="275" spans="1:8" ht="15" customHeight="1" x14ac:dyDescent="0.2">
      <c r="A275" s="216">
        <v>2520</v>
      </c>
      <c r="B275" s="79" t="s">
        <v>315</v>
      </c>
      <c r="C275" s="73">
        <v>2</v>
      </c>
      <c r="D275" s="73">
        <v>0</v>
      </c>
      <c r="E275" s="319" t="s">
        <v>318</v>
      </c>
      <c r="F275" s="284">
        <f>H275+G275</f>
        <v>19890</v>
      </c>
      <c r="G275" s="284">
        <f>+G277</f>
        <v>19890</v>
      </c>
      <c r="H275" s="284">
        <f>+H283+H284+H285</f>
        <v>0</v>
      </c>
    </row>
    <row r="276" spans="1:8" ht="16.5" x14ac:dyDescent="0.2">
      <c r="A276" s="216"/>
      <c r="B276" s="79"/>
      <c r="C276" s="73"/>
      <c r="D276" s="73"/>
      <c r="E276" s="220" t="s">
        <v>45</v>
      </c>
      <c r="F276" s="202"/>
      <c r="G276" s="202"/>
      <c r="H276" s="202"/>
    </row>
    <row r="277" spans="1:8" s="72" customFormat="1" ht="15" customHeight="1" x14ac:dyDescent="0.2">
      <c r="A277" s="216">
        <v>2521</v>
      </c>
      <c r="B277" s="85" t="s">
        <v>315</v>
      </c>
      <c r="C277" s="74">
        <v>2</v>
      </c>
      <c r="D277" s="74">
        <v>1</v>
      </c>
      <c r="E277" s="220" t="s">
        <v>319</v>
      </c>
      <c r="F277" s="202">
        <f>+G277+H277</f>
        <v>19890</v>
      </c>
      <c r="G277" s="202">
        <f>+G278+G279+G280+G281+G282+G283+G284+G285</f>
        <v>19890</v>
      </c>
      <c r="H277" s="202">
        <f>H278+H280+H281+H282+H283+H284+H285</f>
        <v>0</v>
      </c>
    </row>
    <row r="278" spans="1:8" s="72" customFormat="1" ht="15" customHeight="1" x14ac:dyDescent="0.2">
      <c r="A278" s="216"/>
      <c r="B278" s="85"/>
      <c r="C278" s="74"/>
      <c r="D278" s="74"/>
      <c r="E278" s="220" t="s">
        <v>790</v>
      </c>
      <c r="F278" s="202">
        <f>+G278+H278</f>
        <v>5000</v>
      </c>
      <c r="G278" s="202">
        <v>5000</v>
      </c>
      <c r="H278" s="202"/>
    </row>
    <row r="279" spans="1:8" s="72" customFormat="1" ht="15" customHeight="1" x14ac:dyDescent="0.2">
      <c r="A279" s="216"/>
      <c r="B279" s="85"/>
      <c r="C279" s="74"/>
      <c r="D279" s="74"/>
      <c r="E279" s="220" t="s">
        <v>791</v>
      </c>
      <c r="F279" s="202">
        <f>+G279</f>
        <v>12000</v>
      </c>
      <c r="G279" s="202">
        <v>12000</v>
      </c>
      <c r="H279" s="202"/>
    </row>
    <row r="280" spans="1:8" ht="16.5" x14ac:dyDescent="0.2">
      <c r="A280" s="216"/>
      <c r="B280" s="85"/>
      <c r="C280" s="74"/>
      <c r="D280" s="74"/>
      <c r="E280" s="220" t="s">
        <v>800</v>
      </c>
      <c r="F280" s="202">
        <f t="shared" ref="F280:F285" si="2">+G280+H280</f>
        <v>990</v>
      </c>
      <c r="G280" s="202">
        <v>990</v>
      </c>
      <c r="H280" s="202"/>
    </row>
    <row r="281" spans="1:8" ht="27" x14ac:dyDescent="0.2">
      <c r="A281" s="216"/>
      <c r="B281" s="85"/>
      <c r="C281" s="74"/>
      <c r="D281" s="74"/>
      <c r="E281" s="220" t="s">
        <v>801</v>
      </c>
      <c r="F281" s="202">
        <f t="shared" si="2"/>
        <v>1000</v>
      </c>
      <c r="G281" s="202">
        <v>1000</v>
      </c>
      <c r="H281" s="202"/>
    </row>
    <row r="282" spans="1:8" ht="16.5" x14ac:dyDescent="0.2">
      <c r="A282" s="216"/>
      <c r="B282" s="85"/>
      <c r="C282" s="74"/>
      <c r="D282" s="74"/>
      <c r="E282" s="220" t="s">
        <v>803</v>
      </c>
      <c r="F282" s="202">
        <f t="shared" si="2"/>
        <v>900</v>
      </c>
      <c r="G282" s="202">
        <v>900</v>
      </c>
      <c r="H282" s="202"/>
    </row>
    <row r="283" spans="1:8" ht="16.5" x14ac:dyDescent="0.2">
      <c r="A283" s="216"/>
      <c r="B283" s="85"/>
      <c r="C283" s="74"/>
      <c r="D283" s="74"/>
      <c r="E283" s="196" t="s">
        <v>819</v>
      </c>
      <c r="F283" s="202">
        <f t="shared" si="2"/>
        <v>0</v>
      </c>
      <c r="G283" s="202"/>
      <c r="H283" s="202"/>
    </row>
    <row r="284" spans="1:8" ht="25.5" customHeight="1" x14ac:dyDescent="0.2">
      <c r="A284" s="216"/>
      <c r="B284" s="85"/>
      <c r="C284" s="74"/>
      <c r="D284" s="74"/>
      <c r="E284" s="220" t="s">
        <v>826</v>
      </c>
      <c r="F284" s="202">
        <f t="shared" si="2"/>
        <v>0</v>
      </c>
      <c r="G284" s="215"/>
      <c r="H284" s="202"/>
    </row>
    <row r="285" spans="1:8" ht="16.5" x14ac:dyDescent="0.2">
      <c r="A285" s="216"/>
      <c r="B285" s="85"/>
      <c r="C285" s="74"/>
      <c r="D285" s="74"/>
      <c r="E285" s="220" t="s">
        <v>807</v>
      </c>
      <c r="F285" s="202">
        <f t="shared" si="2"/>
        <v>0</v>
      </c>
      <c r="G285" s="218"/>
      <c r="H285" s="202"/>
    </row>
    <row r="286" spans="1:8" ht="18" customHeight="1" x14ac:dyDescent="0.2">
      <c r="A286" s="216">
        <v>2530</v>
      </c>
      <c r="B286" s="79" t="s">
        <v>315</v>
      </c>
      <c r="C286" s="73">
        <v>3</v>
      </c>
      <c r="D286" s="73">
        <v>0</v>
      </c>
      <c r="E286" s="319" t="s">
        <v>320</v>
      </c>
      <c r="F286" s="202"/>
      <c r="G286" s="202"/>
      <c r="H286" s="202"/>
    </row>
    <row r="287" spans="1:8" ht="16.5" customHeight="1" x14ac:dyDescent="0.2">
      <c r="A287" s="216"/>
      <c r="B287" s="79"/>
      <c r="C287" s="73"/>
      <c r="D287" s="73"/>
      <c r="E287" s="220" t="s">
        <v>45</v>
      </c>
      <c r="F287" s="202"/>
      <c r="G287" s="202"/>
      <c r="H287" s="202"/>
    </row>
    <row r="288" spans="1:8" ht="15.75" customHeight="1" x14ac:dyDescent="0.2">
      <c r="A288" s="216">
        <v>3531</v>
      </c>
      <c r="B288" s="85" t="s">
        <v>315</v>
      </c>
      <c r="C288" s="74">
        <v>3</v>
      </c>
      <c r="D288" s="74">
        <v>1</v>
      </c>
      <c r="E288" s="220" t="s">
        <v>320</v>
      </c>
      <c r="F288" s="202"/>
      <c r="G288" s="202"/>
      <c r="H288" s="202"/>
    </row>
    <row r="289" spans="1:8" ht="40.5" x14ac:dyDescent="0.2">
      <c r="A289" s="216"/>
      <c r="B289" s="85"/>
      <c r="C289" s="74"/>
      <c r="D289" s="74"/>
      <c r="E289" s="220" t="s">
        <v>785</v>
      </c>
      <c r="F289" s="202"/>
      <c r="G289" s="202"/>
      <c r="H289" s="202"/>
    </row>
    <row r="290" spans="1:8" s="72" customFormat="1" ht="24.75" customHeight="1" x14ac:dyDescent="0.2">
      <c r="A290" s="216">
        <v>2540</v>
      </c>
      <c r="B290" s="79" t="s">
        <v>315</v>
      </c>
      <c r="C290" s="73">
        <v>4</v>
      </c>
      <c r="D290" s="73">
        <v>0</v>
      </c>
      <c r="E290" s="319" t="s">
        <v>321</v>
      </c>
      <c r="F290" s="214"/>
      <c r="G290" s="214"/>
      <c r="H290" s="214"/>
    </row>
    <row r="291" spans="1:8" ht="16.5" customHeight="1" x14ac:dyDescent="0.2">
      <c r="A291" s="216"/>
      <c r="B291" s="79"/>
      <c r="C291" s="73"/>
      <c r="D291" s="73"/>
      <c r="E291" s="220" t="s">
        <v>45</v>
      </c>
      <c r="F291" s="202"/>
      <c r="G291" s="202"/>
      <c r="H291" s="202"/>
    </row>
    <row r="292" spans="1:8" ht="26.25" customHeight="1" x14ac:dyDescent="0.2">
      <c r="A292" s="216">
        <v>2541</v>
      </c>
      <c r="B292" s="85" t="s">
        <v>315</v>
      </c>
      <c r="C292" s="74">
        <v>4</v>
      </c>
      <c r="D292" s="74">
        <v>1</v>
      </c>
      <c r="E292" s="220" t="s">
        <v>321</v>
      </c>
      <c r="F292" s="202"/>
      <c r="G292" s="202"/>
      <c r="H292" s="202"/>
    </row>
    <row r="293" spans="1:8" ht="40.5" x14ac:dyDescent="0.2">
      <c r="A293" s="216"/>
      <c r="B293" s="85"/>
      <c r="C293" s="74"/>
      <c r="D293" s="74"/>
      <c r="E293" s="220" t="s">
        <v>785</v>
      </c>
      <c r="F293" s="202"/>
      <c r="G293" s="202"/>
      <c r="H293" s="202"/>
    </row>
    <row r="294" spans="1:8" ht="33" customHeight="1" x14ac:dyDescent="0.2">
      <c r="A294" s="216">
        <v>2550</v>
      </c>
      <c r="B294" s="79" t="s">
        <v>315</v>
      </c>
      <c r="C294" s="73">
        <v>5</v>
      </c>
      <c r="D294" s="73">
        <v>0</v>
      </c>
      <c r="E294" s="319" t="s">
        <v>322</v>
      </c>
      <c r="F294" s="202"/>
      <c r="G294" s="202"/>
      <c r="H294" s="202"/>
    </row>
    <row r="295" spans="1:8" ht="16.5" customHeight="1" x14ac:dyDescent="0.2">
      <c r="A295" s="216"/>
      <c r="B295" s="79"/>
      <c r="C295" s="73"/>
      <c r="D295" s="73"/>
      <c r="E295" s="220" t="s">
        <v>45</v>
      </c>
      <c r="F295" s="202"/>
      <c r="G295" s="202"/>
      <c r="H295" s="202"/>
    </row>
    <row r="296" spans="1:8" s="72" customFormat="1" ht="27" customHeight="1" x14ac:dyDescent="0.2">
      <c r="A296" s="216">
        <v>2551</v>
      </c>
      <c r="B296" s="85" t="s">
        <v>315</v>
      </c>
      <c r="C296" s="74">
        <v>5</v>
      </c>
      <c r="D296" s="74">
        <v>1</v>
      </c>
      <c r="E296" s="220" t="s">
        <v>322</v>
      </c>
      <c r="F296" s="214"/>
      <c r="G296" s="214"/>
      <c r="H296" s="214"/>
    </row>
    <row r="297" spans="1:8" ht="40.5" x14ac:dyDescent="0.2">
      <c r="A297" s="216"/>
      <c r="B297" s="85"/>
      <c r="C297" s="74"/>
      <c r="D297" s="74"/>
      <c r="E297" s="220" t="s">
        <v>785</v>
      </c>
      <c r="F297" s="202"/>
      <c r="G297" s="202"/>
      <c r="H297" s="202"/>
    </row>
    <row r="298" spans="1:8" ht="34.5" customHeight="1" x14ac:dyDescent="0.2">
      <c r="A298" s="216">
        <v>2560</v>
      </c>
      <c r="B298" s="79" t="s">
        <v>315</v>
      </c>
      <c r="C298" s="73">
        <v>6</v>
      </c>
      <c r="D298" s="73">
        <v>0</v>
      </c>
      <c r="E298" s="319" t="s">
        <v>323</v>
      </c>
      <c r="F298" s="202"/>
      <c r="G298" s="202"/>
      <c r="H298" s="202"/>
    </row>
    <row r="299" spans="1:8" s="54" customFormat="1" ht="14.25" customHeight="1" x14ac:dyDescent="0.2">
      <c r="A299" s="216"/>
      <c r="B299" s="79"/>
      <c r="C299" s="73"/>
      <c r="D299" s="73"/>
      <c r="E299" s="220" t="s">
        <v>45</v>
      </c>
      <c r="F299" s="217"/>
      <c r="G299" s="217"/>
      <c r="H299" s="217"/>
    </row>
    <row r="300" spans="1:8" ht="28.5" customHeight="1" x14ac:dyDescent="0.2">
      <c r="A300" s="216">
        <v>2561</v>
      </c>
      <c r="B300" s="85" t="s">
        <v>315</v>
      </c>
      <c r="C300" s="74">
        <v>6</v>
      </c>
      <c r="D300" s="74">
        <v>1</v>
      </c>
      <c r="E300" s="220" t="s">
        <v>323</v>
      </c>
      <c r="F300" s="202"/>
      <c r="G300" s="202"/>
      <c r="H300" s="202"/>
    </row>
    <row r="301" spans="1:8" ht="40.5" x14ac:dyDescent="0.2">
      <c r="A301" s="216"/>
      <c r="B301" s="85"/>
      <c r="C301" s="74"/>
      <c r="D301" s="74"/>
      <c r="E301" s="220" t="s">
        <v>785</v>
      </c>
      <c r="F301" s="202"/>
      <c r="G301" s="202"/>
      <c r="H301" s="202"/>
    </row>
    <row r="302" spans="1:8" ht="57.75" customHeight="1" x14ac:dyDescent="0.2">
      <c r="A302" s="74">
        <v>2600</v>
      </c>
      <c r="B302" s="79" t="s">
        <v>324</v>
      </c>
      <c r="C302" s="73">
        <v>0</v>
      </c>
      <c r="D302" s="73">
        <v>0</v>
      </c>
      <c r="E302" s="213" t="s">
        <v>827</v>
      </c>
      <c r="F302" s="202">
        <f>+H302+G302</f>
        <v>45000</v>
      </c>
      <c r="G302" s="202">
        <f>+G304+G308+G312+G317+G325+G329</f>
        <v>45000</v>
      </c>
      <c r="H302" s="202">
        <f>+H304+H308+H312+H317+H325+H329</f>
        <v>0</v>
      </c>
    </row>
    <row r="303" spans="1:8" ht="15.75" customHeight="1" x14ac:dyDescent="0.2">
      <c r="A303" s="216"/>
      <c r="B303" s="79"/>
      <c r="C303" s="73"/>
      <c r="D303" s="73"/>
      <c r="E303" s="220" t="s">
        <v>19</v>
      </c>
      <c r="F303" s="202"/>
      <c r="G303" s="202"/>
      <c r="H303" s="202"/>
    </row>
    <row r="304" spans="1:8" ht="18.75" customHeight="1" x14ac:dyDescent="0.2">
      <c r="A304" s="216">
        <v>2610</v>
      </c>
      <c r="B304" s="79" t="s">
        <v>324</v>
      </c>
      <c r="C304" s="73">
        <v>1</v>
      </c>
      <c r="D304" s="73">
        <v>0</v>
      </c>
      <c r="E304" s="319" t="s">
        <v>326</v>
      </c>
      <c r="F304" s="202"/>
      <c r="G304" s="202"/>
      <c r="H304" s="202"/>
    </row>
    <row r="305" spans="1:14" ht="14.25" customHeight="1" x14ac:dyDescent="0.2">
      <c r="A305" s="216"/>
      <c r="B305" s="79"/>
      <c r="C305" s="73"/>
      <c r="D305" s="73"/>
      <c r="E305" s="220" t="s">
        <v>45</v>
      </c>
      <c r="F305" s="202"/>
      <c r="G305" s="202"/>
      <c r="H305" s="202"/>
    </row>
    <row r="306" spans="1:14" ht="18.75" customHeight="1" x14ac:dyDescent="0.2">
      <c r="A306" s="216">
        <v>2611</v>
      </c>
      <c r="B306" s="85" t="s">
        <v>324</v>
      </c>
      <c r="C306" s="74">
        <v>1</v>
      </c>
      <c r="D306" s="74">
        <v>1</v>
      </c>
      <c r="E306" s="220" t="s">
        <v>327</v>
      </c>
      <c r="F306" s="202"/>
      <c r="G306" s="202"/>
      <c r="H306" s="202"/>
    </row>
    <row r="307" spans="1:14" ht="40.5" x14ac:dyDescent="0.2">
      <c r="A307" s="216"/>
      <c r="B307" s="85"/>
      <c r="C307" s="74"/>
      <c r="D307" s="74"/>
      <c r="E307" s="220" t="s">
        <v>785</v>
      </c>
      <c r="F307" s="202"/>
      <c r="G307" s="202"/>
      <c r="H307" s="202"/>
    </row>
    <row r="308" spans="1:14" ht="17.25" customHeight="1" x14ac:dyDescent="0.2">
      <c r="A308" s="216">
        <v>2620</v>
      </c>
      <c r="B308" s="79" t="s">
        <v>324</v>
      </c>
      <c r="C308" s="73">
        <v>2</v>
      </c>
      <c r="D308" s="73">
        <v>0</v>
      </c>
      <c r="E308" s="319" t="s">
        <v>328</v>
      </c>
      <c r="F308" s="202"/>
      <c r="G308" s="202"/>
      <c r="H308" s="202"/>
    </row>
    <row r="309" spans="1:14" ht="14.25" customHeight="1" x14ac:dyDescent="0.2">
      <c r="A309" s="216"/>
      <c r="B309" s="79"/>
      <c r="C309" s="73"/>
      <c r="D309" s="73"/>
      <c r="E309" s="220" t="s">
        <v>45</v>
      </c>
      <c r="F309" s="202"/>
      <c r="G309" s="202"/>
      <c r="H309" s="202"/>
    </row>
    <row r="310" spans="1:14" ht="16.5" customHeight="1" x14ac:dyDescent="0.2">
      <c r="A310" s="216">
        <v>2621</v>
      </c>
      <c r="B310" s="85" t="s">
        <v>324</v>
      </c>
      <c r="C310" s="74">
        <v>2</v>
      </c>
      <c r="D310" s="74">
        <v>1</v>
      </c>
      <c r="E310" s="220" t="s">
        <v>328</v>
      </c>
      <c r="F310" s="202"/>
      <c r="G310" s="202"/>
      <c r="H310" s="202"/>
    </row>
    <row r="311" spans="1:14" ht="40.5" x14ac:dyDescent="0.2">
      <c r="A311" s="216"/>
      <c r="B311" s="85"/>
      <c r="C311" s="74"/>
      <c r="D311" s="74"/>
      <c r="E311" s="220" t="s">
        <v>785</v>
      </c>
      <c r="F311" s="202"/>
      <c r="G311" s="202"/>
      <c r="H311" s="202"/>
    </row>
    <row r="312" spans="1:14" ht="14.25" customHeight="1" x14ac:dyDescent="0.2">
      <c r="A312" s="216">
        <v>2630</v>
      </c>
      <c r="B312" s="79" t="s">
        <v>324</v>
      </c>
      <c r="C312" s="73">
        <v>3</v>
      </c>
      <c r="D312" s="73">
        <v>0</v>
      </c>
      <c r="E312" s="319" t="s">
        <v>329</v>
      </c>
      <c r="F312" s="202">
        <f>+F314</f>
        <v>0</v>
      </c>
      <c r="G312" s="202">
        <f>+G314</f>
        <v>0</v>
      </c>
      <c r="H312" s="202">
        <f>+H314</f>
        <v>0</v>
      </c>
    </row>
    <row r="313" spans="1:14" ht="14.25" customHeight="1" x14ac:dyDescent="0.2">
      <c r="A313" s="216"/>
      <c r="B313" s="79"/>
      <c r="C313" s="73"/>
      <c r="D313" s="73"/>
      <c r="E313" s="220" t="s">
        <v>45</v>
      </c>
      <c r="F313" s="202"/>
      <c r="G313" s="202"/>
      <c r="H313" s="202"/>
    </row>
    <row r="314" spans="1:14" ht="15" customHeight="1" x14ac:dyDescent="0.2">
      <c r="A314" s="216">
        <v>2631</v>
      </c>
      <c r="B314" s="85" t="s">
        <v>324</v>
      </c>
      <c r="C314" s="74">
        <v>3</v>
      </c>
      <c r="D314" s="74">
        <v>1</v>
      </c>
      <c r="E314" s="220" t="s">
        <v>330</v>
      </c>
      <c r="F314" s="223">
        <f>+F316</f>
        <v>0</v>
      </c>
      <c r="G314" s="223">
        <f>+G316</f>
        <v>0</v>
      </c>
      <c r="H314" s="223">
        <f>+H316</f>
        <v>0</v>
      </c>
    </row>
    <row r="315" spans="1:14" ht="40.5" x14ac:dyDescent="0.2">
      <c r="A315" s="216"/>
      <c r="B315" s="85"/>
      <c r="C315" s="74"/>
      <c r="D315" s="74"/>
      <c r="E315" s="220" t="s">
        <v>785</v>
      </c>
      <c r="F315" s="223"/>
      <c r="G315" s="223"/>
      <c r="H315" s="223"/>
    </row>
    <row r="316" spans="1:14" ht="30" customHeight="1" x14ac:dyDescent="0.2">
      <c r="A316" s="216"/>
      <c r="B316" s="85"/>
      <c r="C316" s="74"/>
      <c r="D316" s="74"/>
      <c r="E316" s="220" t="s">
        <v>826</v>
      </c>
      <c r="F316" s="223">
        <f>+G316+H316</f>
        <v>0</v>
      </c>
      <c r="G316" s="223">
        <v>0</v>
      </c>
      <c r="H316" s="223"/>
      <c r="M316" s="62">
        <f>46020+465+345</f>
        <v>46830</v>
      </c>
      <c r="N316" s="62">
        <f>+M316-5412</f>
        <v>41418</v>
      </c>
    </row>
    <row r="317" spans="1:14" ht="17.25" customHeight="1" x14ac:dyDescent="0.2">
      <c r="A317" s="216">
        <v>2640</v>
      </c>
      <c r="B317" s="79" t="s">
        <v>324</v>
      </c>
      <c r="C317" s="73">
        <v>4</v>
      </c>
      <c r="D317" s="73">
        <v>0</v>
      </c>
      <c r="E317" s="319" t="s">
        <v>331</v>
      </c>
      <c r="F317" s="202">
        <f>+H317+G317</f>
        <v>45000</v>
      </c>
      <c r="G317" s="202">
        <f>+G319</f>
        <v>45000</v>
      </c>
      <c r="H317" s="202">
        <f>+H319</f>
        <v>0</v>
      </c>
    </row>
    <row r="318" spans="1:14" ht="12.75" customHeight="1" x14ac:dyDescent="0.2">
      <c r="A318" s="216"/>
      <c r="B318" s="79"/>
      <c r="C318" s="73"/>
      <c r="D318" s="73"/>
      <c r="E318" s="220" t="s">
        <v>45</v>
      </c>
      <c r="F318" s="202"/>
      <c r="G318" s="202"/>
      <c r="H318" s="202"/>
    </row>
    <row r="319" spans="1:14" ht="16.5" x14ac:dyDescent="0.2">
      <c r="A319" s="216">
        <v>2641</v>
      </c>
      <c r="B319" s="85" t="s">
        <v>324</v>
      </c>
      <c r="C319" s="74">
        <v>4</v>
      </c>
      <c r="D319" s="74">
        <v>1</v>
      </c>
      <c r="E319" s="220" t="s">
        <v>332</v>
      </c>
      <c r="F319" s="202">
        <f>+H319+G319</f>
        <v>45000</v>
      </c>
      <c r="G319" s="202">
        <f>+G321+G322+G323+G324</f>
        <v>45000</v>
      </c>
      <c r="H319" s="202">
        <f>+H323+H324</f>
        <v>0</v>
      </c>
    </row>
    <row r="320" spans="1:14" ht="40.5" x14ac:dyDescent="0.2">
      <c r="A320" s="216"/>
      <c r="B320" s="85"/>
      <c r="C320" s="74"/>
      <c r="D320" s="74"/>
      <c r="E320" s="220" t="s">
        <v>785</v>
      </c>
      <c r="F320" s="202"/>
      <c r="G320" s="202"/>
      <c r="H320" s="202"/>
    </row>
    <row r="321" spans="1:10" ht="16.5" x14ac:dyDescent="0.2">
      <c r="A321" s="216"/>
      <c r="B321" s="85"/>
      <c r="C321" s="74"/>
      <c r="D321" s="74"/>
      <c r="E321" s="220" t="s">
        <v>790</v>
      </c>
      <c r="F321" s="202">
        <f>+G321+H321</f>
        <v>40000</v>
      </c>
      <c r="G321" s="282">
        <v>40000</v>
      </c>
      <c r="H321" s="202">
        <v>0</v>
      </c>
    </row>
    <row r="322" spans="1:10" ht="16.5" x14ac:dyDescent="0.2">
      <c r="A322" s="216"/>
      <c r="B322" s="85"/>
      <c r="C322" s="74"/>
      <c r="D322" s="74"/>
      <c r="E322" s="220" t="s">
        <v>824</v>
      </c>
      <c r="F322" s="202">
        <f>H322+G322</f>
        <v>5000</v>
      </c>
      <c r="G322" s="202">
        <v>5000</v>
      </c>
      <c r="H322" s="202"/>
    </row>
    <row r="323" spans="1:10" ht="16.5" x14ac:dyDescent="0.2">
      <c r="A323" s="216"/>
      <c r="B323" s="85"/>
      <c r="C323" s="74"/>
      <c r="D323" s="74"/>
      <c r="E323" s="220" t="s">
        <v>828</v>
      </c>
      <c r="F323" s="202">
        <f>+G323+H323</f>
        <v>0</v>
      </c>
      <c r="G323" s="202">
        <v>0</v>
      </c>
      <c r="H323" s="202"/>
    </row>
    <row r="324" spans="1:10" ht="16.5" x14ac:dyDescent="0.2">
      <c r="A324" s="216"/>
      <c r="B324" s="85"/>
      <c r="C324" s="74"/>
      <c r="D324" s="74"/>
      <c r="E324" s="196" t="s">
        <v>818</v>
      </c>
      <c r="F324" s="202">
        <f>+H324</f>
        <v>0</v>
      </c>
      <c r="G324" s="218"/>
      <c r="H324" s="202"/>
    </row>
    <row r="325" spans="1:10" ht="43.5" customHeight="1" x14ac:dyDescent="0.2">
      <c r="A325" s="216">
        <v>2650</v>
      </c>
      <c r="B325" s="79" t="s">
        <v>324</v>
      </c>
      <c r="C325" s="73">
        <v>5</v>
      </c>
      <c r="D325" s="73">
        <v>0</v>
      </c>
      <c r="E325" s="319" t="s">
        <v>333</v>
      </c>
      <c r="F325" s="202"/>
      <c r="G325" s="202"/>
      <c r="H325" s="202"/>
    </row>
    <row r="326" spans="1:10" ht="15" customHeight="1" x14ac:dyDescent="0.2">
      <c r="A326" s="216"/>
      <c r="B326" s="79"/>
      <c r="C326" s="73"/>
      <c r="D326" s="73"/>
      <c r="E326" s="220" t="s">
        <v>45</v>
      </c>
      <c r="F326" s="202"/>
      <c r="G326" s="202"/>
      <c r="H326" s="202"/>
    </row>
    <row r="327" spans="1:10" ht="40.5" x14ac:dyDescent="0.2">
      <c r="A327" s="216">
        <v>2651</v>
      </c>
      <c r="B327" s="85" t="s">
        <v>324</v>
      </c>
      <c r="C327" s="74">
        <v>5</v>
      </c>
      <c r="D327" s="74">
        <v>1</v>
      </c>
      <c r="E327" s="220" t="s">
        <v>333</v>
      </c>
      <c r="F327" s="202"/>
      <c r="G327" s="202"/>
      <c r="H327" s="202"/>
    </row>
    <row r="328" spans="1:10" s="72" customFormat="1" ht="39.75" customHeight="1" x14ac:dyDescent="0.2">
      <c r="A328" s="216"/>
      <c r="B328" s="85"/>
      <c r="C328" s="74"/>
      <c r="D328" s="74"/>
      <c r="E328" s="220" t="s">
        <v>785</v>
      </c>
      <c r="F328" s="214"/>
      <c r="G328" s="214"/>
      <c r="H328" s="214"/>
    </row>
    <row r="329" spans="1:10" ht="30.75" customHeight="1" x14ac:dyDescent="0.2">
      <c r="A329" s="216">
        <v>2660</v>
      </c>
      <c r="B329" s="79" t="s">
        <v>324</v>
      </c>
      <c r="C329" s="73">
        <v>6</v>
      </c>
      <c r="D329" s="73">
        <v>0</v>
      </c>
      <c r="E329" s="319" t="s">
        <v>334</v>
      </c>
      <c r="F329" s="202"/>
      <c r="G329" s="202"/>
      <c r="H329" s="202"/>
    </row>
    <row r="330" spans="1:10" ht="15.75" customHeight="1" x14ac:dyDescent="0.2">
      <c r="A330" s="216"/>
      <c r="B330" s="79"/>
      <c r="C330" s="73"/>
      <c r="D330" s="73"/>
      <c r="E330" s="220" t="s">
        <v>45</v>
      </c>
      <c r="F330" s="202"/>
      <c r="G330" s="202"/>
      <c r="H330" s="202"/>
    </row>
    <row r="331" spans="1:10" ht="30" customHeight="1" x14ac:dyDescent="0.2">
      <c r="A331" s="216">
        <v>2661</v>
      </c>
      <c r="B331" s="85" t="s">
        <v>324</v>
      </c>
      <c r="C331" s="74">
        <v>6</v>
      </c>
      <c r="D331" s="74">
        <v>1</v>
      </c>
      <c r="E331" s="220" t="s">
        <v>334</v>
      </c>
      <c r="F331" s="202"/>
      <c r="G331" s="202"/>
      <c r="H331" s="202"/>
    </row>
    <row r="332" spans="1:10" ht="39.75" customHeight="1" x14ac:dyDescent="0.2">
      <c r="A332" s="216"/>
      <c r="B332" s="85"/>
      <c r="C332" s="74"/>
      <c r="D332" s="74"/>
      <c r="E332" s="220" t="s">
        <v>785</v>
      </c>
      <c r="F332" s="202"/>
      <c r="G332" s="202"/>
      <c r="H332" s="202"/>
    </row>
    <row r="333" spans="1:10" ht="29.25" x14ac:dyDescent="0.2">
      <c r="A333" s="74">
        <v>2700</v>
      </c>
      <c r="B333" s="79" t="s">
        <v>335</v>
      </c>
      <c r="C333" s="73">
        <v>0</v>
      </c>
      <c r="D333" s="73">
        <v>0</v>
      </c>
      <c r="E333" s="213" t="s">
        <v>829</v>
      </c>
      <c r="F333" s="202">
        <f>+F335+F343+F354+F364+F368+F372</f>
        <v>0</v>
      </c>
      <c r="G333" s="202">
        <f>+G335+G343+G354+G364+G368+G372</f>
        <v>0</v>
      </c>
      <c r="H333" s="202">
        <f>+H335+H343+H354+H364+H368+H372</f>
        <v>0</v>
      </c>
    </row>
    <row r="334" spans="1:10" ht="17.25" customHeight="1" x14ac:dyDescent="0.2">
      <c r="A334" s="216"/>
      <c r="B334" s="79"/>
      <c r="C334" s="73"/>
      <c r="D334" s="73"/>
      <c r="E334" s="220" t="s">
        <v>19</v>
      </c>
      <c r="F334" s="202"/>
      <c r="G334" s="202"/>
      <c r="H334" s="202"/>
    </row>
    <row r="335" spans="1:10" ht="30" customHeight="1" x14ac:dyDescent="0.2">
      <c r="A335" s="216">
        <v>2710</v>
      </c>
      <c r="B335" s="79" t="s">
        <v>335</v>
      </c>
      <c r="C335" s="73">
        <v>1</v>
      </c>
      <c r="D335" s="73">
        <v>0</v>
      </c>
      <c r="E335" s="319" t="s">
        <v>337</v>
      </c>
      <c r="F335" s="202"/>
      <c r="G335" s="202"/>
      <c r="H335" s="202"/>
      <c r="J335" s="75"/>
    </row>
    <row r="336" spans="1:10" ht="15" customHeight="1" x14ac:dyDescent="0.2">
      <c r="A336" s="216"/>
      <c r="B336" s="79"/>
      <c r="C336" s="73"/>
      <c r="D336" s="73"/>
      <c r="E336" s="220" t="s">
        <v>45</v>
      </c>
      <c r="F336" s="202"/>
      <c r="G336" s="202"/>
      <c r="H336" s="202"/>
    </row>
    <row r="337" spans="1:13" ht="16.5" x14ac:dyDescent="0.2">
      <c r="A337" s="216">
        <v>2711</v>
      </c>
      <c r="B337" s="85" t="s">
        <v>335</v>
      </c>
      <c r="C337" s="74">
        <v>1</v>
      </c>
      <c r="D337" s="74">
        <v>1</v>
      </c>
      <c r="E337" s="220" t="s">
        <v>338</v>
      </c>
      <c r="F337" s="202"/>
      <c r="G337" s="202"/>
      <c r="H337" s="202"/>
    </row>
    <row r="338" spans="1:13" ht="40.5" x14ac:dyDescent="0.2">
      <c r="A338" s="216"/>
      <c r="B338" s="85"/>
      <c r="C338" s="74"/>
      <c r="D338" s="74"/>
      <c r="E338" s="220" t="s">
        <v>785</v>
      </c>
      <c r="F338" s="202"/>
      <c r="G338" s="202"/>
      <c r="H338" s="202"/>
    </row>
    <row r="339" spans="1:13" ht="13.5" customHeight="1" x14ac:dyDescent="0.2">
      <c r="A339" s="216">
        <v>2712</v>
      </c>
      <c r="B339" s="85" t="s">
        <v>335</v>
      </c>
      <c r="C339" s="74">
        <v>1</v>
      </c>
      <c r="D339" s="74">
        <v>2</v>
      </c>
      <c r="E339" s="220" t="s">
        <v>339</v>
      </c>
      <c r="F339" s="202"/>
      <c r="G339" s="202"/>
      <c r="H339" s="202"/>
    </row>
    <row r="340" spans="1:13" ht="40.5" x14ac:dyDescent="0.2">
      <c r="A340" s="216"/>
      <c r="B340" s="85"/>
      <c r="C340" s="74"/>
      <c r="D340" s="74"/>
      <c r="E340" s="220" t="s">
        <v>785</v>
      </c>
      <c r="F340" s="202"/>
      <c r="G340" s="202"/>
      <c r="H340" s="202"/>
    </row>
    <row r="341" spans="1:13" ht="18.75" customHeight="1" x14ac:dyDescent="0.2">
      <c r="A341" s="216">
        <v>2713</v>
      </c>
      <c r="B341" s="85" t="s">
        <v>335</v>
      </c>
      <c r="C341" s="74">
        <v>1</v>
      </c>
      <c r="D341" s="74">
        <v>3</v>
      </c>
      <c r="E341" s="220" t="s">
        <v>340</v>
      </c>
      <c r="F341" s="202"/>
      <c r="G341" s="202"/>
      <c r="H341" s="202"/>
    </row>
    <row r="342" spans="1:13" ht="40.5" x14ac:dyDescent="0.2">
      <c r="A342" s="216"/>
      <c r="B342" s="85"/>
      <c r="C342" s="74"/>
      <c r="D342" s="74"/>
      <c r="E342" s="220" t="s">
        <v>785</v>
      </c>
      <c r="F342" s="202"/>
      <c r="G342" s="202"/>
      <c r="H342" s="202"/>
    </row>
    <row r="343" spans="1:13" ht="15.75" customHeight="1" x14ac:dyDescent="0.2">
      <c r="A343" s="216">
        <v>2720</v>
      </c>
      <c r="B343" s="79" t="s">
        <v>335</v>
      </c>
      <c r="C343" s="73">
        <v>2</v>
      </c>
      <c r="D343" s="73">
        <v>0</v>
      </c>
      <c r="E343" s="319" t="s">
        <v>341</v>
      </c>
      <c r="F343" s="234">
        <f>+F345</f>
        <v>0</v>
      </c>
      <c r="G343" s="234">
        <f>+G345</f>
        <v>0</v>
      </c>
      <c r="H343" s="234">
        <f>+H345</f>
        <v>0</v>
      </c>
    </row>
    <row r="344" spans="1:13" s="72" customFormat="1" ht="14.25" customHeight="1" x14ac:dyDescent="0.2">
      <c r="A344" s="216"/>
      <c r="B344" s="79"/>
      <c r="C344" s="73"/>
      <c r="D344" s="73"/>
      <c r="E344" s="220" t="s">
        <v>45</v>
      </c>
      <c r="F344" s="202"/>
      <c r="G344" s="214"/>
      <c r="H344" s="214"/>
    </row>
    <row r="345" spans="1:13" ht="16.5" x14ac:dyDescent="0.2">
      <c r="A345" s="216">
        <v>2721</v>
      </c>
      <c r="B345" s="85" t="s">
        <v>335</v>
      </c>
      <c r="C345" s="74">
        <v>2</v>
      </c>
      <c r="D345" s="74">
        <v>1</v>
      </c>
      <c r="E345" s="220" t="s">
        <v>342</v>
      </c>
      <c r="F345" s="239">
        <f>+F347</f>
        <v>0</v>
      </c>
      <c r="G345" s="239">
        <f>+G347</f>
        <v>0</v>
      </c>
      <c r="H345" s="239">
        <f>+H347</f>
        <v>0</v>
      </c>
    </row>
    <row r="346" spans="1:13" ht="38.25" customHeight="1" x14ac:dyDescent="0.2">
      <c r="A346" s="216"/>
      <c r="B346" s="85"/>
      <c r="C346" s="74"/>
      <c r="D346" s="74"/>
      <c r="E346" s="220" t="s">
        <v>785</v>
      </c>
      <c r="F346" s="223"/>
      <c r="G346" s="223"/>
      <c r="H346" s="223"/>
    </row>
    <row r="347" spans="1:13" ht="29.25" customHeight="1" x14ac:dyDescent="0.2">
      <c r="A347" s="216"/>
      <c r="B347" s="85"/>
      <c r="C347" s="74"/>
      <c r="D347" s="74"/>
      <c r="E347" s="220" t="s">
        <v>826</v>
      </c>
      <c r="F347" s="239">
        <f>+G347+H347</f>
        <v>0</v>
      </c>
      <c r="G347" s="223">
        <v>0</v>
      </c>
      <c r="H347" s="239"/>
      <c r="M347" s="62">
        <f>8600.475+212.997+174</f>
        <v>8987.4719999999998</v>
      </c>
    </row>
    <row r="348" spans="1:13" ht="16.5" x14ac:dyDescent="0.2">
      <c r="A348" s="216">
        <v>2722</v>
      </c>
      <c r="B348" s="85" t="s">
        <v>335</v>
      </c>
      <c r="C348" s="74">
        <v>2</v>
      </c>
      <c r="D348" s="74">
        <v>2</v>
      </c>
      <c r="E348" s="220" t="s">
        <v>343</v>
      </c>
      <c r="F348" s="202"/>
      <c r="G348" s="202"/>
      <c r="H348" s="202"/>
    </row>
    <row r="349" spans="1:13" ht="36" customHeight="1" x14ac:dyDescent="0.2">
      <c r="A349" s="216"/>
      <c r="B349" s="85"/>
      <c r="C349" s="74"/>
      <c r="D349" s="74"/>
      <c r="E349" s="220" t="s">
        <v>785</v>
      </c>
      <c r="F349" s="202"/>
      <c r="G349" s="202"/>
      <c r="H349" s="202"/>
      <c r="J349" s="75"/>
    </row>
    <row r="350" spans="1:13" ht="16.5" x14ac:dyDescent="0.2">
      <c r="A350" s="216">
        <v>2723</v>
      </c>
      <c r="B350" s="85" t="s">
        <v>335</v>
      </c>
      <c r="C350" s="74">
        <v>2</v>
      </c>
      <c r="D350" s="74">
        <v>3</v>
      </c>
      <c r="E350" s="220" t="s">
        <v>344</v>
      </c>
      <c r="F350" s="202"/>
      <c r="G350" s="202"/>
      <c r="H350" s="202"/>
    </row>
    <row r="351" spans="1:13" ht="41.25" customHeight="1" x14ac:dyDescent="0.2">
      <c r="A351" s="216"/>
      <c r="B351" s="85"/>
      <c r="C351" s="74"/>
      <c r="D351" s="74"/>
      <c r="E351" s="220" t="s">
        <v>785</v>
      </c>
      <c r="F351" s="202"/>
      <c r="G351" s="202"/>
      <c r="H351" s="202"/>
    </row>
    <row r="352" spans="1:13" ht="16.5" x14ac:dyDescent="0.2">
      <c r="A352" s="216">
        <v>2724</v>
      </c>
      <c r="B352" s="85" t="s">
        <v>335</v>
      </c>
      <c r="C352" s="74">
        <v>2</v>
      </c>
      <c r="D352" s="74">
        <v>4</v>
      </c>
      <c r="E352" s="220" t="s">
        <v>345</v>
      </c>
      <c r="F352" s="202"/>
      <c r="G352" s="202"/>
      <c r="H352" s="202"/>
    </row>
    <row r="353" spans="1:10" s="72" customFormat="1" ht="45" customHeight="1" x14ac:dyDescent="0.2">
      <c r="A353" s="216"/>
      <c r="B353" s="85"/>
      <c r="C353" s="74"/>
      <c r="D353" s="74"/>
      <c r="E353" s="220" t="s">
        <v>785</v>
      </c>
      <c r="F353" s="214"/>
      <c r="G353" s="214"/>
      <c r="H353" s="214"/>
    </row>
    <row r="354" spans="1:10" ht="16.5" x14ac:dyDescent="0.2">
      <c r="A354" s="216">
        <v>2730</v>
      </c>
      <c r="B354" s="79" t="s">
        <v>335</v>
      </c>
      <c r="C354" s="73">
        <v>3</v>
      </c>
      <c r="D354" s="73">
        <v>0</v>
      </c>
      <c r="E354" s="319" t="s">
        <v>346</v>
      </c>
      <c r="F354" s="202"/>
      <c r="G354" s="202"/>
      <c r="H354" s="202"/>
    </row>
    <row r="355" spans="1:10" ht="15.75" customHeight="1" x14ac:dyDescent="0.2">
      <c r="A355" s="216"/>
      <c r="B355" s="79"/>
      <c r="C355" s="73"/>
      <c r="D355" s="73"/>
      <c r="E355" s="220" t="s">
        <v>45</v>
      </c>
      <c r="F355" s="202"/>
      <c r="G355" s="202"/>
      <c r="H355" s="202"/>
    </row>
    <row r="356" spans="1:10" ht="32.25" customHeight="1" x14ac:dyDescent="0.2">
      <c r="A356" s="216">
        <v>2731</v>
      </c>
      <c r="B356" s="85" t="s">
        <v>335</v>
      </c>
      <c r="C356" s="74">
        <v>3</v>
      </c>
      <c r="D356" s="74">
        <v>1</v>
      </c>
      <c r="E356" s="220" t="s">
        <v>347</v>
      </c>
      <c r="F356" s="202"/>
      <c r="G356" s="202"/>
      <c r="H356" s="202"/>
    </row>
    <row r="357" spans="1:10" s="72" customFormat="1" ht="38.25" customHeight="1" x14ac:dyDescent="0.2">
      <c r="A357" s="216"/>
      <c r="B357" s="85"/>
      <c r="C357" s="74"/>
      <c r="D357" s="74"/>
      <c r="E357" s="220" t="s">
        <v>785</v>
      </c>
      <c r="F357" s="214"/>
      <c r="G357" s="214"/>
      <c r="H357" s="214"/>
    </row>
    <row r="358" spans="1:10" ht="29.25" customHeight="1" x14ac:dyDescent="0.2">
      <c r="A358" s="216">
        <v>2732</v>
      </c>
      <c r="B358" s="85" t="s">
        <v>335</v>
      </c>
      <c r="C358" s="74">
        <v>3</v>
      </c>
      <c r="D358" s="74">
        <v>2</v>
      </c>
      <c r="E358" s="220" t="s">
        <v>348</v>
      </c>
      <c r="F358" s="202"/>
      <c r="G358" s="202"/>
      <c r="H358" s="202"/>
    </row>
    <row r="359" spans="1:10" ht="27" customHeight="1" x14ac:dyDescent="0.2">
      <c r="A359" s="216"/>
      <c r="B359" s="85"/>
      <c r="C359" s="74"/>
      <c r="D359" s="74"/>
      <c r="E359" s="220" t="s">
        <v>785</v>
      </c>
      <c r="F359" s="202"/>
      <c r="G359" s="202"/>
      <c r="H359" s="202"/>
    </row>
    <row r="360" spans="1:10" ht="27.75" customHeight="1" x14ac:dyDescent="0.2">
      <c r="A360" s="216">
        <v>2733</v>
      </c>
      <c r="B360" s="85" t="s">
        <v>335</v>
      </c>
      <c r="C360" s="74">
        <v>3</v>
      </c>
      <c r="D360" s="74">
        <v>3</v>
      </c>
      <c r="E360" s="220" t="s">
        <v>349</v>
      </c>
      <c r="F360" s="202"/>
      <c r="G360" s="202"/>
      <c r="H360" s="202"/>
    </row>
    <row r="361" spans="1:10" ht="41.25" customHeight="1" x14ac:dyDescent="0.2">
      <c r="A361" s="216"/>
      <c r="B361" s="85"/>
      <c r="C361" s="74"/>
      <c r="D361" s="74"/>
      <c r="E361" s="220" t="s">
        <v>785</v>
      </c>
      <c r="F361" s="202"/>
      <c r="G361" s="202"/>
      <c r="H361" s="202"/>
    </row>
    <row r="362" spans="1:10" ht="35.25" customHeight="1" x14ac:dyDescent="0.2">
      <c r="A362" s="216">
        <v>2734</v>
      </c>
      <c r="B362" s="85" t="s">
        <v>335</v>
      </c>
      <c r="C362" s="74">
        <v>3</v>
      </c>
      <c r="D362" s="74">
        <v>4</v>
      </c>
      <c r="E362" s="220" t="s">
        <v>350</v>
      </c>
      <c r="F362" s="202"/>
      <c r="G362" s="202"/>
      <c r="H362" s="202"/>
      <c r="J362" s="75"/>
    </row>
    <row r="363" spans="1:10" ht="48" customHeight="1" x14ac:dyDescent="0.2">
      <c r="A363" s="216"/>
      <c r="B363" s="85"/>
      <c r="C363" s="74"/>
      <c r="D363" s="74"/>
      <c r="E363" s="220" t="s">
        <v>785</v>
      </c>
      <c r="F363" s="202"/>
      <c r="G363" s="202"/>
      <c r="H363" s="202"/>
    </row>
    <row r="364" spans="1:10" ht="16.5" x14ac:dyDescent="0.2">
      <c r="A364" s="216">
        <v>2740</v>
      </c>
      <c r="B364" s="79" t="s">
        <v>335</v>
      </c>
      <c r="C364" s="73">
        <v>4</v>
      </c>
      <c r="D364" s="73">
        <v>0</v>
      </c>
      <c r="E364" s="319" t="s">
        <v>351</v>
      </c>
      <c r="F364" s="202"/>
      <c r="G364" s="202"/>
      <c r="H364" s="202"/>
    </row>
    <row r="365" spans="1:10" ht="16.5" x14ac:dyDescent="0.2">
      <c r="A365" s="216"/>
      <c r="B365" s="79"/>
      <c r="C365" s="73"/>
      <c r="D365" s="73"/>
      <c r="E365" s="220" t="s">
        <v>45</v>
      </c>
      <c r="F365" s="202"/>
      <c r="G365" s="202"/>
      <c r="H365" s="202"/>
    </row>
    <row r="366" spans="1:10" s="72" customFormat="1" ht="14.25" customHeight="1" x14ac:dyDescent="0.2">
      <c r="A366" s="216">
        <v>2741</v>
      </c>
      <c r="B366" s="85" t="s">
        <v>335</v>
      </c>
      <c r="C366" s="74">
        <v>4</v>
      </c>
      <c r="D366" s="74">
        <v>1</v>
      </c>
      <c r="E366" s="220" t="s">
        <v>351</v>
      </c>
      <c r="F366" s="214"/>
      <c r="G366" s="214"/>
      <c r="H366" s="214"/>
    </row>
    <row r="367" spans="1:10" ht="40.5" x14ac:dyDescent="0.2">
      <c r="A367" s="216"/>
      <c r="B367" s="85"/>
      <c r="C367" s="74"/>
      <c r="D367" s="74"/>
      <c r="E367" s="220" t="s">
        <v>785</v>
      </c>
      <c r="F367" s="202"/>
      <c r="G367" s="202"/>
      <c r="H367" s="202"/>
    </row>
    <row r="368" spans="1:10" s="72" customFormat="1" ht="29.25" customHeight="1" x14ac:dyDescent="0.2">
      <c r="A368" s="216">
        <v>2750</v>
      </c>
      <c r="B368" s="79" t="s">
        <v>335</v>
      </c>
      <c r="C368" s="73">
        <v>5</v>
      </c>
      <c r="D368" s="73">
        <v>0</v>
      </c>
      <c r="E368" s="319" t="s">
        <v>352</v>
      </c>
      <c r="F368" s="214"/>
      <c r="G368" s="214"/>
      <c r="H368" s="214"/>
    </row>
    <row r="369" spans="1:10" ht="15" customHeight="1" x14ac:dyDescent="0.2">
      <c r="A369" s="216"/>
      <c r="B369" s="79"/>
      <c r="C369" s="73"/>
      <c r="D369" s="73"/>
      <c r="E369" s="220" t="s">
        <v>45</v>
      </c>
      <c r="F369" s="202"/>
      <c r="G369" s="202"/>
      <c r="H369" s="202"/>
    </row>
    <row r="370" spans="1:10" ht="33" customHeight="1" x14ac:dyDescent="0.2">
      <c r="A370" s="216">
        <v>2751</v>
      </c>
      <c r="B370" s="85" t="s">
        <v>335</v>
      </c>
      <c r="C370" s="74">
        <v>5</v>
      </c>
      <c r="D370" s="74">
        <v>1</v>
      </c>
      <c r="E370" s="220" t="s">
        <v>352</v>
      </c>
      <c r="F370" s="202"/>
      <c r="G370" s="202"/>
      <c r="H370" s="202"/>
    </row>
    <row r="371" spans="1:10" s="54" customFormat="1" ht="42" customHeight="1" x14ac:dyDescent="0.2">
      <c r="A371" s="216"/>
      <c r="B371" s="85"/>
      <c r="C371" s="74"/>
      <c r="D371" s="74"/>
      <c r="E371" s="220" t="s">
        <v>785</v>
      </c>
      <c r="F371" s="217"/>
      <c r="G371" s="217"/>
      <c r="H371" s="217"/>
    </row>
    <row r="372" spans="1:10" s="72" customFormat="1" ht="16.5" x14ac:dyDescent="0.2">
      <c r="A372" s="216">
        <v>2760</v>
      </c>
      <c r="B372" s="79" t="s">
        <v>335</v>
      </c>
      <c r="C372" s="73">
        <v>6</v>
      </c>
      <c r="D372" s="73">
        <v>0</v>
      </c>
      <c r="E372" s="319" t="s">
        <v>353</v>
      </c>
      <c r="F372" s="214"/>
      <c r="G372" s="214"/>
      <c r="H372" s="214"/>
    </row>
    <row r="373" spans="1:10" ht="13.5" customHeight="1" x14ac:dyDescent="0.2">
      <c r="A373" s="216"/>
      <c r="B373" s="79"/>
      <c r="C373" s="73"/>
      <c r="D373" s="73"/>
      <c r="E373" s="220" t="s">
        <v>45</v>
      </c>
      <c r="F373" s="202"/>
      <c r="G373" s="202"/>
      <c r="H373" s="202"/>
    </row>
    <row r="374" spans="1:10" ht="30" customHeight="1" x14ac:dyDescent="0.2">
      <c r="A374" s="216">
        <v>2761</v>
      </c>
      <c r="B374" s="85" t="s">
        <v>335</v>
      </c>
      <c r="C374" s="74">
        <v>6</v>
      </c>
      <c r="D374" s="74">
        <v>1</v>
      </c>
      <c r="E374" s="220" t="s">
        <v>354</v>
      </c>
      <c r="F374" s="202"/>
      <c r="G374" s="202"/>
      <c r="H374" s="202"/>
    </row>
    <row r="375" spans="1:10" ht="40.5" x14ac:dyDescent="0.2">
      <c r="A375" s="216"/>
      <c r="B375" s="85"/>
      <c r="C375" s="74"/>
      <c r="D375" s="74"/>
      <c r="E375" s="220" t="s">
        <v>785</v>
      </c>
      <c r="F375" s="202"/>
      <c r="G375" s="202"/>
      <c r="H375" s="202"/>
    </row>
    <row r="376" spans="1:10" s="72" customFormat="1" ht="16.5" x14ac:dyDescent="0.2">
      <c r="A376" s="216">
        <v>2762</v>
      </c>
      <c r="B376" s="85" t="s">
        <v>335</v>
      </c>
      <c r="C376" s="74">
        <v>6</v>
      </c>
      <c r="D376" s="74">
        <v>2</v>
      </c>
      <c r="E376" s="220" t="s">
        <v>353</v>
      </c>
      <c r="F376" s="214"/>
      <c r="G376" s="214"/>
      <c r="H376" s="214"/>
    </row>
    <row r="377" spans="1:10" ht="40.5" x14ac:dyDescent="0.2">
      <c r="A377" s="216"/>
      <c r="B377" s="85"/>
      <c r="C377" s="74"/>
      <c r="D377" s="74"/>
      <c r="E377" s="220" t="s">
        <v>785</v>
      </c>
      <c r="F377" s="202"/>
      <c r="G377" s="202"/>
      <c r="H377" s="202"/>
    </row>
    <row r="378" spans="1:10" s="72" customFormat="1" ht="42" x14ac:dyDescent="0.2">
      <c r="A378" s="74">
        <v>2800</v>
      </c>
      <c r="B378" s="79" t="s">
        <v>355</v>
      </c>
      <c r="C378" s="73">
        <v>0</v>
      </c>
      <c r="D378" s="73">
        <v>0</v>
      </c>
      <c r="E378" s="213" t="s">
        <v>830</v>
      </c>
      <c r="F378" s="214">
        <f>+G378+H378</f>
        <v>161000</v>
      </c>
      <c r="G378" s="214">
        <f>+G380+G386+G407+G415+G423+G427</f>
        <v>161000</v>
      </c>
      <c r="H378" s="214">
        <f>+H380+H386</f>
        <v>0</v>
      </c>
      <c r="J378" s="225">
        <f>+G399+G440+G476</f>
        <v>579988.69999999995</v>
      </c>
    </row>
    <row r="379" spans="1:10" s="72" customFormat="1" ht="12" customHeight="1" x14ac:dyDescent="0.2">
      <c r="A379" s="216"/>
      <c r="B379" s="79"/>
      <c r="C379" s="73"/>
      <c r="D379" s="73"/>
      <c r="E379" s="220" t="s">
        <v>19</v>
      </c>
      <c r="F379" s="202"/>
      <c r="G379" s="202"/>
      <c r="H379" s="214"/>
    </row>
    <row r="380" spans="1:10" ht="16.5" x14ac:dyDescent="0.2">
      <c r="A380" s="216">
        <v>2810</v>
      </c>
      <c r="B380" s="85" t="s">
        <v>355</v>
      </c>
      <c r="C380" s="74">
        <v>1</v>
      </c>
      <c r="D380" s="74">
        <v>0</v>
      </c>
      <c r="E380" s="319" t="s">
        <v>357</v>
      </c>
      <c r="F380" s="202">
        <f>+F382</f>
        <v>25000</v>
      </c>
      <c r="G380" s="202">
        <f>+G382</f>
        <v>25000</v>
      </c>
      <c r="H380" s="202">
        <f>+H382</f>
        <v>0</v>
      </c>
    </row>
    <row r="381" spans="1:10" s="72" customFormat="1" ht="16.5" customHeight="1" x14ac:dyDescent="0.2">
      <c r="A381" s="216"/>
      <c r="B381" s="79"/>
      <c r="C381" s="73"/>
      <c r="D381" s="73"/>
      <c r="E381" s="220" t="s">
        <v>45</v>
      </c>
      <c r="F381" s="214"/>
      <c r="G381" s="214"/>
      <c r="H381" s="214"/>
    </row>
    <row r="382" spans="1:10" ht="16.5" x14ac:dyDescent="0.2">
      <c r="A382" s="216">
        <v>2811</v>
      </c>
      <c r="B382" s="85" t="s">
        <v>355</v>
      </c>
      <c r="C382" s="74">
        <v>1</v>
      </c>
      <c r="D382" s="74">
        <v>1</v>
      </c>
      <c r="E382" s="220" t="s">
        <v>357</v>
      </c>
      <c r="F382" s="202">
        <f>+G382+H382</f>
        <v>25000</v>
      </c>
      <c r="G382" s="202">
        <f>+G384+G385</f>
        <v>25000</v>
      </c>
      <c r="H382" s="202">
        <f>+H384+H385</f>
        <v>0</v>
      </c>
    </row>
    <row r="383" spans="1:10" ht="45" customHeight="1" x14ac:dyDescent="0.2">
      <c r="A383" s="216"/>
      <c r="B383" s="85"/>
      <c r="C383" s="74"/>
      <c r="D383" s="74"/>
      <c r="E383" s="220" t="s">
        <v>785</v>
      </c>
      <c r="F383" s="202"/>
      <c r="G383" s="202"/>
      <c r="H383" s="202"/>
    </row>
    <row r="384" spans="1:10" ht="32.25" customHeight="1" x14ac:dyDescent="0.2">
      <c r="A384" s="216"/>
      <c r="B384" s="85"/>
      <c r="C384" s="74"/>
      <c r="D384" s="74"/>
      <c r="E384" s="220" t="s">
        <v>831</v>
      </c>
      <c r="F384" s="223">
        <f>+G384+H384</f>
        <v>25000</v>
      </c>
      <c r="G384" s="223">
        <v>25000</v>
      </c>
      <c r="H384" s="223">
        <v>0</v>
      </c>
    </row>
    <row r="385" spans="1:17" ht="16.5" x14ac:dyDescent="0.2">
      <c r="A385" s="216"/>
      <c r="B385" s="85"/>
      <c r="C385" s="74"/>
      <c r="D385" s="74"/>
      <c r="E385" s="220" t="s">
        <v>828</v>
      </c>
      <c r="F385" s="223">
        <f>+G385+H385</f>
        <v>0</v>
      </c>
      <c r="G385" s="223">
        <v>0</v>
      </c>
      <c r="H385" s="223"/>
    </row>
    <row r="386" spans="1:17" s="72" customFormat="1" ht="15.75" customHeight="1" x14ac:dyDescent="0.2">
      <c r="A386" s="216">
        <v>2820</v>
      </c>
      <c r="B386" s="79" t="s">
        <v>355</v>
      </c>
      <c r="C386" s="73">
        <v>2</v>
      </c>
      <c r="D386" s="73">
        <v>0</v>
      </c>
      <c r="E386" s="319" t="s">
        <v>358</v>
      </c>
      <c r="F386" s="214">
        <f>+G386+H386</f>
        <v>136000</v>
      </c>
      <c r="G386" s="214">
        <f>+G395+G392</f>
        <v>136000</v>
      </c>
      <c r="H386" s="214">
        <f>+H395+H392</f>
        <v>0</v>
      </c>
      <c r="M386" s="72">
        <f>63900-64500</f>
        <v>-600</v>
      </c>
    </row>
    <row r="387" spans="1:17" ht="14.25" customHeight="1" x14ac:dyDescent="0.2">
      <c r="A387" s="216"/>
      <c r="B387" s="79"/>
      <c r="C387" s="73"/>
      <c r="D387" s="73"/>
      <c r="E387" s="220" t="s">
        <v>45</v>
      </c>
      <c r="F387" s="214"/>
      <c r="G387" s="214"/>
      <c r="H387" s="214"/>
    </row>
    <row r="388" spans="1:17" ht="15" customHeight="1" x14ac:dyDescent="0.2">
      <c r="A388" s="216">
        <v>2821</v>
      </c>
      <c r="B388" s="85" t="s">
        <v>355</v>
      </c>
      <c r="C388" s="74">
        <v>2</v>
      </c>
      <c r="D388" s="74">
        <v>1</v>
      </c>
      <c r="E388" s="220" t="s">
        <v>359</v>
      </c>
      <c r="F388" s="202"/>
      <c r="G388" s="202"/>
      <c r="H388" s="202"/>
    </row>
    <row r="389" spans="1:17" ht="40.5" x14ac:dyDescent="0.2">
      <c r="A389" s="216"/>
      <c r="B389" s="85"/>
      <c r="C389" s="74"/>
      <c r="D389" s="74"/>
      <c r="E389" s="220" t="s">
        <v>785</v>
      </c>
      <c r="F389" s="202"/>
      <c r="G389" s="202"/>
      <c r="H389" s="202"/>
    </row>
    <row r="390" spans="1:17" ht="16.5" customHeight="1" x14ac:dyDescent="0.2">
      <c r="A390" s="216">
        <v>2822</v>
      </c>
      <c r="B390" s="85" t="s">
        <v>355</v>
      </c>
      <c r="C390" s="74">
        <v>2</v>
      </c>
      <c r="D390" s="74">
        <v>2</v>
      </c>
      <c r="E390" s="220" t="s">
        <v>360</v>
      </c>
      <c r="F390" s="202"/>
      <c r="G390" s="202"/>
      <c r="H390" s="202"/>
    </row>
    <row r="391" spans="1:17" ht="45.75" customHeight="1" x14ac:dyDescent="0.2">
      <c r="A391" s="216"/>
      <c r="B391" s="85"/>
      <c r="C391" s="74"/>
      <c r="D391" s="74"/>
      <c r="E391" s="220" t="s">
        <v>785</v>
      </c>
      <c r="F391" s="202"/>
      <c r="G391" s="202"/>
      <c r="H391" s="202"/>
    </row>
    <row r="392" spans="1:17" ht="16.5" x14ac:dyDescent="0.2">
      <c r="A392" s="216">
        <v>2823</v>
      </c>
      <c r="B392" s="85" t="s">
        <v>355</v>
      </c>
      <c r="C392" s="74">
        <v>2</v>
      </c>
      <c r="D392" s="74">
        <v>3</v>
      </c>
      <c r="E392" s="220" t="s">
        <v>361</v>
      </c>
      <c r="F392" s="202">
        <f>+G392+H392</f>
        <v>0</v>
      </c>
      <c r="G392" s="202">
        <f>+G394</f>
        <v>0</v>
      </c>
      <c r="H392" s="202"/>
    </row>
    <row r="393" spans="1:17" ht="40.5" x14ac:dyDescent="0.2">
      <c r="A393" s="216"/>
      <c r="B393" s="85"/>
      <c r="C393" s="74"/>
      <c r="D393" s="74"/>
      <c r="E393" s="220" t="s">
        <v>785</v>
      </c>
      <c r="F393" s="202"/>
      <c r="G393" s="202"/>
      <c r="H393" s="202"/>
    </row>
    <row r="394" spans="1:17" ht="27" x14ac:dyDescent="0.2">
      <c r="A394" s="216"/>
      <c r="B394" s="85"/>
      <c r="C394" s="74"/>
      <c r="D394" s="74"/>
      <c r="E394" s="220" t="s">
        <v>831</v>
      </c>
      <c r="F394" s="202">
        <f>+G394</f>
        <v>0</v>
      </c>
      <c r="G394" s="202"/>
      <c r="H394" s="202"/>
      <c r="M394" s="62" t="s">
        <v>832</v>
      </c>
      <c r="N394" s="62" t="s">
        <v>833</v>
      </c>
    </row>
    <row r="395" spans="1:17" s="283" customFormat="1" ht="15.75" customHeight="1" x14ac:dyDescent="0.2">
      <c r="A395" s="279">
        <v>2824</v>
      </c>
      <c r="B395" s="280" t="s">
        <v>355</v>
      </c>
      <c r="C395" s="281">
        <v>2</v>
      </c>
      <c r="D395" s="281">
        <v>4</v>
      </c>
      <c r="E395" s="321" t="s">
        <v>362</v>
      </c>
      <c r="F395" s="282">
        <f>+G395+H395</f>
        <v>136000</v>
      </c>
      <c r="G395" s="282">
        <f>+G397+G398+G399+G400</f>
        <v>136000</v>
      </c>
      <c r="H395" s="282">
        <f>+H397+H398+H399+H400</f>
        <v>0</v>
      </c>
    </row>
    <row r="396" spans="1:17" s="72" customFormat="1" ht="40.5" x14ac:dyDescent="0.2">
      <c r="A396" s="216"/>
      <c r="B396" s="85"/>
      <c r="C396" s="74"/>
      <c r="D396" s="74"/>
      <c r="E396" s="220" t="s">
        <v>785</v>
      </c>
      <c r="F396" s="214"/>
      <c r="G396" s="214"/>
      <c r="H396" s="214"/>
      <c r="N396" s="658"/>
      <c r="O396" s="658"/>
      <c r="P396" s="658"/>
      <c r="Q396" s="311"/>
    </row>
    <row r="397" spans="1:17" s="72" customFormat="1" ht="16.5" x14ac:dyDescent="0.2">
      <c r="A397" s="216"/>
      <c r="B397" s="85"/>
      <c r="C397" s="74"/>
      <c r="D397" s="74"/>
      <c r="E397" s="220" t="s">
        <v>810</v>
      </c>
      <c r="F397" s="223">
        <f>H397+G397</f>
        <v>15000</v>
      </c>
      <c r="G397" s="223">
        <v>15000</v>
      </c>
      <c r="H397" s="332"/>
      <c r="O397" s="72">
        <v>-4000</v>
      </c>
    </row>
    <row r="398" spans="1:17" s="72" customFormat="1" ht="16.5" x14ac:dyDescent="0.2">
      <c r="A398" s="216"/>
      <c r="B398" s="85"/>
      <c r="C398" s="74"/>
      <c r="D398" s="74"/>
      <c r="E398" s="220" t="s">
        <v>811</v>
      </c>
      <c r="F398" s="223">
        <f>H398+G398</f>
        <v>20000</v>
      </c>
      <c r="G398" s="223">
        <v>20000</v>
      </c>
      <c r="H398" s="332"/>
    </row>
    <row r="399" spans="1:17" s="72" customFormat="1" ht="28.5" customHeight="1" x14ac:dyDescent="0.2">
      <c r="A399" s="216"/>
      <c r="B399" s="85"/>
      <c r="C399" s="74"/>
      <c r="D399" s="74"/>
      <c r="E399" s="220" t="s">
        <v>831</v>
      </c>
      <c r="F399" s="223">
        <f>H399+G399</f>
        <v>101000</v>
      </c>
      <c r="G399" s="223">
        <v>101000</v>
      </c>
      <c r="H399" s="332"/>
      <c r="M399" s="55" t="s">
        <v>6</v>
      </c>
      <c r="N399" s="236"/>
      <c r="O399" s="236"/>
      <c r="P399" s="236"/>
    </row>
    <row r="400" spans="1:17" ht="16.5" x14ac:dyDescent="0.2">
      <c r="A400" s="216"/>
      <c r="B400" s="85"/>
      <c r="C400" s="74"/>
      <c r="D400" s="74"/>
      <c r="E400" s="220" t="s">
        <v>828</v>
      </c>
      <c r="F400" s="223">
        <f>+G400+H400</f>
        <v>0</v>
      </c>
      <c r="G400" s="223">
        <v>0</v>
      </c>
      <c r="H400" s="223"/>
    </row>
    <row r="401" spans="1:10" ht="15" customHeight="1" x14ac:dyDescent="0.2">
      <c r="A401" s="216">
        <v>2825</v>
      </c>
      <c r="B401" s="85" t="s">
        <v>355</v>
      </c>
      <c r="C401" s="74">
        <v>2</v>
      </c>
      <c r="D401" s="74">
        <v>5</v>
      </c>
      <c r="E401" s="220" t="s">
        <v>363</v>
      </c>
      <c r="F401" s="202"/>
      <c r="G401" s="202"/>
      <c r="H401" s="202"/>
    </row>
    <row r="402" spans="1:10" ht="40.5" x14ac:dyDescent="0.2">
      <c r="A402" s="216"/>
      <c r="B402" s="85"/>
      <c r="C402" s="74"/>
      <c r="D402" s="74"/>
      <c r="E402" s="220" t="s">
        <v>785</v>
      </c>
      <c r="F402" s="202"/>
      <c r="G402" s="202"/>
      <c r="H402" s="202"/>
    </row>
    <row r="403" spans="1:10" s="54" customFormat="1" ht="13.5" customHeight="1" x14ac:dyDescent="0.2">
      <c r="A403" s="216">
        <v>2826</v>
      </c>
      <c r="B403" s="85" t="s">
        <v>355</v>
      </c>
      <c r="C403" s="74">
        <v>2</v>
      </c>
      <c r="D403" s="74">
        <v>6</v>
      </c>
      <c r="E403" s="220" t="s">
        <v>364</v>
      </c>
      <c r="F403" s="217"/>
      <c r="G403" s="217"/>
      <c r="H403" s="217"/>
    </row>
    <row r="404" spans="1:10" ht="40.5" x14ac:dyDescent="0.2">
      <c r="A404" s="216"/>
      <c r="B404" s="85"/>
      <c r="C404" s="74"/>
      <c r="D404" s="74"/>
      <c r="E404" s="220" t="s">
        <v>785</v>
      </c>
      <c r="F404" s="202"/>
      <c r="G404" s="202"/>
      <c r="H404" s="202"/>
      <c r="J404" s="62" t="s">
        <v>834</v>
      </c>
    </row>
    <row r="405" spans="1:10" ht="27" x14ac:dyDescent="0.2">
      <c r="A405" s="216">
        <v>2827</v>
      </c>
      <c r="B405" s="85" t="s">
        <v>355</v>
      </c>
      <c r="C405" s="74">
        <v>2</v>
      </c>
      <c r="D405" s="74">
        <v>7</v>
      </c>
      <c r="E405" s="220" t="s">
        <v>365</v>
      </c>
      <c r="F405" s="202"/>
      <c r="G405" s="202"/>
      <c r="H405" s="202"/>
    </row>
    <row r="406" spans="1:10" ht="40.5" x14ac:dyDescent="0.2">
      <c r="A406" s="216"/>
      <c r="B406" s="85"/>
      <c r="C406" s="74"/>
      <c r="D406" s="74"/>
      <c r="E406" s="220" t="s">
        <v>785</v>
      </c>
      <c r="F406" s="202"/>
      <c r="G406" s="202"/>
      <c r="H406" s="202"/>
    </row>
    <row r="407" spans="1:10" ht="45.75" customHeight="1" x14ac:dyDescent="0.2">
      <c r="A407" s="216">
        <v>2830</v>
      </c>
      <c r="B407" s="79" t="s">
        <v>355</v>
      </c>
      <c r="C407" s="73">
        <v>3</v>
      </c>
      <c r="D407" s="73">
        <v>0</v>
      </c>
      <c r="E407" s="319" t="s">
        <v>366</v>
      </c>
      <c r="F407" s="221">
        <v>0</v>
      </c>
      <c r="G407" s="221">
        <v>0</v>
      </c>
      <c r="H407" s="221">
        <v>0</v>
      </c>
    </row>
    <row r="408" spans="1:10" ht="13.5" customHeight="1" x14ac:dyDescent="0.2">
      <c r="A408" s="216"/>
      <c r="B408" s="79"/>
      <c r="C408" s="73"/>
      <c r="D408" s="73"/>
      <c r="E408" s="220" t="s">
        <v>45</v>
      </c>
      <c r="F408" s="221"/>
      <c r="G408" s="221"/>
      <c r="H408" s="221"/>
    </row>
    <row r="409" spans="1:10" ht="17.25" customHeight="1" x14ac:dyDescent="0.2">
      <c r="A409" s="216">
        <v>2831</v>
      </c>
      <c r="B409" s="85" t="s">
        <v>355</v>
      </c>
      <c r="C409" s="74">
        <v>3</v>
      </c>
      <c r="D409" s="74">
        <v>1</v>
      </c>
      <c r="E409" s="220" t="s">
        <v>367</v>
      </c>
      <c r="F409" s="221"/>
      <c r="G409" s="221"/>
      <c r="H409" s="221"/>
    </row>
    <row r="410" spans="1:10" ht="40.5" x14ac:dyDescent="0.2">
      <c r="A410" s="216"/>
      <c r="B410" s="85"/>
      <c r="C410" s="74"/>
      <c r="D410" s="74"/>
      <c r="E410" s="220" t="s">
        <v>785</v>
      </c>
      <c r="F410" s="221"/>
      <c r="G410" s="221"/>
      <c r="H410" s="221"/>
    </row>
    <row r="411" spans="1:10" ht="16.5" x14ac:dyDescent="0.2">
      <c r="A411" s="216">
        <v>2832</v>
      </c>
      <c r="B411" s="85" t="s">
        <v>355</v>
      </c>
      <c r="C411" s="74">
        <v>3</v>
      </c>
      <c r="D411" s="74">
        <v>2</v>
      </c>
      <c r="E411" s="220" t="s">
        <v>368</v>
      </c>
      <c r="F411" s="221"/>
      <c r="G411" s="221"/>
      <c r="H411" s="221"/>
    </row>
    <row r="412" spans="1:10" ht="40.5" x14ac:dyDescent="0.2">
      <c r="A412" s="216"/>
      <c r="B412" s="85"/>
      <c r="C412" s="74"/>
      <c r="D412" s="74"/>
      <c r="E412" s="220" t="s">
        <v>785</v>
      </c>
      <c r="F412" s="221"/>
      <c r="G412" s="221"/>
      <c r="H412" s="221"/>
    </row>
    <row r="413" spans="1:10" ht="16.5" x14ac:dyDescent="0.2">
      <c r="A413" s="216">
        <v>2833</v>
      </c>
      <c r="B413" s="85" t="s">
        <v>355</v>
      </c>
      <c r="C413" s="74">
        <v>3</v>
      </c>
      <c r="D413" s="74">
        <v>3</v>
      </c>
      <c r="E413" s="220" t="s">
        <v>369</v>
      </c>
      <c r="F413" s="221"/>
      <c r="G413" s="221"/>
      <c r="H413" s="221"/>
    </row>
    <row r="414" spans="1:10" ht="40.5" x14ac:dyDescent="0.2">
      <c r="A414" s="216"/>
      <c r="B414" s="85"/>
      <c r="C414" s="74"/>
      <c r="D414" s="74"/>
      <c r="E414" s="220" t="s">
        <v>785</v>
      </c>
      <c r="F414" s="221"/>
      <c r="G414" s="221"/>
      <c r="H414" s="221"/>
    </row>
    <row r="415" spans="1:10" ht="28.5" customHeight="1" x14ac:dyDescent="0.2">
      <c r="A415" s="216">
        <v>2840</v>
      </c>
      <c r="B415" s="79" t="s">
        <v>355</v>
      </c>
      <c r="C415" s="73">
        <v>4</v>
      </c>
      <c r="D415" s="73">
        <v>0</v>
      </c>
      <c r="E415" s="319" t="s">
        <v>370</v>
      </c>
      <c r="F415" s="221">
        <v>0</v>
      </c>
      <c r="G415" s="221">
        <v>0</v>
      </c>
      <c r="H415" s="221">
        <v>0</v>
      </c>
    </row>
    <row r="416" spans="1:10" ht="14.25" customHeight="1" x14ac:dyDescent="0.2">
      <c r="A416" s="216"/>
      <c r="B416" s="79"/>
      <c r="C416" s="73"/>
      <c r="D416" s="73"/>
      <c r="E416" s="220" t="s">
        <v>45</v>
      </c>
      <c r="F416" s="221"/>
      <c r="G416" s="221"/>
      <c r="H416" s="221"/>
    </row>
    <row r="417" spans="1:13" ht="16.5" x14ac:dyDescent="0.2">
      <c r="A417" s="216">
        <v>2841</v>
      </c>
      <c r="B417" s="85" t="s">
        <v>355</v>
      </c>
      <c r="C417" s="74">
        <v>4</v>
      </c>
      <c r="D417" s="74">
        <v>1</v>
      </c>
      <c r="E417" s="220" t="s">
        <v>371</v>
      </c>
      <c r="F417" s="221"/>
      <c r="G417" s="221"/>
      <c r="H417" s="221"/>
    </row>
    <row r="418" spans="1:13" ht="40.5" x14ac:dyDescent="0.2">
      <c r="A418" s="216"/>
      <c r="B418" s="85"/>
      <c r="C418" s="74"/>
      <c r="D418" s="74"/>
      <c r="E418" s="220" t="s">
        <v>785</v>
      </c>
      <c r="F418" s="221"/>
      <c r="G418" s="221"/>
      <c r="H418" s="221"/>
    </row>
    <row r="419" spans="1:13" ht="27.75" customHeight="1" x14ac:dyDescent="0.2">
      <c r="A419" s="216">
        <v>2842</v>
      </c>
      <c r="B419" s="85" t="s">
        <v>355</v>
      </c>
      <c r="C419" s="74">
        <v>4</v>
      </c>
      <c r="D419" s="74">
        <v>2</v>
      </c>
      <c r="E419" s="220" t="s">
        <v>372</v>
      </c>
      <c r="F419" s="221"/>
      <c r="G419" s="221"/>
      <c r="H419" s="221"/>
    </row>
    <row r="420" spans="1:13" ht="40.5" x14ac:dyDescent="0.2">
      <c r="A420" s="216"/>
      <c r="B420" s="85"/>
      <c r="C420" s="74"/>
      <c r="D420" s="74"/>
      <c r="E420" s="220" t="s">
        <v>785</v>
      </c>
      <c r="F420" s="221"/>
      <c r="G420" s="221"/>
      <c r="H420" s="221"/>
    </row>
    <row r="421" spans="1:13" ht="15" customHeight="1" x14ac:dyDescent="0.2">
      <c r="A421" s="216">
        <v>2843</v>
      </c>
      <c r="B421" s="85" t="s">
        <v>355</v>
      </c>
      <c r="C421" s="74">
        <v>4</v>
      </c>
      <c r="D421" s="74">
        <v>3</v>
      </c>
      <c r="E421" s="220" t="s">
        <v>370</v>
      </c>
      <c r="F421" s="221"/>
      <c r="G421" s="221"/>
      <c r="H421" s="221"/>
    </row>
    <row r="422" spans="1:13" ht="40.5" x14ac:dyDescent="0.2">
      <c r="A422" s="216"/>
      <c r="B422" s="85"/>
      <c r="C422" s="74"/>
      <c r="D422" s="74"/>
      <c r="E422" s="220" t="s">
        <v>785</v>
      </c>
      <c r="F422" s="221"/>
      <c r="G422" s="221"/>
      <c r="H422" s="221"/>
    </row>
    <row r="423" spans="1:13" ht="28.5" x14ac:dyDescent="0.2">
      <c r="A423" s="216">
        <v>2850</v>
      </c>
      <c r="B423" s="79" t="s">
        <v>355</v>
      </c>
      <c r="C423" s="73">
        <v>5</v>
      </c>
      <c r="D423" s="73">
        <v>0</v>
      </c>
      <c r="E423" s="322" t="s">
        <v>373</v>
      </c>
      <c r="F423" s="221">
        <v>0</v>
      </c>
      <c r="G423" s="221">
        <v>0</v>
      </c>
      <c r="H423" s="221">
        <v>0</v>
      </c>
    </row>
    <row r="424" spans="1:13" ht="16.5" x14ac:dyDescent="0.2">
      <c r="A424" s="216"/>
      <c r="B424" s="79"/>
      <c r="C424" s="73"/>
      <c r="D424" s="73"/>
      <c r="E424" s="220" t="s">
        <v>45</v>
      </c>
      <c r="F424" s="221"/>
      <c r="G424" s="221"/>
      <c r="H424" s="221"/>
    </row>
    <row r="425" spans="1:13" ht="27" x14ac:dyDescent="0.2">
      <c r="A425" s="216">
        <v>2851</v>
      </c>
      <c r="B425" s="79" t="s">
        <v>355</v>
      </c>
      <c r="C425" s="73">
        <v>5</v>
      </c>
      <c r="D425" s="73">
        <v>1</v>
      </c>
      <c r="E425" s="323" t="s">
        <v>373</v>
      </c>
      <c r="F425" s="221"/>
      <c r="G425" s="221"/>
      <c r="H425" s="221"/>
    </row>
    <row r="426" spans="1:13" ht="40.5" x14ac:dyDescent="0.2">
      <c r="A426" s="216"/>
      <c r="B426" s="85"/>
      <c r="C426" s="74"/>
      <c r="D426" s="74"/>
      <c r="E426" s="220" t="s">
        <v>785</v>
      </c>
      <c r="F426" s="221"/>
      <c r="G426" s="221"/>
      <c r="H426" s="221"/>
    </row>
    <row r="427" spans="1:13" ht="28.5" customHeight="1" x14ac:dyDescent="0.2">
      <c r="A427" s="216">
        <v>2860</v>
      </c>
      <c r="B427" s="79" t="s">
        <v>355</v>
      </c>
      <c r="C427" s="73">
        <v>6</v>
      </c>
      <c r="D427" s="73">
        <v>0</v>
      </c>
      <c r="E427" s="322" t="s">
        <v>374</v>
      </c>
      <c r="F427" s="218">
        <f>+F429</f>
        <v>0</v>
      </c>
      <c r="G427" s="218">
        <f>+G429</f>
        <v>0</v>
      </c>
      <c r="H427" s="218">
        <f>+H429</f>
        <v>0</v>
      </c>
    </row>
    <row r="428" spans="1:13" ht="12.75" customHeight="1" x14ac:dyDescent="0.2">
      <c r="A428" s="216"/>
      <c r="B428" s="79"/>
      <c r="C428" s="73"/>
      <c r="D428" s="73"/>
      <c r="E428" s="220" t="s">
        <v>45</v>
      </c>
      <c r="F428" s="221"/>
      <c r="G428" s="221"/>
      <c r="H428" s="221"/>
    </row>
    <row r="429" spans="1:13" ht="30" customHeight="1" x14ac:dyDescent="0.2">
      <c r="A429" s="216">
        <v>2861</v>
      </c>
      <c r="B429" s="85" t="s">
        <v>355</v>
      </c>
      <c r="C429" s="74">
        <v>6</v>
      </c>
      <c r="D429" s="74">
        <v>1</v>
      </c>
      <c r="E429" s="323" t="s">
        <v>374</v>
      </c>
      <c r="F429" s="221">
        <f>+F431+F432</f>
        <v>0</v>
      </c>
      <c r="G429" s="221">
        <f>+G431+G432</f>
        <v>0</v>
      </c>
      <c r="H429" s="221">
        <f>+H431+H432</f>
        <v>0</v>
      </c>
      <c r="M429" s="62" t="s">
        <v>835</v>
      </c>
    </row>
    <row r="430" spans="1:13" ht="40.5" x14ac:dyDescent="0.2">
      <c r="A430" s="216"/>
      <c r="B430" s="85"/>
      <c r="C430" s="74"/>
      <c r="D430" s="74"/>
      <c r="E430" s="220" t="s">
        <v>785</v>
      </c>
      <c r="F430" s="221"/>
      <c r="G430" s="221"/>
      <c r="H430" s="221"/>
    </row>
    <row r="431" spans="1:13" ht="31.5" customHeight="1" x14ac:dyDescent="0.2">
      <c r="A431" s="216"/>
      <c r="B431" s="85"/>
      <c r="C431" s="74"/>
      <c r="D431" s="74"/>
      <c r="E431" s="220" t="s">
        <v>786</v>
      </c>
      <c r="F431" s="221">
        <f>+G431+H431</f>
        <v>0</v>
      </c>
      <c r="G431" s="221"/>
      <c r="H431" s="221"/>
    </row>
    <row r="432" spans="1:13" ht="16.5" x14ac:dyDescent="0.2">
      <c r="A432" s="216"/>
      <c r="B432" s="85"/>
      <c r="C432" s="74"/>
      <c r="D432" s="74"/>
      <c r="E432" s="220" t="s">
        <v>790</v>
      </c>
      <c r="F432" s="221">
        <f>+G432+H432</f>
        <v>0</v>
      </c>
      <c r="G432" s="221"/>
      <c r="H432" s="221"/>
    </row>
    <row r="433" spans="1:8" ht="48" customHeight="1" x14ac:dyDescent="0.2">
      <c r="A433" s="74">
        <v>2900</v>
      </c>
      <c r="B433" s="79" t="s">
        <v>375</v>
      </c>
      <c r="C433" s="73">
        <v>0</v>
      </c>
      <c r="D433" s="73">
        <v>0</v>
      </c>
      <c r="E433" s="213" t="s">
        <v>836</v>
      </c>
      <c r="F433" s="222">
        <f>+G433+H433</f>
        <v>486300</v>
      </c>
      <c r="G433" s="222">
        <f>+G435+G472</f>
        <v>486300</v>
      </c>
      <c r="H433" s="222">
        <f>+H435</f>
        <v>0</v>
      </c>
    </row>
    <row r="434" spans="1:8" ht="16.5" x14ac:dyDescent="0.2">
      <c r="A434" s="216"/>
      <c r="B434" s="79"/>
      <c r="C434" s="73"/>
      <c r="D434" s="73"/>
      <c r="E434" s="220" t="s">
        <v>19</v>
      </c>
      <c r="F434" s="218"/>
      <c r="G434" s="218"/>
      <c r="H434" s="230"/>
    </row>
    <row r="435" spans="1:8" ht="34.5" customHeight="1" x14ac:dyDescent="0.2">
      <c r="A435" s="216">
        <v>2910</v>
      </c>
      <c r="B435" s="79" t="s">
        <v>375</v>
      </c>
      <c r="C435" s="73">
        <v>1</v>
      </c>
      <c r="D435" s="73">
        <v>0</v>
      </c>
      <c r="E435" s="319" t="s">
        <v>377</v>
      </c>
      <c r="F435" s="222">
        <f>+G435+H435</f>
        <v>389000</v>
      </c>
      <c r="G435" s="222">
        <f>+G437</f>
        <v>389000</v>
      </c>
      <c r="H435" s="222">
        <f>+H437</f>
        <v>0</v>
      </c>
    </row>
    <row r="436" spans="1:8" ht="12.75" customHeight="1" x14ac:dyDescent="0.2">
      <c r="A436" s="216"/>
      <c r="B436" s="79"/>
      <c r="C436" s="73"/>
      <c r="D436" s="73"/>
      <c r="E436" s="220" t="s">
        <v>45</v>
      </c>
      <c r="F436" s="218"/>
      <c r="G436" s="218"/>
      <c r="H436" s="241"/>
    </row>
    <row r="437" spans="1:8" ht="19.5" customHeight="1" x14ac:dyDescent="0.2">
      <c r="A437" s="216">
        <v>2911</v>
      </c>
      <c r="B437" s="85" t="s">
        <v>375</v>
      </c>
      <c r="C437" s="74">
        <v>1</v>
      </c>
      <c r="D437" s="74">
        <v>1</v>
      </c>
      <c r="E437" s="220" t="s">
        <v>378</v>
      </c>
      <c r="F437" s="218">
        <f>+G437+H437</f>
        <v>389000</v>
      </c>
      <c r="G437" s="218">
        <f>+G439+G440+G449</f>
        <v>389000</v>
      </c>
      <c r="H437" s="222">
        <f>+H440+H451+H452+H450</f>
        <v>0</v>
      </c>
    </row>
    <row r="438" spans="1:8" ht="40.5" x14ac:dyDescent="0.2">
      <c r="A438" s="216"/>
      <c r="B438" s="85"/>
      <c r="C438" s="74"/>
      <c r="D438" s="74"/>
      <c r="E438" s="220" t="s">
        <v>785</v>
      </c>
      <c r="F438" s="221"/>
      <c r="G438" s="221"/>
      <c r="H438" s="221"/>
    </row>
    <row r="439" spans="1:8" ht="16.5" x14ac:dyDescent="0.2">
      <c r="A439" s="216"/>
      <c r="B439" s="85"/>
      <c r="C439" s="74"/>
      <c r="D439" s="74"/>
      <c r="E439" s="220" t="s">
        <v>810</v>
      </c>
      <c r="F439" s="282">
        <f>H439+G439</f>
        <v>0</v>
      </c>
      <c r="G439" s="221">
        <v>0</v>
      </c>
      <c r="H439" s="221">
        <v>0</v>
      </c>
    </row>
    <row r="440" spans="1:8" s="283" customFormat="1" ht="40.5" x14ac:dyDescent="0.2">
      <c r="A440" s="279"/>
      <c r="B440" s="280"/>
      <c r="C440" s="281"/>
      <c r="D440" s="281"/>
      <c r="E440" s="321" t="s">
        <v>837</v>
      </c>
      <c r="F440" s="282">
        <f>H440+G440</f>
        <v>389000</v>
      </c>
      <c r="G440" s="282">
        <v>389000</v>
      </c>
      <c r="H440" s="398">
        <v>0</v>
      </c>
    </row>
    <row r="441" spans="1:8" s="283" customFormat="1" ht="16.5" hidden="1" x14ac:dyDescent="0.2">
      <c r="A441" s="279"/>
      <c r="B441" s="280"/>
      <c r="C441" s="281"/>
      <c r="D441" s="281"/>
      <c r="E441" s="321" t="s">
        <v>879</v>
      </c>
      <c r="F441" s="282"/>
      <c r="G441" s="282">
        <v>90000</v>
      </c>
      <c r="H441" s="398"/>
    </row>
    <row r="442" spans="1:8" s="283" customFormat="1" ht="16.5" hidden="1" x14ac:dyDescent="0.2">
      <c r="A442" s="279"/>
      <c r="B442" s="280"/>
      <c r="C442" s="281"/>
      <c r="D442" s="281"/>
      <c r="E442" s="321" t="s">
        <v>880</v>
      </c>
      <c r="F442" s="282"/>
      <c r="G442" s="282">
        <v>62000</v>
      </c>
      <c r="H442" s="398"/>
    </row>
    <row r="443" spans="1:8" s="283" customFormat="1" ht="16.5" hidden="1" x14ac:dyDescent="0.2">
      <c r="A443" s="279"/>
      <c r="B443" s="280"/>
      <c r="C443" s="281"/>
      <c r="D443" s="281"/>
      <c r="E443" s="321" t="s">
        <v>881</v>
      </c>
      <c r="F443" s="282"/>
      <c r="G443" s="282">
        <v>52000</v>
      </c>
      <c r="H443" s="398"/>
    </row>
    <row r="444" spans="1:8" s="283" customFormat="1" ht="16.5" hidden="1" x14ac:dyDescent="0.2">
      <c r="A444" s="279"/>
      <c r="B444" s="280"/>
      <c r="C444" s="281"/>
      <c r="D444" s="281"/>
      <c r="E444" s="321" t="s">
        <v>882</v>
      </c>
      <c r="F444" s="282"/>
      <c r="G444" s="282">
        <v>43000</v>
      </c>
      <c r="H444" s="398"/>
    </row>
    <row r="445" spans="1:8" s="283" customFormat="1" ht="16.5" hidden="1" x14ac:dyDescent="0.2">
      <c r="A445" s="279"/>
      <c r="B445" s="280"/>
      <c r="C445" s="281"/>
      <c r="D445" s="281"/>
      <c r="E445" s="321" t="s">
        <v>883</v>
      </c>
      <c r="F445" s="282"/>
      <c r="G445" s="282">
        <v>43000</v>
      </c>
      <c r="H445" s="398"/>
    </row>
    <row r="446" spans="1:8" s="283" customFormat="1" ht="16.5" hidden="1" x14ac:dyDescent="0.2">
      <c r="A446" s="279"/>
      <c r="B446" s="280"/>
      <c r="C446" s="281"/>
      <c r="D446" s="281"/>
      <c r="E446" s="321" t="s">
        <v>884</v>
      </c>
      <c r="F446" s="282"/>
      <c r="G446" s="282">
        <v>33000</v>
      </c>
      <c r="H446" s="398"/>
    </row>
    <row r="447" spans="1:8" s="283" customFormat="1" ht="16.5" hidden="1" x14ac:dyDescent="0.2">
      <c r="A447" s="279"/>
      <c r="B447" s="280"/>
      <c r="C447" s="281"/>
      <c r="D447" s="281"/>
      <c r="E447" s="321" t="s">
        <v>885</v>
      </c>
      <c r="F447" s="282"/>
      <c r="G447" s="282">
        <v>33000</v>
      </c>
      <c r="H447" s="398"/>
    </row>
    <row r="448" spans="1:8" s="283" customFormat="1" ht="16.5" hidden="1" x14ac:dyDescent="0.2">
      <c r="A448" s="279"/>
      <c r="B448" s="280"/>
      <c r="C448" s="281"/>
      <c r="D448" s="281"/>
      <c r="E448" s="321" t="s">
        <v>886</v>
      </c>
      <c r="F448" s="282"/>
      <c r="G448" s="282">
        <v>33000</v>
      </c>
      <c r="H448" s="398"/>
    </row>
    <row r="449" spans="1:8" s="283" customFormat="1" ht="21.75" customHeight="1" x14ac:dyDescent="0.2">
      <c r="A449" s="279"/>
      <c r="B449" s="280"/>
      <c r="C449" s="281"/>
      <c r="D449" s="281"/>
      <c r="E449" s="321" t="s">
        <v>841</v>
      </c>
      <c r="F449" s="282">
        <f>+G449</f>
        <v>0</v>
      </c>
      <c r="G449" s="282">
        <v>0</v>
      </c>
      <c r="H449" s="398">
        <v>0</v>
      </c>
    </row>
    <row r="450" spans="1:8" s="283" customFormat="1" ht="16.5" x14ac:dyDescent="0.2">
      <c r="A450" s="279"/>
      <c r="B450" s="280"/>
      <c r="C450" s="281"/>
      <c r="D450" s="281"/>
      <c r="E450" s="321" t="s">
        <v>828</v>
      </c>
      <c r="F450" s="282">
        <f>+G450+H450</f>
        <v>0</v>
      </c>
      <c r="G450" s="282">
        <v>0</v>
      </c>
      <c r="H450" s="282">
        <v>0</v>
      </c>
    </row>
    <row r="451" spans="1:8" ht="29.25" customHeight="1" x14ac:dyDescent="0.2">
      <c r="A451" s="216"/>
      <c r="B451" s="85"/>
      <c r="C451" s="74"/>
      <c r="D451" s="74"/>
      <c r="E451" s="220" t="s">
        <v>826</v>
      </c>
      <c r="F451" s="202">
        <f>+G451+H451</f>
        <v>0</v>
      </c>
      <c r="G451" s="202">
        <v>0</v>
      </c>
      <c r="H451" s="202">
        <v>0</v>
      </c>
    </row>
    <row r="452" spans="1:8" ht="16.5" x14ac:dyDescent="0.2">
      <c r="A452" s="216"/>
      <c r="B452" s="85"/>
      <c r="C452" s="74"/>
      <c r="D452" s="74"/>
      <c r="E452" s="220" t="s">
        <v>807</v>
      </c>
      <c r="F452" s="202">
        <f>+G452+H452</f>
        <v>0</v>
      </c>
      <c r="G452" s="202">
        <v>0</v>
      </c>
      <c r="H452" s="202">
        <v>0</v>
      </c>
    </row>
    <row r="453" spans="1:8" ht="16.5" x14ac:dyDescent="0.2">
      <c r="A453" s="216">
        <v>2912</v>
      </c>
      <c r="B453" s="85" t="s">
        <v>375</v>
      </c>
      <c r="C453" s="74">
        <v>1</v>
      </c>
      <c r="D453" s="74">
        <v>2</v>
      </c>
      <c r="E453" s="220" t="s">
        <v>379</v>
      </c>
      <c r="F453" s="221"/>
      <c r="G453" s="221"/>
      <c r="H453" s="221"/>
    </row>
    <row r="454" spans="1:8" ht="40.5" x14ac:dyDescent="0.2">
      <c r="A454" s="216"/>
      <c r="B454" s="85"/>
      <c r="C454" s="74"/>
      <c r="D454" s="74"/>
      <c r="E454" s="220" t="s">
        <v>785</v>
      </c>
      <c r="F454" s="221"/>
      <c r="G454" s="221"/>
      <c r="H454" s="221"/>
    </row>
    <row r="455" spans="1:8" ht="16.5" x14ac:dyDescent="0.2">
      <c r="A455" s="216">
        <v>2920</v>
      </c>
      <c r="B455" s="79" t="s">
        <v>375</v>
      </c>
      <c r="C455" s="73">
        <v>2</v>
      </c>
      <c r="D455" s="73">
        <v>0</v>
      </c>
      <c r="E455" s="319" t="s">
        <v>380</v>
      </c>
      <c r="F455" s="221"/>
      <c r="G455" s="221"/>
      <c r="H455" s="221"/>
    </row>
    <row r="456" spans="1:8" ht="14.25" customHeight="1" x14ac:dyDescent="0.2">
      <c r="A456" s="216"/>
      <c r="B456" s="79"/>
      <c r="C456" s="73"/>
      <c r="D456" s="73"/>
      <c r="E456" s="220" t="s">
        <v>45</v>
      </c>
      <c r="F456" s="221"/>
      <c r="G456" s="221"/>
      <c r="H456" s="221"/>
    </row>
    <row r="457" spans="1:8" ht="13.5" customHeight="1" x14ac:dyDescent="0.2">
      <c r="A457" s="216">
        <v>2921</v>
      </c>
      <c r="B457" s="85" t="s">
        <v>375</v>
      </c>
      <c r="C457" s="74">
        <v>2</v>
      </c>
      <c r="D457" s="74">
        <v>1</v>
      </c>
      <c r="E457" s="220" t="s">
        <v>381</v>
      </c>
      <c r="F457" s="221"/>
      <c r="G457" s="221"/>
      <c r="H457" s="221"/>
    </row>
    <row r="458" spans="1:8" ht="40.5" x14ac:dyDescent="0.2">
      <c r="A458" s="216"/>
      <c r="B458" s="85"/>
      <c r="C458" s="74"/>
      <c r="D458" s="74"/>
      <c r="E458" s="220" t="s">
        <v>785</v>
      </c>
      <c r="F458" s="221"/>
      <c r="G458" s="221"/>
      <c r="H458" s="221"/>
    </row>
    <row r="459" spans="1:8" ht="16.5" x14ac:dyDescent="0.2">
      <c r="A459" s="216">
        <v>2922</v>
      </c>
      <c r="B459" s="85" t="s">
        <v>375</v>
      </c>
      <c r="C459" s="74">
        <v>2</v>
      </c>
      <c r="D459" s="74">
        <v>2</v>
      </c>
      <c r="E459" s="220" t="s">
        <v>382</v>
      </c>
      <c r="F459" s="221"/>
      <c r="G459" s="221"/>
      <c r="H459" s="221"/>
    </row>
    <row r="460" spans="1:8" ht="40.5" x14ac:dyDescent="0.2">
      <c r="A460" s="216"/>
      <c r="B460" s="85"/>
      <c r="C460" s="74"/>
      <c r="D460" s="74"/>
      <c r="E460" s="220" t="s">
        <v>785</v>
      </c>
      <c r="F460" s="221"/>
      <c r="G460" s="221"/>
      <c r="H460" s="221"/>
    </row>
    <row r="461" spans="1:8" ht="27.75" customHeight="1" x14ac:dyDescent="0.2">
      <c r="A461" s="216">
        <v>2930</v>
      </c>
      <c r="B461" s="79" t="s">
        <v>375</v>
      </c>
      <c r="C461" s="73">
        <v>3</v>
      </c>
      <c r="D461" s="73">
        <v>0</v>
      </c>
      <c r="E461" s="319" t="s">
        <v>383</v>
      </c>
      <c r="F461" s="221"/>
      <c r="G461" s="221"/>
      <c r="H461" s="221"/>
    </row>
    <row r="462" spans="1:8" ht="13.5" customHeight="1" x14ac:dyDescent="0.2">
      <c r="A462" s="216"/>
      <c r="B462" s="79"/>
      <c r="C462" s="73"/>
      <c r="D462" s="73"/>
      <c r="E462" s="220" t="s">
        <v>45</v>
      </c>
      <c r="F462" s="221"/>
      <c r="G462" s="221"/>
      <c r="H462" s="221"/>
    </row>
    <row r="463" spans="1:8" ht="29.25" customHeight="1" x14ac:dyDescent="0.2">
      <c r="A463" s="216">
        <v>2931</v>
      </c>
      <c r="B463" s="85" t="s">
        <v>375</v>
      </c>
      <c r="C463" s="74">
        <v>3</v>
      </c>
      <c r="D463" s="74">
        <v>1</v>
      </c>
      <c r="E463" s="220" t="s">
        <v>384</v>
      </c>
      <c r="F463" s="221"/>
      <c r="G463" s="221"/>
      <c r="H463" s="221"/>
    </row>
    <row r="464" spans="1:8" ht="40.5" x14ac:dyDescent="0.2">
      <c r="A464" s="216"/>
      <c r="B464" s="85"/>
      <c r="C464" s="74"/>
      <c r="D464" s="74"/>
      <c r="E464" s="220" t="s">
        <v>785</v>
      </c>
      <c r="F464" s="221"/>
      <c r="G464" s="221"/>
      <c r="H464" s="221"/>
    </row>
    <row r="465" spans="1:8" ht="16.5" x14ac:dyDescent="0.2">
      <c r="A465" s="216">
        <v>2932</v>
      </c>
      <c r="B465" s="85" t="s">
        <v>375</v>
      </c>
      <c r="C465" s="74">
        <v>3</v>
      </c>
      <c r="D465" s="74">
        <v>2</v>
      </c>
      <c r="E465" s="220" t="s">
        <v>385</v>
      </c>
      <c r="F465" s="221"/>
      <c r="G465" s="221"/>
      <c r="H465" s="221"/>
    </row>
    <row r="466" spans="1:8" ht="40.5" x14ac:dyDescent="0.2">
      <c r="A466" s="216"/>
      <c r="B466" s="85"/>
      <c r="C466" s="74"/>
      <c r="D466" s="74"/>
      <c r="E466" s="220" t="s">
        <v>785</v>
      </c>
      <c r="F466" s="221"/>
      <c r="G466" s="221"/>
      <c r="H466" s="221"/>
    </row>
    <row r="467" spans="1:8" ht="16.5" x14ac:dyDescent="0.2">
      <c r="A467" s="216">
        <v>2940</v>
      </c>
      <c r="B467" s="79" t="s">
        <v>375</v>
      </c>
      <c r="C467" s="73">
        <v>4</v>
      </c>
      <c r="D467" s="73">
        <v>0</v>
      </c>
      <c r="E467" s="319" t="s">
        <v>386</v>
      </c>
      <c r="F467" s="221"/>
      <c r="G467" s="221"/>
      <c r="H467" s="221"/>
    </row>
    <row r="468" spans="1:8" ht="16.5" x14ac:dyDescent="0.2">
      <c r="A468" s="216"/>
      <c r="B468" s="79"/>
      <c r="C468" s="73"/>
      <c r="D468" s="73"/>
      <c r="E468" s="220" t="s">
        <v>45</v>
      </c>
      <c r="F468" s="221"/>
      <c r="G468" s="221"/>
      <c r="H468" s="221"/>
    </row>
    <row r="469" spans="1:8" ht="16.5" x14ac:dyDescent="0.2">
      <c r="A469" s="216">
        <v>2941</v>
      </c>
      <c r="B469" s="85" t="s">
        <v>375</v>
      </c>
      <c r="C469" s="74">
        <v>4</v>
      </c>
      <c r="D469" s="74">
        <v>1</v>
      </c>
      <c r="E469" s="220" t="s">
        <v>387</v>
      </c>
      <c r="F469" s="221"/>
      <c r="G469" s="221"/>
      <c r="H469" s="221"/>
    </row>
    <row r="470" spans="1:8" ht="40.5" x14ac:dyDescent="0.2">
      <c r="A470" s="216"/>
      <c r="B470" s="85"/>
      <c r="C470" s="74"/>
      <c r="D470" s="74"/>
      <c r="E470" s="220" t="s">
        <v>785</v>
      </c>
      <c r="F470" s="221"/>
      <c r="G470" s="221"/>
      <c r="H470" s="221"/>
    </row>
    <row r="471" spans="1:8" ht="53.25" customHeight="1" x14ac:dyDescent="0.2">
      <c r="A471" s="216">
        <v>2942</v>
      </c>
      <c r="B471" s="85" t="s">
        <v>375</v>
      </c>
      <c r="C471" s="74">
        <v>4</v>
      </c>
      <c r="D471" s="74">
        <v>2</v>
      </c>
      <c r="E471" s="220" t="s">
        <v>838</v>
      </c>
      <c r="F471" s="221"/>
      <c r="G471" s="221"/>
      <c r="H471" s="221"/>
    </row>
    <row r="472" spans="1:8" ht="28.5" x14ac:dyDescent="0.2">
      <c r="A472" s="216">
        <v>2950</v>
      </c>
      <c r="B472" s="79" t="s">
        <v>375</v>
      </c>
      <c r="C472" s="73">
        <v>5</v>
      </c>
      <c r="D472" s="73">
        <v>0</v>
      </c>
      <c r="E472" s="319" t="s">
        <v>389</v>
      </c>
      <c r="F472" s="222">
        <f>+G472</f>
        <v>97300</v>
      </c>
      <c r="G472" s="222">
        <f>+G474</f>
        <v>97300</v>
      </c>
      <c r="H472" s="221"/>
    </row>
    <row r="473" spans="1:8" ht="14.25" customHeight="1" x14ac:dyDescent="0.2">
      <c r="A473" s="216"/>
      <c r="B473" s="79"/>
      <c r="C473" s="73"/>
      <c r="D473" s="73"/>
      <c r="E473" s="220" t="s">
        <v>45</v>
      </c>
      <c r="F473" s="218"/>
      <c r="G473" s="218"/>
      <c r="H473" s="221"/>
    </row>
    <row r="474" spans="1:8" ht="16.5" x14ac:dyDescent="0.2">
      <c r="A474" s="216">
        <v>2951</v>
      </c>
      <c r="B474" s="85" t="s">
        <v>375</v>
      </c>
      <c r="C474" s="74">
        <v>5</v>
      </c>
      <c r="D474" s="74">
        <v>1</v>
      </c>
      <c r="E474" s="220" t="s">
        <v>390</v>
      </c>
      <c r="F474" s="218">
        <f>+G474</f>
        <v>97300</v>
      </c>
      <c r="G474" s="218">
        <f>+G476+G477+G478</f>
        <v>97300</v>
      </c>
      <c r="H474" s="221"/>
    </row>
    <row r="475" spans="1:8" ht="40.5" x14ac:dyDescent="0.2">
      <c r="A475" s="216"/>
      <c r="B475" s="85"/>
      <c r="C475" s="74"/>
      <c r="D475" s="74"/>
      <c r="E475" s="220" t="s">
        <v>785</v>
      </c>
      <c r="F475" s="223"/>
      <c r="G475" s="223"/>
      <c r="H475" s="221"/>
    </row>
    <row r="476" spans="1:8" ht="40.5" customHeight="1" x14ac:dyDescent="0.2">
      <c r="A476" s="216"/>
      <c r="B476" s="85"/>
      <c r="C476" s="74"/>
      <c r="D476" s="74"/>
      <c r="E476" s="220" t="s">
        <v>839</v>
      </c>
      <c r="F476" s="202">
        <f>H476+G476</f>
        <v>89988.7</v>
      </c>
      <c r="G476" s="234">
        <v>89988.7</v>
      </c>
      <c r="H476" s="221"/>
    </row>
    <row r="477" spans="1:8" ht="27" customHeight="1" x14ac:dyDescent="0.2">
      <c r="A477" s="216"/>
      <c r="B477" s="85"/>
      <c r="C477" s="74"/>
      <c r="D477" s="74"/>
      <c r="E477" s="220" t="s">
        <v>815</v>
      </c>
      <c r="F477" s="202">
        <f>+G477</f>
        <v>5011.3</v>
      </c>
      <c r="G477" s="202">
        <v>5011.3</v>
      </c>
      <c r="H477" s="221"/>
    </row>
    <row r="478" spans="1:8" ht="21.75" customHeight="1" x14ac:dyDescent="0.2">
      <c r="A478" s="216"/>
      <c r="B478" s="85"/>
      <c r="C478" s="74"/>
      <c r="D478" s="74"/>
      <c r="E478" s="220" t="s">
        <v>841</v>
      </c>
      <c r="F478" s="202">
        <f>+G478</f>
        <v>2300</v>
      </c>
      <c r="G478" s="202">
        <v>2300</v>
      </c>
      <c r="H478" s="221"/>
    </row>
    <row r="479" spans="1:8" ht="13.5" customHeight="1" x14ac:dyDescent="0.2">
      <c r="A479" s="216">
        <v>2952</v>
      </c>
      <c r="B479" s="85" t="s">
        <v>375</v>
      </c>
      <c r="C479" s="74">
        <v>5</v>
      </c>
      <c r="D479" s="74">
        <v>2</v>
      </c>
      <c r="E479" s="220" t="s">
        <v>391</v>
      </c>
      <c r="F479" s="223"/>
      <c r="G479" s="223"/>
      <c r="H479" s="221"/>
    </row>
    <row r="480" spans="1:8" ht="40.5" x14ac:dyDescent="0.2">
      <c r="A480" s="216"/>
      <c r="B480" s="85"/>
      <c r="C480" s="74"/>
      <c r="D480" s="74"/>
      <c r="E480" s="220" t="s">
        <v>785</v>
      </c>
      <c r="F480" s="221"/>
      <c r="G480" s="221"/>
      <c r="H480" s="221"/>
    </row>
    <row r="481" spans="1:8" ht="25.5" customHeight="1" x14ac:dyDescent="0.2">
      <c r="A481" s="216">
        <v>2960</v>
      </c>
      <c r="B481" s="79" t="s">
        <v>375</v>
      </c>
      <c r="C481" s="73">
        <v>6</v>
      </c>
      <c r="D481" s="73">
        <v>0</v>
      </c>
      <c r="E481" s="319" t="s">
        <v>392</v>
      </c>
      <c r="F481" s="221"/>
      <c r="G481" s="221"/>
      <c r="H481" s="221"/>
    </row>
    <row r="482" spans="1:8" ht="13.5" customHeight="1" x14ac:dyDescent="0.2">
      <c r="A482" s="216"/>
      <c r="B482" s="79"/>
      <c r="C482" s="73"/>
      <c r="D482" s="73"/>
      <c r="E482" s="220" t="s">
        <v>45</v>
      </c>
      <c r="F482" s="221"/>
      <c r="G482" s="221"/>
      <c r="H482" s="221"/>
    </row>
    <row r="483" spans="1:8" ht="25.5" customHeight="1" x14ac:dyDescent="0.2">
      <c r="A483" s="216">
        <v>2961</v>
      </c>
      <c r="B483" s="85" t="s">
        <v>375</v>
      </c>
      <c r="C483" s="74">
        <v>6</v>
      </c>
      <c r="D483" s="74">
        <v>1</v>
      </c>
      <c r="E483" s="220" t="s">
        <v>392</v>
      </c>
      <c r="F483" s="221"/>
      <c r="G483" s="221"/>
      <c r="H483" s="221"/>
    </row>
    <row r="484" spans="1:8" ht="40.5" x14ac:dyDescent="0.2">
      <c r="A484" s="216"/>
      <c r="B484" s="85"/>
      <c r="C484" s="74"/>
      <c r="D484" s="74"/>
      <c r="E484" s="220" t="s">
        <v>785</v>
      </c>
      <c r="F484" s="221"/>
      <c r="G484" s="221"/>
      <c r="H484" s="221"/>
    </row>
    <row r="485" spans="1:8" ht="28.5" x14ac:dyDescent="0.2">
      <c r="A485" s="216">
        <v>2970</v>
      </c>
      <c r="B485" s="79" t="s">
        <v>375</v>
      </c>
      <c r="C485" s="73">
        <v>7</v>
      </c>
      <c r="D485" s="73">
        <v>0</v>
      </c>
      <c r="E485" s="319" t="s">
        <v>393</v>
      </c>
      <c r="F485" s="221"/>
      <c r="G485" s="221"/>
      <c r="H485" s="221"/>
    </row>
    <row r="486" spans="1:8" ht="11.25" customHeight="1" x14ac:dyDescent="0.2">
      <c r="A486" s="216"/>
      <c r="B486" s="79"/>
      <c r="C486" s="73"/>
      <c r="D486" s="73"/>
      <c r="E486" s="220" t="s">
        <v>45</v>
      </c>
      <c r="F486" s="221"/>
      <c r="G486" s="221"/>
      <c r="H486" s="221"/>
    </row>
    <row r="487" spans="1:8" ht="27" x14ac:dyDescent="0.2">
      <c r="A487" s="216">
        <v>2971</v>
      </c>
      <c r="B487" s="85" t="s">
        <v>375</v>
      </c>
      <c r="C487" s="74">
        <v>7</v>
      </c>
      <c r="D487" s="74">
        <v>1</v>
      </c>
      <c r="E487" s="220" t="s">
        <v>393</v>
      </c>
      <c r="F487" s="221"/>
      <c r="G487" s="221"/>
      <c r="H487" s="221"/>
    </row>
    <row r="488" spans="1:8" ht="40.5" x14ac:dyDescent="0.2">
      <c r="A488" s="216"/>
      <c r="B488" s="85"/>
      <c r="C488" s="74"/>
      <c r="D488" s="74"/>
      <c r="E488" s="220" t="s">
        <v>785</v>
      </c>
      <c r="F488" s="221"/>
      <c r="G488" s="221"/>
      <c r="H488" s="221"/>
    </row>
    <row r="489" spans="1:8" ht="16.5" x14ac:dyDescent="0.2">
      <c r="A489" s="216">
        <v>2980</v>
      </c>
      <c r="B489" s="79" t="s">
        <v>375</v>
      </c>
      <c r="C489" s="73">
        <v>8</v>
      </c>
      <c r="D489" s="73">
        <v>0</v>
      </c>
      <c r="E489" s="319" t="s">
        <v>394</v>
      </c>
      <c r="F489" s="221"/>
      <c r="G489" s="221"/>
      <c r="H489" s="221"/>
    </row>
    <row r="490" spans="1:8" ht="13.5" customHeight="1" x14ac:dyDescent="0.2">
      <c r="A490" s="216"/>
      <c r="B490" s="79"/>
      <c r="C490" s="73"/>
      <c r="D490" s="73"/>
      <c r="E490" s="220" t="s">
        <v>45</v>
      </c>
      <c r="F490" s="221"/>
      <c r="G490" s="221"/>
      <c r="H490" s="221"/>
    </row>
    <row r="491" spans="1:8" ht="16.5" x14ac:dyDescent="0.2">
      <c r="A491" s="216">
        <v>2981</v>
      </c>
      <c r="B491" s="85" t="s">
        <v>375</v>
      </c>
      <c r="C491" s="74">
        <v>8</v>
      </c>
      <c r="D491" s="74">
        <v>1</v>
      </c>
      <c r="E491" s="220" t="s">
        <v>394</v>
      </c>
      <c r="F491" s="221"/>
      <c r="G491" s="221"/>
      <c r="H491" s="221"/>
    </row>
    <row r="492" spans="1:8" ht="40.5" x14ac:dyDescent="0.2">
      <c r="A492" s="216"/>
      <c r="B492" s="85"/>
      <c r="C492" s="74"/>
      <c r="D492" s="74"/>
      <c r="E492" s="220" t="s">
        <v>785</v>
      </c>
      <c r="F492" s="221"/>
      <c r="G492" s="221"/>
      <c r="H492" s="221"/>
    </row>
    <row r="493" spans="1:8" ht="39" customHeight="1" x14ac:dyDescent="0.2">
      <c r="A493" s="74">
        <v>3000</v>
      </c>
      <c r="B493" s="79" t="s">
        <v>395</v>
      </c>
      <c r="C493" s="73">
        <v>0</v>
      </c>
      <c r="D493" s="73">
        <v>0</v>
      </c>
      <c r="E493" s="213" t="s">
        <v>840</v>
      </c>
      <c r="F493" s="222">
        <f>+G493</f>
        <v>16000</v>
      </c>
      <c r="G493" s="222">
        <f>+G520</f>
        <v>16000</v>
      </c>
      <c r="H493" s="221"/>
    </row>
    <row r="494" spans="1:8" ht="13.5" customHeight="1" x14ac:dyDescent="0.2">
      <c r="A494" s="216"/>
      <c r="B494" s="79"/>
      <c r="C494" s="73"/>
      <c r="D494" s="73"/>
      <c r="E494" s="220" t="s">
        <v>19</v>
      </c>
      <c r="F494" s="221"/>
      <c r="G494" s="221"/>
      <c r="H494" s="221"/>
    </row>
    <row r="495" spans="1:8" ht="12.75" customHeight="1" x14ac:dyDescent="0.2">
      <c r="A495" s="216">
        <v>3010</v>
      </c>
      <c r="B495" s="79" t="s">
        <v>395</v>
      </c>
      <c r="C495" s="73">
        <v>1</v>
      </c>
      <c r="D495" s="73">
        <v>0</v>
      </c>
      <c r="E495" s="319" t="s">
        <v>397</v>
      </c>
      <c r="F495" s="221"/>
      <c r="G495" s="221"/>
      <c r="H495" s="221"/>
    </row>
    <row r="496" spans="1:8" ht="16.5" x14ac:dyDescent="0.2">
      <c r="A496" s="216"/>
      <c r="B496" s="79"/>
      <c r="C496" s="73"/>
      <c r="D496" s="73"/>
      <c r="E496" s="220" t="s">
        <v>45</v>
      </c>
      <c r="F496" s="221"/>
      <c r="G496" s="221"/>
      <c r="H496" s="221"/>
    </row>
    <row r="497" spans="1:8" ht="12.75" customHeight="1" x14ac:dyDescent="0.2">
      <c r="A497" s="216">
        <v>3011</v>
      </c>
      <c r="B497" s="85" t="s">
        <v>395</v>
      </c>
      <c r="C497" s="74">
        <v>1</v>
      </c>
      <c r="D497" s="74">
        <v>1</v>
      </c>
      <c r="E497" s="220" t="s">
        <v>398</v>
      </c>
      <c r="F497" s="221"/>
      <c r="G497" s="221"/>
      <c r="H497" s="221"/>
    </row>
    <row r="498" spans="1:8" ht="40.5" x14ac:dyDescent="0.2">
      <c r="A498" s="216"/>
      <c r="B498" s="85"/>
      <c r="C498" s="74"/>
      <c r="D498" s="74"/>
      <c r="E498" s="220" t="s">
        <v>785</v>
      </c>
      <c r="F498" s="221"/>
      <c r="G498" s="221"/>
      <c r="H498" s="221"/>
    </row>
    <row r="499" spans="1:8" ht="16.5" x14ac:dyDescent="0.2">
      <c r="A499" s="216">
        <v>3012</v>
      </c>
      <c r="B499" s="85" t="s">
        <v>395</v>
      </c>
      <c r="C499" s="74">
        <v>1</v>
      </c>
      <c r="D499" s="74">
        <v>2</v>
      </c>
      <c r="E499" s="220" t="s">
        <v>399</v>
      </c>
      <c r="F499" s="221"/>
      <c r="G499" s="221"/>
      <c r="H499" s="221"/>
    </row>
    <row r="500" spans="1:8" ht="40.5" x14ac:dyDescent="0.2">
      <c r="A500" s="216"/>
      <c r="B500" s="85"/>
      <c r="C500" s="74"/>
      <c r="D500" s="74"/>
      <c r="E500" s="220" t="s">
        <v>785</v>
      </c>
      <c r="F500" s="221"/>
      <c r="G500" s="221"/>
      <c r="H500" s="221"/>
    </row>
    <row r="501" spans="1:8" ht="12.75" customHeight="1" x14ac:dyDescent="0.2">
      <c r="A501" s="216">
        <v>3020</v>
      </c>
      <c r="B501" s="79" t="s">
        <v>395</v>
      </c>
      <c r="C501" s="73">
        <v>2</v>
      </c>
      <c r="D501" s="73">
        <v>0</v>
      </c>
      <c r="E501" s="319" t="s">
        <v>400</v>
      </c>
      <c r="F501" s="221"/>
      <c r="G501" s="221"/>
      <c r="H501" s="221"/>
    </row>
    <row r="502" spans="1:8" ht="14.25" customHeight="1" x14ac:dyDescent="0.2">
      <c r="A502" s="216"/>
      <c r="B502" s="79"/>
      <c r="C502" s="73"/>
      <c r="D502" s="73"/>
      <c r="E502" s="220" t="s">
        <v>45</v>
      </c>
      <c r="F502" s="221"/>
      <c r="G502" s="221"/>
      <c r="H502" s="221"/>
    </row>
    <row r="503" spans="1:8" ht="14.25" customHeight="1" x14ac:dyDescent="0.2">
      <c r="A503" s="216">
        <v>3021</v>
      </c>
      <c r="B503" s="85" t="s">
        <v>395</v>
      </c>
      <c r="C503" s="74">
        <v>2</v>
      </c>
      <c r="D503" s="74">
        <v>1</v>
      </c>
      <c r="E503" s="220" t="s">
        <v>400</v>
      </c>
      <c r="F503" s="221"/>
      <c r="G503" s="221"/>
      <c r="H503" s="221"/>
    </row>
    <row r="504" spans="1:8" ht="40.5" x14ac:dyDescent="0.2">
      <c r="A504" s="216"/>
      <c r="B504" s="85"/>
      <c r="C504" s="74"/>
      <c r="D504" s="74"/>
      <c r="E504" s="220" t="s">
        <v>785</v>
      </c>
      <c r="F504" s="221"/>
      <c r="G504" s="221"/>
      <c r="H504" s="221"/>
    </row>
    <row r="505" spans="1:8" ht="16.5" x14ac:dyDescent="0.2">
      <c r="A505" s="216">
        <v>3030</v>
      </c>
      <c r="B505" s="79" t="s">
        <v>395</v>
      </c>
      <c r="C505" s="73">
        <v>3</v>
      </c>
      <c r="D505" s="73">
        <v>0</v>
      </c>
      <c r="E505" s="319" t="s">
        <v>401</v>
      </c>
      <c r="F505" s="221"/>
      <c r="G505" s="221"/>
      <c r="H505" s="221"/>
    </row>
    <row r="506" spans="1:8" ht="12.75" customHeight="1" x14ac:dyDescent="0.2">
      <c r="A506" s="216"/>
      <c r="B506" s="79"/>
      <c r="C506" s="73"/>
      <c r="D506" s="73"/>
      <c r="E506" s="220" t="s">
        <v>45</v>
      </c>
      <c r="F506" s="221"/>
      <c r="G506" s="221"/>
      <c r="H506" s="221"/>
    </row>
    <row r="507" spans="1:8" ht="16.5" x14ac:dyDescent="0.2">
      <c r="A507" s="216">
        <v>3031</v>
      </c>
      <c r="B507" s="85" t="s">
        <v>395</v>
      </c>
      <c r="C507" s="74">
        <v>3</v>
      </c>
      <c r="D507" s="74">
        <v>1</v>
      </c>
      <c r="E507" s="220" t="s">
        <v>401</v>
      </c>
      <c r="F507" s="221"/>
      <c r="G507" s="221"/>
      <c r="H507" s="221"/>
    </row>
    <row r="508" spans="1:8" ht="16.5" x14ac:dyDescent="0.2">
      <c r="A508" s="216">
        <v>3040</v>
      </c>
      <c r="B508" s="79" t="s">
        <v>395</v>
      </c>
      <c r="C508" s="73">
        <v>4</v>
      </c>
      <c r="D508" s="73">
        <v>0</v>
      </c>
      <c r="E508" s="319" t="s">
        <v>402</v>
      </c>
      <c r="F508" s="221"/>
      <c r="G508" s="221"/>
      <c r="H508" s="221"/>
    </row>
    <row r="509" spans="1:8" ht="12" customHeight="1" x14ac:dyDescent="0.2">
      <c r="A509" s="216"/>
      <c r="B509" s="79"/>
      <c r="C509" s="73"/>
      <c r="D509" s="73"/>
      <c r="E509" s="220" t="s">
        <v>45</v>
      </c>
      <c r="F509" s="221"/>
      <c r="G509" s="221"/>
      <c r="H509" s="221"/>
    </row>
    <row r="510" spans="1:8" ht="16.5" x14ac:dyDescent="0.2">
      <c r="A510" s="216">
        <v>3041</v>
      </c>
      <c r="B510" s="85" t="s">
        <v>395</v>
      </c>
      <c r="C510" s="74">
        <v>4</v>
      </c>
      <c r="D510" s="74">
        <v>1</v>
      </c>
      <c r="E510" s="220" t="s">
        <v>402</v>
      </c>
      <c r="F510" s="221"/>
      <c r="G510" s="221"/>
      <c r="H510" s="221"/>
    </row>
    <row r="511" spans="1:8" ht="40.5" x14ac:dyDescent="0.2">
      <c r="A511" s="216"/>
      <c r="B511" s="85"/>
      <c r="C511" s="74"/>
      <c r="D511" s="74"/>
      <c r="E511" s="220" t="s">
        <v>785</v>
      </c>
      <c r="F511" s="221"/>
      <c r="G511" s="221"/>
      <c r="H511" s="221"/>
    </row>
    <row r="512" spans="1:8" ht="16.5" x14ac:dyDescent="0.2">
      <c r="A512" s="216">
        <v>3050</v>
      </c>
      <c r="B512" s="79" t="s">
        <v>395</v>
      </c>
      <c r="C512" s="73">
        <v>5</v>
      </c>
      <c r="D512" s="73">
        <v>0</v>
      </c>
      <c r="E512" s="319" t="s">
        <v>403</v>
      </c>
      <c r="F512" s="221"/>
      <c r="G512" s="221"/>
      <c r="H512" s="221"/>
    </row>
    <row r="513" spans="1:8" ht="13.5" customHeight="1" x14ac:dyDescent="0.2">
      <c r="A513" s="216"/>
      <c r="B513" s="79"/>
      <c r="C513" s="73"/>
      <c r="D513" s="73"/>
      <c r="E513" s="220" t="s">
        <v>45</v>
      </c>
      <c r="F513" s="221"/>
      <c r="G513" s="221"/>
      <c r="H513" s="221"/>
    </row>
    <row r="514" spans="1:8" ht="16.5" x14ac:dyDescent="0.2">
      <c r="A514" s="216">
        <v>3051</v>
      </c>
      <c r="B514" s="85" t="s">
        <v>395</v>
      </c>
      <c r="C514" s="74">
        <v>5</v>
      </c>
      <c r="D514" s="74">
        <v>1</v>
      </c>
      <c r="E514" s="220" t="s">
        <v>403</v>
      </c>
      <c r="F514" s="221"/>
      <c r="G514" s="221"/>
      <c r="H514" s="221"/>
    </row>
    <row r="515" spans="1:8" ht="40.5" x14ac:dyDescent="0.2">
      <c r="A515" s="216"/>
      <c r="B515" s="85"/>
      <c r="C515" s="74"/>
      <c r="D515" s="74"/>
      <c r="E515" s="220" t="s">
        <v>785</v>
      </c>
      <c r="F515" s="221"/>
      <c r="G515" s="221"/>
      <c r="H515" s="221"/>
    </row>
    <row r="516" spans="1:8" ht="16.5" x14ac:dyDescent="0.2">
      <c r="A516" s="216">
        <v>3060</v>
      </c>
      <c r="B516" s="79" t="s">
        <v>395</v>
      </c>
      <c r="C516" s="73">
        <v>6</v>
      </c>
      <c r="D516" s="73">
        <v>0</v>
      </c>
      <c r="E516" s="319" t="s">
        <v>404</v>
      </c>
      <c r="F516" s="221"/>
      <c r="G516" s="221"/>
      <c r="H516" s="221"/>
    </row>
    <row r="517" spans="1:8" ht="16.5" x14ac:dyDescent="0.2">
      <c r="A517" s="216"/>
      <c r="B517" s="79"/>
      <c r="C517" s="73"/>
      <c r="D517" s="73"/>
      <c r="E517" s="220" t="s">
        <v>45</v>
      </c>
      <c r="F517" s="221"/>
      <c r="G517" s="221"/>
      <c r="H517" s="221"/>
    </row>
    <row r="518" spans="1:8" ht="16.5" x14ac:dyDescent="0.2">
      <c r="A518" s="216">
        <v>3061</v>
      </c>
      <c r="B518" s="85" t="s">
        <v>395</v>
      </c>
      <c r="C518" s="74">
        <v>6</v>
      </c>
      <c r="D518" s="74">
        <v>1</v>
      </c>
      <c r="E518" s="220" t="s">
        <v>404</v>
      </c>
      <c r="F518" s="221"/>
      <c r="G518" s="221"/>
      <c r="H518" s="221"/>
    </row>
    <row r="519" spans="1:8" ht="40.5" x14ac:dyDescent="0.2">
      <c r="A519" s="216"/>
      <c r="B519" s="85"/>
      <c r="C519" s="74"/>
      <c r="D519" s="74"/>
      <c r="E519" s="220" t="s">
        <v>785</v>
      </c>
      <c r="F519" s="221"/>
      <c r="G519" s="221"/>
      <c r="H519" s="221"/>
    </row>
    <row r="520" spans="1:8" s="283" customFormat="1" ht="28.5" x14ac:dyDescent="0.2">
      <c r="A520" s="279">
        <v>3070</v>
      </c>
      <c r="B520" s="394" t="s">
        <v>395</v>
      </c>
      <c r="C520" s="395">
        <v>7</v>
      </c>
      <c r="D520" s="395">
        <v>0</v>
      </c>
      <c r="E520" s="396" t="s">
        <v>405</v>
      </c>
      <c r="F520" s="397">
        <f>+G520</f>
        <v>16000</v>
      </c>
      <c r="G520" s="397">
        <f>+G522</f>
        <v>16000</v>
      </c>
      <c r="H520" s="397">
        <f>+H522</f>
        <v>0</v>
      </c>
    </row>
    <row r="521" spans="1:8" s="283" customFormat="1" ht="12.75" customHeight="1" x14ac:dyDescent="0.2">
      <c r="A521" s="279"/>
      <c r="B521" s="394"/>
      <c r="C521" s="395"/>
      <c r="D521" s="395"/>
      <c r="E521" s="321" t="s">
        <v>45</v>
      </c>
      <c r="F521" s="398"/>
      <c r="G521" s="398"/>
      <c r="H521" s="398"/>
    </row>
    <row r="522" spans="1:8" s="283" customFormat="1" ht="27" x14ac:dyDescent="0.2">
      <c r="A522" s="279">
        <v>3071</v>
      </c>
      <c r="B522" s="280" t="s">
        <v>395</v>
      </c>
      <c r="C522" s="281">
        <v>7</v>
      </c>
      <c r="D522" s="281">
        <v>1</v>
      </c>
      <c r="E522" s="321" t="s">
        <v>405</v>
      </c>
      <c r="F522" s="399">
        <f>+G522</f>
        <v>16000</v>
      </c>
      <c r="G522" s="399">
        <f>+G524+G525+G526+G527+G528+G529</f>
        <v>16000</v>
      </c>
      <c r="H522" s="399">
        <f>+H524+H525+H526+H527+H528+H529</f>
        <v>0</v>
      </c>
    </row>
    <row r="523" spans="1:8" s="283" customFormat="1" ht="40.5" x14ac:dyDescent="0.2">
      <c r="A523" s="279"/>
      <c r="B523" s="280"/>
      <c r="C523" s="281"/>
      <c r="D523" s="281"/>
      <c r="E523" s="321" t="s">
        <v>785</v>
      </c>
      <c r="F523" s="399"/>
      <c r="G523" s="399"/>
      <c r="H523" s="398"/>
    </row>
    <row r="524" spans="1:8" s="283" customFormat="1" ht="16.5" x14ac:dyDescent="0.2">
      <c r="A524" s="279"/>
      <c r="B524" s="280"/>
      <c r="C524" s="281"/>
      <c r="D524" s="281"/>
      <c r="E524" s="321" t="s">
        <v>888</v>
      </c>
      <c r="F524" s="557">
        <f t="shared" ref="F524:F529" si="3">+G524+H524</f>
        <v>3200</v>
      </c>
      <c r="G524" s="398">
        <v>3200</v>
      </c>
      <c r="H524" s="398">
        <v>0</v>
      </c>
    </row>
    <row r="525" spans="1:8" s="283" customFormat="1" ht="16.5" x14ac:dyDescent="0.2">
      <c r="A525" s="279"/>
      <c r="B525" s="280"/>
      <c r="C525" s="281"/>
      <c r="D525" s="281"/>
      <c r="E525" s="321" t="s">
        <v>891</v>
      </c>
      <c r="F525" s="557">
        <f t="shared" si="3"/>
        <v>2000</v>
      </c>
      <c r="G525" s="398">
        <v>2000</v>
      </c>
      <c r="H525" s="398">
        <v>0</v>
      </c>
    </row>
    <row r="526" spans="1:8" s="283" customFormat="1" ht="15" customHeight="1" x14ac:dyDescent="0.2">
      <c r="A526" s="279"/>
      <c r="B526" s="280"/>
      <c r="C526" s="281"/>
      <c r="D526" s="281"/>
      <c r="E526" s="321" t="s">
        <v>890</v>
      </c>
      <c r="F526" s="557">
        <f t="shared" si="3"/>
        <v>600</v>
      </c>
      <c r="G526" s="398">
        <v>600</v>
      </c>
      <c r="H526" s="398">
        <v>0</v>
      </c>
    </row>
    <row r="527" spans="1:8" s="283" customFormat="1" ht="16.5" x14ac:dyDescent="0.2">
      <c r="A527" s="279"/>
      <c r="B527" s="280"/>
      <c r="C527" s="281"/>
      <c r="D527" s="281"/>
      <c r="E527" s="321" t="s">
        <v>889</v>
      </c>
      <c r="F527" s="557">
        <f t="shared" si="3"/>
        <v>1000</v>
      </c>
      <c r="G527" s="398">
        <v>1000</v>
      </c>
      <c r="H527" s="398">
        <v>0</v>
      </c>
    </row>
    <row r="528" spans="1:8" s="283" customFormat="1" ht="16.5" x14ac:dyDescent="0.2">
      <c r="A528" s="279"/>
      <c r="B528" s="280"/>
      <c r="C528" s="281"/>
      <c r="D528" s="281"/>
      <c r="E528" s="321" t="s">
        <v>892</v>
      </c>
      <c r="F528" s="557">
        <f t="shared" si="3"/>
        <v>8800</v>
      </c>
      <c r="G528" s="398">
        <v>8800</v>
      </c>
      <c r="H528" s="398">
        <v>0</v>
      </c>
    </row>
    <row r="529" spans="1:8" s="283" customFormat="1" ht="16.5" x14ac:dyDescent="0.2">
      <c r="A529" s="279"/>
      <c r="B529" s="280"/>
      <c r="C529" s="281"/>
      <c r="D529" s="281"/>
      <c r="E529" s="321" t="s">
        <v>893</v>
      </c>
      <c r="F529" s="557">
        <f t="shared" si="3"/>
        <v>400</v>
      </c>
      <c r="G529" s="398">
        <v>400</v>
      </c>
      <c r="H529" s="398">
        <v>0</v>
      </c>
    </row>
    <row r="530" spans="1:8" s="283" customFormat="1" ht="28.5" x14ac:dyDescent="0.2">
      <c r="A530" s="279">
        <v>3080</v>
      </c>
      <c r="B530" s="394" t="s">
        <v>395</v>
      </c>
      <c r="C530" s="395">
        <v>8</v>
      </c>
      <c r="D530" s="395">
        <v>0</v>
      </c>
      <c r="E530" s="396" t="s">
        <v>406</v>
      </c>
      <c r="F530" s="398"/>
      <c r="G530" s="398"/>
      <c r="H530" s="398"/>
    </row>
    <row r="531" spans="1:8" s="283" customFormat="1" ht="12.75" customHeight="1" x14ac:dyDescent="0.2">
      <c r="A531" s="279"/>
      <c r="B531" s="394"/>
      <c r="C531" s="395"/>
      <c r="D531" s="395"/>
      <c r="E531" s="321" t="s">
        <v>45</v>
      </c>
      <c r="F531" s="398"/>
      <c r="G531" s="398"/>
      <c r="H531" s="398"/>
    </row>
    <row r="532" spans="1:8" s="283" customFormat="1" ht="27" x14ac:dyDescent="0.2">
      <c r="A532" s="279">
        <v>3081</v>
      </c>
      <c r="B532" s="280" t="s">
        <v>395</v>
      </c>
      <c r="C532" s="281">
        <v>8</v>
      </c>
      <c r="D532" s="281">
        <v>1</v>
      </c>
      <c r="E532" s="321" t="s">
        <v>406</v>
      </c>
      <c r="F532" s="398"/>
      <c r="G532" s="398"/>
      <c r="H532" s="398"/>
    </row>
    <row r="533" spans="1:8" s="283" customFormat="1" ht="15" customHeight="1" x14ac:dyDescent="0.2">
      <c r="A533" s="279"/>
      <c r="B533" s="394"/>
      <c r="C533" s="395"/>
      <c r="D533" s="395"/>
      <c r="E533" s="321" t="s">
        <v>45</v>
      </c>
      <c r="F533" s="398"/>
      <c r="G533" s="398"/>
      <c r="H533" s="398"/>
    </row>
    <row r="534" spans="1:8" ht="28.5" customHeight="1" x14ac:dyDescent="0.2">
      <c r="A534" s="216">
        <v>3090</v>
      </c>
      <c r="B534" s="79" t="s">
        <v>395</v>
      </c>
      <c r="C534" s="73">
        <v>9</v>
      </c>
      <c r="D534" s="73">
        <v>0</v>
      </c>
      <c r="E534" s="319" t="s">
        <v>407</v>
      </c>
      <c r="F534" s="221"/>
      <c r="G534" s="221"/>
      <c r="H534" s="221"/>
    </row>
    <row r="535" spans="1:8" ht="16.5" x14ac:dyDescent="0.2">
      <c r="A535" s="216"/>
      <c r="B535" s="79"/>
      <c r="C535" s="73"/>
      <c r="D535" s="73"/>
      <c r="E535" s="220" t="s">
        <v>45</v>
      </c>
      <c r="F535" s="221"/>
      <c r="G535" s="221"/>
      <c r="H535" s="221"/>
    </row>
    <row r="536" spans="1:8" ht="27" x14ac:dyDescent="0.2">
      <c r="A536" s="216">
        <v>3091</v>
      </c>
      <c r="B536" s="85" t="s">
        <v>395</v>
      </c>
      <c r="C536" s="74">
        <v>9</v>
      </c>
      <c r="D536" s="74">
        <v>1</v>
      </c>
      <c r="E536" s="220" t="s">
        <v>407</v>
      </c>
      <c r="F536" s="221"/>
      <c r="G536" s="221"/>
      <c r="H536" s="221"/>
    </row>
    <row r="537" spans="1:8" ht="27" customHeight="1" x14ac:dyDescent="0.2">
      <c r="A537" s="216"/>
      <c r="B537" s="85"/>
      <c r="C537" s="74"/>
      <c r="D537" s="74"/>
      <c r="E537" s="220" t="s">
        <v>785</v>
      </c>
      <c r="F537" s="221"/>
      <c r="G537" s="221"/>
      <c r="H537" s="221"/>
    </row>
    <row r="538" spans="1:8" ht="40.5" x14ac:dyDescent="0.2">
      <c r="A538" s="216">
        <v>3092</v>
      </c>
      <c r="B538" s="85" t="s">
        <v>395</v>
      </c>
      <c r="C538" s="74">
        <v>9</v>
      </c>
      <c r="D538" s="74">
        <v>2</v>
      </c>
      <c r="E538" s="220" t="s">
        <v>408</v>
      </c>
      <c r="F538" s="221"/>
      <c r="G538" s="221"/>
      <c r="H538" s="221"/>
    </row>
    <row r="539" spans="1:8" ht="40.5" x14ac:dyDescent="0.2">
      <c r="A539" s="216"/>
      <c r="B539" s="85"/>
      <c r="C539" s="74"/>
      <c r="D539" s="74"/>
      <c r="E539" s="220" t="s">
        <v>785</v>
      </c>
      <c r="F539" s="221"/>
      <c r="G539" s="221"/>
      <c r="H539" s="221"/>
    </row>
    <row r="540" spans="1:8" ht="33" x14ac:dyDescent="0.2">
      <c r="A540" s="74">
        <v>3100</v>
      </c>
      <c r="B540" s="79" t="s">
        <v>409</v>
      </c>
      <c r="C540" s="79" t="s">
        <v>213</v>
      </c>
      <c r="D540" s="79" t="s">
        <v>213</v>
      </c>
      <c r="E540" s="224" t="s">
        <v>842</v>
      </c>
      <c r="F540" s="222">
        <f>+G540</f>
        <v>236256</v>
      </c>
      <c r="G540" s="222">
        <f>+G542</f>
        <v>236256</v>
      </c>
      <c r="H540" s="221"/>
    </row>
    <row r="541" spans="1:8" ht="15" customHeight="1" x14ac:dyDescent="0.2">
      <c r="A541" s="216"/>
      <c r="B541" s="79"/>
      <c r="C541" s="73"/>
      <c r="D541" s="73"/>
      <c r="E541" s="220" t="s">
        <v>19</v>
      </c>
      <c r="F541" s="218"/>
      <c r="G541" s="218"/>
      <c r="H541" s="221"/>
    </row>
    <row r="542" spans="1:8" ht="26.25" customHeight="1" x14ac:dyDescent="0.2">
      <c r="A542" s="216">
        <v>3110</v>
      </c>
      <c r="B542" s="80" t="s">
        <v>409</v>
      </c>
      <c r="C542" s="80" t="s">
        <v>22</v>
      </c>
      <c r="D542" s="80" t="s">
        <v>213</v>
      </c>
      <c r="E542" s="322" t="s">
        <v>411</v>
      </c>
      <c r="F542" s="222">
        <f>+G542</f>
        <v>236256</v>
      </c>
      <c r="G542" s="222">
        <f>+G544</f>
        <v>236256</v>
      </c>
      <c r="H542" s="221"/>
    </row>
    <row r="543" spans="1:8" ht="12.75" customHeight="1" x14ac:dyDescent="0.2">
      <c r="A543" s="216"/>
      <c r="B543" s="79"/>
      <c r="C543" s="73"/>
      <c r="D543" s="73"/>
      <c r="E543" s="220" t="s">
        <v>45</v>
      </c>
      <c r="F543" s="218"/>
      <c r="G543" s="218"/>
      <c r="H543" s="221"/>
    </row>
    <row r="544" spans="1:8" ht="16.5" x14ac:dyDescent="0.2">
      <c r="A544" s="216">
        <v>3112</v>
      </c>
      <c r="B544" s="80" t="s">
        <v>409</v>
      </c>
      <c r="C544" s="80" t="s">
        <v>22</v>
      </c>
      <c r="D544" s="80" t="s">
        <v>217</v>
      </c>
      <c r="E544" s="323" t="s">
        <v>843</v>
      </c>
      <c r="F544" s="218">
        <f>+G544</f>
        <v>236256</v>
      </c>
      <c r="G544" s="218">
        <f>+G545+G546</f>
        <v>236256</v>
      </c>
      <c r="H544" s="221"/>
    </row>
    <row r="545" spans="1:18" ht="40.5" x14ac:dyDescent="0.3">
      <c r="A545" s="216"/>
      <c r="B545" s="85"/>
      <c r="C545" s="74"/>
      <c r="D545" s="74"/>
      <c r="E545" s="220" t="s">
        <v>785</v>
      </c>
      <c r="F545" s="202"/>
      <c r="G545" s="202"/>
      <c r="H545" s="223"/>
      <c r="I545" s="66"/>
      <c r="J545" s="66"/>
      <c r="R545" s="45"/>
    </row>
    <row r="546" spans="1:18" ht="16.5" x14ac:dyDescent="0.3">
      <c r="A546" s="216"/>
      <c r="B546" s="85"/>
      <c r="C546" s="74"/>
      <c r="D546" s="74"/>
      <c r="E546" s="220" t="s">
        <v>844</v>
      </c>
      <c r="F546" s="202">
        <f>+G546</f>
        <v>236256</v>
      </c>
      <c r="G546" s="203">
        <f>230256+5500+500</f>
        <v>236256</v>
      </c>
      <c r="H546" s="223"/>
      <c r="I546" s="66"/>
      <c r="J546" s="66"/>
    </row>
    <row r="547" spans="1:18" ht="16.5" x14ac:dyDescent="0.3">
      <c r="B547" s="81"/>
      <c r="C547" s="82"/>
      <c r="D547" s="83"/>
      <c r="E547" s="316"/>
      <c r="F547" s="201"/>
      <c r="G547" s="201"/>
      <c r="H547" s="201"/>
      <c r="I547" s="66"/>
      <c r="J547" s="66"/>
    </row>
    <row r="548" spans="1:18" ht="33" customHeight="1" x14ac:dyDescent="0.2">
      <c r="A548" s="667" t="s">
        <v>878</v>
      </c>
      <c r="B548" s="667"/>
      <c r="C548" s="667"/>
      <c r="D548" s="667"/>
      <c r="E548" s="667"/>
      <c r="F548" s="667"/>
      <c r="G548" s="667"/>
      <c r="H548" s="667"/>
      <c r="I548" s="81"/>
      <c r="J548" s="81"/>
    </row>
    <row r="549" spans="1:18" ht="16.5" x14ac:dyDescent="0.3">
      <c r="A549" s="647" t="s">
        <v>875</v>
      </c>
      <c r="B549" s="647"/>
      <c r="C549" s="647"/>
      <c r="D549" s="647"/>
      <c r="E549" s="647"/>
      <c r="F549" s="204"/>
      <c r="G549" s="205"/>
      <c r="H549" s="204"/>
      <c r="I549" s="66"/>
      <c r="J549" s="66"/>
    </row>
    <row r="550" spans="1:18" ht="16.5" x14ac:dyDescent="0.2">
      <c r="B550" s="81"/>
      <c r="C550" s="82"/>
      <c r="D550" s="88"/>
      <c r="E550" s="588"/>
      <c r="F550" s="588"/>
      <c r="G550" s="588"/>
      <c r="H550" s="588"/>
      <c r="I550" s="83"/>
      <c r="J550" s="83"/>
    </row>
    <row r="551" spans="1:18" ht="16.5" x14ac:dyDescent="0.3">
      <c r="B551" s="81"/>
      <c r="C551" s="82"/>
      <c r="D551" s="88"/>
      <c r="E551" s="324"/>
      <c r="F551" s="204"/>
      <c r="G551" s="204"/>
      <c r="H551" s="204"/>
      <c r="I551" s="66"/>
      <c r="J551" s="66"/>
    </row>
    <row r="552" spans="1:18" ht="16.5" x14ac:dyDescent="0.3">
      <c r="B552" s="81"/>
      <c r="C552" s="82"/>
      <c r="D552" s="83"/>
      <c r="E552" s="316"/>
      <c r="F552" s="201"/>
      <c r="G552" s="201"/>
      <c r="H552" s="201"/>
      <c r="I552" s="66"/>
      <c r="J552" s="66"/>
    </row>
  </sheetData>
  <mergeCells count="23">
    <mergeCell ref="F1:H1"/>
    <mergeCell ref="F3:H3"/>
    <mergeCell ref="C3:E3"/>
    <mergeCell ref="A12:H12"/>
    <mergeCell ref="F6:H8"/>
    <mergeCell ref="F4:H4"/>
    <mergeCell ref="F9:H9"/>
    <mergeCell ref="F10:H10"/>
    <mergeCell ref="F11:H11"/>
    <mergeCell ref="N396:P396"/>
    <mergeCell ref="E550:H550"/>
    <mergeCell ref="A13:H13"/>
    <mergeCell ref="A14:H14"/>
    <mergeCell ref="G15:H15"/>
    <mergeCell ref="A17:A18"/>
    <mergeCell ref="B17:B18"/>
    <mergeCell ref="C17:C18"/>
    <mergeCell ref="D17:D18"/>
    <mergeCell ref="E17:E18"/>
    <mergeCell ref="F17:F18"/>
    <mergeCell ref="G17:H17"/>
    <mergeCell ref="A548:H548"/>
    <mergeCell ref="A549:E549"/>
  </mergeCells>
  <pageMargins left="0.3" right="0.2" top="0.25" bottom="0.25" header="0.3" footer="0.05"/>
  <pageSetup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3</vt:i4>
      </vt:variant>
    </vt:vector>
  </HeadingPairs>
  <TitlesOfParts>
    <vt:vector size="10" baseType="lpstr">
      <vt:lpstr>Sheet1 (2)</vt:lpstr>
      <vt:lpstr>Հատված 1</vt:lpstr>
      <vt:lpstr>Հատված 2</vt:lpstr>
      <vt:lpstr>Հատված 3</vt:lpstr>
      <vt:lpstr>Հատված 4</vt:lpstr>
      <vt:lpstr>Հատված 5</vt:lpstr>
      <vt:lpstr>Հատված 6</vt:lpstr>
      <vt:lpstr>'Հատված 1'!Заголовки_для_печати</vt:lpstr>
      <vt:lpstr>'Հատված 2'!Заголовки_для_печати</vt:lpstr>
      <vt:lpstr>'Հատված 3'!Заголовки_для_печати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revision/>
  <cp:lastPrinted>2025-12-29T10:08:07Z</cp:lastPrinted>
  <dcterms:created xsi:type="dcterms:W3CDTF">1996-10-14T23:33:28Z</dcterms:created>
  <dcterms:modified xsi:type="dcterms:W3CDTF">2025-12-29T10:08:58Z</dcterms:modified>
</cp:coreProperties>
</file>