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740" windowHeight="10950"/>
  </bookViews>
  <sheets>
    <sheet name="Կապիտալ - եռամսյակ" sheetId="1" r:id="rId1"/>
  </sheets>
  <definedNames>
    <definedName name="_xlnm.Print_Area" localSheetId="0">'Կապիտալ - եռամսյակ'!$A$1:$G$5</definedName>
  </definedNames>
  <calcPr calcId="162913"/>
</workbook>
</file>

<file path=xl/calcChain.xml><?xml version="1.0" encoding="utf-8"?>
<calcChain xmlns="http://schemas.openxmlformats.org/spreadsheetml/2006/main">
  <c r="F804" i="1" l="1"/>
  <c r="G804" i="1"/>
  <c r="D804" i="1"/>
  <c r="E804" i="1"/>
  <c r="E58" i="1" l="1"/>
  <c r="F58" i="1"/>
  <c r="G58" i="1"/>
  <c r="D58" i="1"/>
  <c r="E53" i="1"/>
  <c r="F53" i="1"/>
  <c r="G53" i="1"/>
  <c r="D53" i="1"/>
  <c r="E50" i="1"/>
  <c r="E48" i="1" s="1"/>
  <c r="E46" i="1" s="1"/>
  <c r="F50" i="1"/>
  <c r="F48" i="1" s="1"/>
  <c r="F46" i="1" s="1"/>
  <c r="G50" i="1"/>
  <c r="G48" i="1" s="1"/>
  <c r="G46" i="1" s="1"/>
  <c r="D50" i="1"/>
  <c r="D48" i="1" l="1"/>
  <c r="D46" i="1" s="1"/>
  <c r="E782" i="1"/>
  <c r="F782" i="1"/>
  <c r="G782" i="1"/>
  <c r="G778" i="1"/>
  <c r="G776" i="1" s="1"/>
  <c r="E774" i="1"/>
  <c r="F774" i="1"/>
  <c r="G774" i="1"/>
  <c r="E768" i="1"/>
  <c r="F768" i="1"/>
  <c r="G768" i="1"/>
  <c r="E766" i="1"/>
  <c r="F766" i="1"/>
  <c r="G766" i="1"/>
  <c r="E759" i="1"/>
  <c r="F759" i="1"/>
  <c r="G759" i="1"/>
  <c r="E752" i="1"/>
  <c r="F752" i="1"/>
  <c r="G752" i="1"/>
  <c r="E748" i="1"/>
  <c r="F748" i="1"/>
  <c r="G748" i="1"/>
  <c r="E739" i="1"/>
  <c r="F739" i="1"/>
  <c r="G739" i="1"/>
  <c r="E734" i="1"/>
  <c r="F734" i="1"/>
  <c r="G734" i="1"/>
  <c r="E732" i="1"/>
  <c r="F732" i="1"/>
  <c r="G732" i="1"/>
  <c r="E722" i="1"/>
  <c r="F722" i="1"/>
  <c r="G722" i="1"/>
  <c r="E715" i="1"/>
  <c r="F715" i="1"/>
  <c r="G715" i="1"/>
  <c r="E710" i="1"/>
  <c r="F710" i="1"/>
  <c r="G710" i="1"/>
  <c r="E704" i="1"/>
  <c r="F704" i="1"/>
  <c r="G704" i="1"/>
  <c r="E701" i="1"/>
  <c r="F701" i="1"/>
  <c r="G701" i="1"/>
  <c r="E693" i="1"/>
  <c r="F693" i="1"/>
  <c r="G693" i="1"/>
  <c r="E686" i="1"/>
  <c r="F686" i="1"/>
  <c r="G686" i="1"/>
  <c r="E683" i="1"/>
  <c r="F683" i="1"/>
  <c r="G683" i="1"/>
  <c r="E674" i="1"/>
  <c r="F674" i="1"/>
  <c r="G674" i="1"/>
  <c r="E669" i="1"/>
  <c r="F669" i="1"/>
  <c r="G669" i="1"/>
  <c r="E665" i="1"/>
  <c r="F665" i="1"/>
  <c r="G665" i="1"/>
  <c r="E658" i="1"/>
  <c r="F658" i="1"/>
  <c r="G658" i="1"/>
  <c r="E651" i="1"/>
  <c r="F651" i="1"/>
  <c r="G651" i="1"/>
  <c r="E648" i="1"/>
  <c r="F648" i="1"/>
  <c r="G648" i="1"/>
  <c r="E639" i="1"/>
  <c r="F639" i="1"/>
  <c r="G639" i="1"/>
  <c r="E631" i="1"/>
  <c r="F631" i="1"/>
  <c r="G631" i="1"/>
  <c r="E627" i="1"/>
  <c r="F627" i="1"/>
  <c r="G627" i="1"/>
  <c r="E625" i="1"/>
  <c r="F625" i="1"/>
  <c r="G625" i="1"/>
  <c r="E617" i="1"/>
  <c r="F617" i="1"/>
  <c r="G617" i="1"/>
  <c r="E613" i="1"/>
  <c r="F613" i="1"/>
  <c r="G613" i="1"/>
  <c r="E611" i="1"/>
  <c r="F611" i="1"/>
  <c r="G611" i="1"/>
  <c r="E609" i="1"/>
  <c r="F609" i="1"/>
  <c r="G609" i="1"/>
  <c r="E605" i="1"/>
  <c r="F605" i="1"/>
  <c r="G605" i="1"/>
  <c r="E597" i="1"/>
  <c r="F597" i="1"/>
  <c r="G597" i="1"/>
  <c r="E595" i="1"/>
  <c r="F595" i="1"/>
  <c r="G595" i="1"/>
  <c r="E593" i="1"/>
  <c r="F593" i="1"/>
  <c r="G593" i="1"/>
  <c r="D587" i="1"/>
  <c r="E587" i="1"/>
  <c r="G587" i="1"/>
  <c r="E578" i="1"/>
  <c r="F578" i="1"/>
  <c r="G578" i="1"/>
  <c r="E576" i="1"/>
  <c r="F576" i="1"/>
  <c r="G576" i="1"/>
  <c r="E565" i="1"/>
  <c r="F565" i="1"/>
  <c r="G565" i="1"/>
  <c r="E558" i="1"/>
  <c r="F558" i="1"/>
  <c r="G558" i="1"/>
  <c r="E549" i="1"/>
  <c r="F549" i="1"/>
  <c r="G549" i="1"/>
  <c r="E540" i="1"/>
  <c r="F540" i="1"/>
  <c r="G540" i="1"/>
  <c r="E537" i="1"/>
  <c r="F537" i="1"/>
  <c r="G537" i="1"/>
  <c r="E528" i="1"/>
  <c r="F528" i="1"/>
  <c r="G528" i="1"/>
  <c r="E522" i="1"/>
  <c r="F522" i="1"/>
  <c r="G522" i="1"/>
  <c r="E516" i="1"/>
  <c r="F516" i="1"/>
  <c r="G516" i="1"/>
  <c r="G507" i="1"/>
  <c r="E503" i="1"/>
  <c r="F503" i="1"/>
  <c r="G503" i="1"/>
  <c r="E500" i="1"/>
  <c r="F500" i="1"/>
  <c r="G500" i="1"/>
  <c r="E498" i="1"/>
  <c r="F498" i="1"/>
  <c r="G498" i="1"/>
  <c r="E494" i="1"/>
  <c r="F494" i="1"/>
  <c r="G494" i="1"/>
  <c r="E490" i="1"/>
  <c r="F490" i="1"/>
  <c r="G490" i="1"/>
  <c r="E485" i="1"/>
  <c r="F485" i="1"/>
  <c r="G485" i="1"/>
  <c r="E483" i="1"/>
  <c r="F483" i="1"/>
  <c r="G483" i="1"/>
  <c r="E481" i="1"/>
  <c r="F481" i="1"/>
  <c r="G481" i="1"/>
  <c r="E479" i="1"/>
  <c r="F479" i="1"/>
  <c r="G479" i="1"/>
  <c r="E472" i="1"/>
  <c r="F472" i="1"/>
  <c r="G472" i="1"/>
  <c r="E469" i="1"/>
  <c r="E467" i="1" s="1"/>
  <c r="F469" i="1"/>
  <c r="F467" i="1" s="1"/>
  <c r="G469" i="1"/>
  <c r="G467" i="1" s="1"/>
  <c r="E465" i="1"/>
  <c r="E463" i="1" s="1"/>
  <c r="E461" i="1" s="1"/>
  <c r="F465" i="1"/>
  <c r="F463" i="1" s="1"/>
  <c r="F461" i="1" s="1"/>
  <c r="G465" i="1"/>
  <c r="G463" i="1" s="1"/>
  <c r="G461" i="1" s="1"/>
  <c r="E458" i="1"/>
  <c r="G458" i="1"/>
  <c r="E456" i="1"/>
  <c r="F456" i="1"/>
  <c r="G456" i="1"/>
  <c r="E454" i="1"/>
  <c r="F454" i="1"/>
  <c r="G454" i="1"/>
  <c r="E452" i="1"/>
  <c r="F452" i="1"/>
  <c r="G452" i="1"/>
  <c r="E445" i="1"/>
  <c r="E443" i="1" s="1"/>
  <c r="F445" i="1"/>
  <c r="F443" i="1" s="1"/>
  <c r="G445" i="1"/>
  <c r="G443" i="1" s="1"/>
  <c r="E441" i="1"/>
  <c r="F441" i="1"/>
  <c r="F439" i="1" s="1"/>
  <c r="G441" i="1"/>
  <c r="G439" i="1" s="1"/>
  <c r="E439" i="1"/>
  <c r="E435" i="1"/>
  <c r="E433" i="1" s="1"/>
  <c r="E431" i="1" s="1"/>
  <c r="G435" i="1"/>
  <c r="G433" i="1" s="1"/>
  <c r="G431" i="1" s="1"/>
  <c r="E427" i="1"/>
  <c r="E425" i="1" s="1"/>
  <c r="E423" i="1" s="1"/>
  <c r="G427" i="1"/>
  <c r="G425" i="1" s="1"/>
  <c r="G423" i="1" s="1"/>
  <c r="E421" i="1"/>
  <c r="F421" i="1"/>
  <c r="F419" i="1" s="1"/>
  <c r="F417" i="1" s="1"/>
  <c r="G421" i="1"/>
  <c r="G419" i="1" s="1"/>
  <c r="G417" i="1" s="1"/>
  <c r="E419" i="1"/>
  <c r="E417" i="1" s="1"/>
  <c r="E415" i="1"/>
  <c r="F415" i="1"/>
  <c r="G415" i="1"/>
  <c r="E413" i="1"/>
  <c r="F413" i="1"/>
  <c r="G413" i="1"/>
  <c r="E407" i="1"/>
  <c r="E405" i="1" s="1"/>
  <c r="E403" i="1" s="1"/>
  <c r="F407" i="1"/>
  <c r="F405" i="1" s="1"/>
  <c r="F403" i="1" s="1"/>
  <c r="G407" i="1"/>
  <c r="G405" i="1" s="1"/>
  <c r="G403" i="1" s="1"/>
  <c r="E401" i="1"/>
  <c r="F401" i="1"/>
  <c r="G401" i="1"/>
  <c r="E399" i="1"/>
  <c r="F399" i="1"/>
  <c r="G399" i="1"/>
  <c r="E393" i="1"/>
  <c r="F393" i="1"/>
  <c r="G393" i="1"/>
  <c r="E390" i="1"/>
  <c r="F390" i="1"/>
  <c r="G390" i="1"/>
  <c r="E388" i="1"/>
  <c r="F388" i="1"/>
  <c r="G388" i="1"/>
  <c r="E386" i="1"/>
  <c r="F386" i="1"/>
  <c r="G386" i="1"/>
  <c r="E384" i="1"/>
  <c r="F384" i="1"/>
  <c r="G384" i="1"/>
  <c r="E380" i="1"/>
  <c r="F380" i="1"/>
  <c r="G380" i="1"/>
  <c r="E376" i="1"/>
  <c r="E374" i="1" s="1"/>
  <c r="F376" i="1"/>
  <c r="F374" i="1" s="1"/>
  <c r="G376" i="1"/>
  <c r="G374" i="1" s="1"/>
  <c r="E370" i="1"/>
  <c r="F370" i="1"/>
  <c r="G370" i="1"/>
  <c r="E368" i="1"/>
  <c r="F368" i="1"/>
  <c r="G368" i="1"/>
  <c r="E366" i="1"/>
  <c r="E364" i="1" s="1"/>
  <c r="F366" i="1"/>
  <c r="G366" i="1"/>
  <c r="G364" i="1" s="1"/>
  <c r="F364" i="1"/>
  <c r="E359" i="1"/>
  <c r="G359" i="1"/>
  <c r="E357" i="1"/>
  <c r="F357" i="1"/>
  <c r="F355" i="1" s="1"/>
  <c r="F353" i="1" s="1"/>
  <c r="G357" i="1"/>
  <c r="G355" i="1" s="1"/>
  <c r="G353" i="1" s="1"/>
  <c r="E355" i="1"/>
  <c r="E353" i="1" s="1"/>
  <c r="E351" i="1"/>
  <c r="G351" i="1"/>
  <c r="E349" i="1"/>
  <c r="G349" i="1"/>
  <c r="E347" i="1"/>
  <c r="G347" i="1"/>
  <c r="E341" i="1"/>
  <c r="E339" i="1" s="1"/>
  <c r="E337" i="1" s="1"/>
  <c r="F341" i="1"/>
  <c r="F339" i="1" s="1"/>
  <c r="F337" i="1" s="1"/>
  <c r="G341" i="1"/>
  <c r="G339" i="1"/>
  <c r="G337" i="1" s="1"/>
  <c r="E335" i="1"/>
  <c r="F335" i="1"/>
  <c r="G335" i="1"/>
  <c r="E333" i="1"/>
  <c r="F333" i="1"/>
  <c r="G333" i="1"/>
  <c r="E331" i="1"/>
  <c r="F331" i="1"/>
  <c r="G331" i="1"/>
  <c r="E329" i="1"/>
  <c r="F329" i="1"/>
  <c r="G329" i="1"/>
  <c r="E326" i="1"/>
  <c r="F326" i="1"/>
  <c r="G326" i="1"/>
  <c r="E324" i="1"/>
  <c r="F324" i="1"/>
  <c r="G324" i="1"/>
  <c r="E322" i="1"/>
  <c r="F322" i="1"/>
  <c r="G322" i="1"/>
  <c r="E315" i="1"/>
  <c r="F315" i="1"/>
  <c r="G315" i="1"/>
  <c r="E313" i="1"/>
  <c r="F313" i="1"/>
  <c r="G313" i="1"/>
  <c r="D313" i="1"/>
  <c r="E306" i="1"/>
  <c r="F306" i="1"/>
  <c r="G306" i="1"/>
  <c r="E301" i="1"/>
  <c r="F301" i="1"/>
  <c r="G301" i="1"/>
  <c r="E299" i="1"/>
  <c r="F299" i="1"/>
  <c r="G299" i="1"/>
  <c r="E297" i="1"/>
  <c r="F297" i="1"/>
  <c r="G297" i="1"/>
  <c r="E292" i="1"/>
  <c r="F292" i="1"/>
  <c r="G292" i="1"/>
  <c r="E290" i="1"/>
  <c r="F290" i="1"/>
  <c r="G290" i="1"/>
  <c r="E287" i="1"/>
  <c r="F287" i="1"/>
  <c r="G287" i="1"/>
  <c r="E285" i="1"/>
  <c r="F285" i="1"/>
  <c r="G285" i="1"/>
  <c r="E282" i="1"/>
  <c r="F282" i="1"/>
  <c r="G282" i="1"/>
  <c r="E279" i="1"/>
  <c r="F279" i="1"/>
  <c r="G279" i="1"/>
  <c r="E271" i="1"/>
  <c r="F271" i="1"/>
  <c r="G271" i="1"/>
  <c r="E267" i="1"/>
  <c r="F267" i="1"/>
  <c r="G267" i="1"/>
  <c r="E265" i="1"/>
  <c r="F265" i="1"/>
  <c r="G265" i="1"/>
  <c r="E263" i="1"/>
  <c r="F263" i="1"/>
  <c r="G263" i="1"/>
  <c r="E261" i="1"/>
  <c r="F261" i="1"/>
  <c r="G261" i="1"/>
  <c r="E259" i="1"/>
  <c r="F259" i="1"/>
  <c r="G259" i="1"/>
  <c r="E255" i="1"/>
  <c r="E253" i="1" s="1"/>
  <c r="F255" i="1"/>
  <c r="F253" i="1" s="1"/>
  <c r="G255" i="1"/>
  <c r="G253" i="1" s="1"/>
  <c r="G248" i="1"/>
  <c r="E246" i="1"/>
  <c r="F246" i="1"/>
  <c r="G246" i="1"/>
  <c r="E243" i="1"/>
  <c r="F243" i="1"/>
  <c r="G243" i="1"/>
  <c r="E240" i="1"/>
  <c r="F240" i="1"/>
  <c r="G240" i="1"/>
  <c r="F411" i="1" l="1"/>
  <c r="F409" i="1" s="1"/>
  <c r="E411" i="1"/>
  <c r="E409" i="1" s="1"/>
  <c r="G411" i="1"/>
  <c r="G409" i="1" s="1"/>
  <c r="E450" i="1"/>
  <c r="E448" i="1" s="1"/>
  <c r="E397" i="1"/>
  <c r="E395" i="1" s="1"/>
  <c r="G756" i="1"/>
  <c r="F756" i="1"/>
  <c r="E698" i="1"/>
  <c r="G698" i="1"/>
  <c r="F698" i="1"/>
  <c r="E492" i="1"/>
  <c r="G492" i="1"/>
  <c r="F492" i="1"/>
  <c r="E477" i="1"/>
  <c r="G477" i="1"/>
  <c r="F477" i="1"/>
  <c r="G450" i="1"/>
  <c r="G448" i="1" s="1"/>
  <c r="F450" i="1"/>
  <c r="F448" i="1" s="1"/>
  <c r="E437" i="1"/>
  <c r="G437" i="1"/>
  <c r="F437" i="1"/>
  <c r="G397" i="1"/>
  <c r="G395" i="1" s="1"/>
  <c r="F397" i="1"/>
  <c r="F395" i="1" s="1"/>
  <c r="G378" i="1"/>
  <c r="G372" i="1" s="1"/>
  <c r="F378" i="1"/>
  <c r="F372" i="1" s="1"/>
  <c r="E378" i="1"/>
  <c r="E372" i="1" s="1"/>
  <c r="F362" i="1"/>
  <c r="E362" i="1"/>
  <c r="G362" i="1"/>
  <c r="G345" i="1"/>
  <c r="G343" i="1" s="1"/>
  <c r="E345" i="1"/>
  <c r="E343" i="1" s="1"/>
  <c r="G257" i="1"/>
  <c r="G251" i="1" s="1"/>
  <c r="F257" i="1"/>
  <c r="F251" i="1" s="1"/>
  <c r="E257" i="1"/>
  <c r="E251" i="1"/>
  <c r="E238" i="1"/>
  <c r="E236" i="1" s="1"/>
  <c r="G238" i="1"/>
  <c r="G236" i="1" s="1"/>
  <c r="F238" i="1"/>
  <c r="F236" i="1" s="1"/>
  <c r="D782" i="1"/>
  <c r="F781" i="1"/>
  <c r="E781" i="1"/>
  <c r="D781" i="1"/>
  <c r="F780" i="1"/>
  <c r="F778" i="1" s="1"/>
  <c r="F776" i="1" s="1"/>
  <c r="E780" i="1"/>
  <c r="E778" i="1" s="1"/>
  <c r="E776" i="1" s="1"/>
  <c r="D780" i="1"/>
  <c r="D774" i="1"/>
  <c r="D768" i="1"/>
  <c r="D766" i="1"/>
  <c r="D759" i="1"/>
  <c r="F758" i="1"/>
  <c r="E758" i="1"/>
  <c r="E756" i="1" s="1"/>
  <c r="D758" i="1"/>
  <c r="D752" i="1"/>
  <c r="D748" i="1"/>
  <c r="D739" i="1"/>
  <c r="D734" i="1"/>
  <c r="D732" i="1"/>
  <c r="D722" i="1"/>
  <c r="D715" i="1"/>
  <c r="D710" i="1"/>
  <c r="D704" i="1"/>
  <c r="D701" i="1"/>
  <c r="F700" i="1"/>
  <c r="E700" i="1"/>
  <c r="D700" i="1"/>
  <c r="D693" i="1"/>
  <c r="D686" i="1"/>
  <c r="D683" i="1"/>
  <c r="G682" i="1"/>
  <c r="E682" i="1" s="1"/>
  <c r="E680" i="1" s="1"/>
  <c r="D682" i="1"/>
  <c r="D680" i="1" s="1"/>
  <c r="D674" i="1"/>
  <c r="D669" i="1"/>
  <c r="D665" i="1"/>
  <c r="D658" i="1"/>
  <c r="D651" i="1"/>
  <c r="D648" i="1"/>
  <c r="D639" i="1"/>
  <c r="D631" i="1"/>
  <c r="D627" i="1"/>
  <c r="D625" i="1"/>
  <c r="G624" i="1"/>
  <c r="E624" i="1" s="1"/>
  <c r="E622" i="1" s="1"/>
  <c r="F624" i="1"/>
  <c r="F622" i="1" s="1"/>
  <c r="D617" i="1"/>
  <c r="D613" i="1"/>
  <c r="D611" i="1"/>
  <c r="D609" i="1"/>
  <c r="D605" i="1"/>
  <c r="D597" i="1"/>
  <c r="D595" i="1"/>
  <c r="D593" i="1"/>
  <c r="F587" i="1"/>
  <c r="G586" i="1"/>
  <c r="F586" i="1" s="1"/>
  <c r="G585" i="1"/>
  <c r="F585" i="1" s="1"/>
  <c r="D578" i="1"/>
  <c r="D576" i="1"/>
  <c r="D565" i="1"/>
  <c r="D558" i="1"/>
  <c r="D549" i="1"/>
  <c r="D540" i="1"/>
  <c r="D537" i="1"/>
  <c r="D528" i="1"/>
  <c r="D522" i="1"/>
  <c r="D516" i="1"/>
  <c r="G515" i="1"/>
  <c r="F515" i="1" s="1"/>
  <c r="G514" i="1"/>
  <c r="E514" i="1" s="1"/>
  <c r="E512" i="1" s="1"/>
  <c r="F509" i="1"/>
  <c r="F507" i="1" s="1"/>
  <c r="E509" i="1"/>
  <c r="E507" i="1" s="1"/>
  <c r="D509" i="1"/>
  <c r="D507" i="1" s="1"/>
  <c r="F506" i="1"/>
  <c r="E506" i="1"/>
  <c r="D506" i="1"/>
  <c r="D503" i="1"/>
  <c r="D500" i="1"/>
  <c r="D498" i="1"/>
  <c r="D494" i="1"/>
  <c r="D490" i="1"/>
  <c r="D485" i="1"/>
  <c r="D483" i="1"/>
  <c r="D481" i="1"/>
  <c r="D479" i="1"/>
  <c r="D472" i="1"/>
  <c r="D469" i="1"/>
  <c r="D467" i="1"/>
  <c r="D465" i="1"/>
  <c r="D463" i="1"/>
  <c r="D461" i="1" s="1"/>
  <c r="F460" i="1"/>
  <c r="F458" i="1" s="1"/>
  <c r="D458" i="1"/>
  <c r="D456" i="1"/>
  <c r="D454" i="1"/>
  <c r="D452" i="1"/>
  <c r="D445" i="1"/>
  <c r="D443" i="1" s="1"/>
  <c r="D441" i="1"/>
  <c r="D439" i="1" s="1"/>
  <c r="F436" i="1"/>
  <c r="F435" i="1" s="1"/>
  <c r="F433" i="1" s="1"/>
  <c r="F431" i="1" s="1"/>
  <c r="D435" i="1"/>
  <c r="D433" i="1" s="1"/>
  <c r="D431" i="1" s="1"/>
  <c r="F430" i="1"/>
  <c r="F429" i="1"/>
  <c r="F428" i="1"/>
  <c r="F427" i="1" s="1"/>
  <c r="F425" i="1" s="1"/>
  <c r="F423" i="1" s="1"/>
  <c r="D427" i="1"/>
  <c r="D425" i="1" s="1"/>
  <c r="D423" i="1" s="1"/>
  <c r="D421" i="1"/>
  <c r="D419" i="1" s="1"/>
  <c r="D417" i="1" s="1"/>
  <c r="D415" i="1"/>
  <c r="D413" i="1"/>
  <c r="D407" i="1"/>
  <c r="D405" i="1" s="1"/>
  <c r="D403" i="1" s="1"/>
  <c r="D401" i="1"/>
  <c r="D399" i="1"/>
  <c r="D393" i="1"/>
  <c r="D390" i="1"/>
  <c r="D388" i="1"/>
  <c r="D386" i="1"/>
  <c r="D384" i="1"/>
  <c r="D380" i="1"/>
  <c r="D376" i="1"/>
  <c r="D374" i="1" s="1"/>
  <c r="D370" i="1"/>
  <c r="D368" i="1"/>
  <c r="D366" i="1"/>
  <c r="D364" i="1" s="1"/>
  <c r="F361" i="1"/>
  <c r="F359" i="1" s="1"/>
  <c r="D359" i="1"/>
  <c r="D357" i="1"/>
  <c r="D355" i="1" s="1"/>
  <c r="D353" i="1" s="1"/>
  <c r="F352" i="1"/>
  <c r="F351" i="1" s="1"/>
  <c r="D351" i="1"/>
  <c r="F350" i="1"/>
  <c r="F349" i="1" s="1"/>
  <c r="D349" i="1"/>
  <c r="F348" i="1"/>
  <c r="F347" i="1" s="1"/>
  <c r="D347" i="1"/>
  <c r="D341" i="1"/>
  <c r="D339" i="1" s="1"/>
  <c r="D337" i="1" s="1"/>
  <c r="D335" i="1"/>
  <c r="D333" i="1"/>
  <c r="D331" i="1"/>
  <c r="D329" i="1"/>
  <c r="D326" i="1"/>
  <c r="G310" i="1"/>
  <c r="F310" i="1"/>
  <c r="E310" i="1"/>
  <c r="D324" i="1"/>
  <c r="D322" i="1"/>
  <c r="D315" i="1"/>
  <c r="D306" i="1"/>
  <c r="D301" i="1"/>
  <c r="D299" i="1"/>
  <c r="D297" i="1"/>
  <c r="D292" i="1"/>
  <c r="D290" i="1"/>
  <c r="D287" i="1"/>
  <c r="D285" i="1"/>
  <c r="D282" i="1"/>
  <c r="F277" i="1"/>
  <c r="E277" i="1"/>
  <c r="D279" i="1"/>
  <c r="D271" i="1"/>
  <c r="D267" i="1"/>
  <c r="D265" i="1"/>
  <c r="D263" i="1"/>
  <c r="D261" i="1"/>
  <c r="D259" i="1"/>
  <c r="D255" i="1"/>
  <c r="D253" i="1"/>
  <c r="F250" i="1"/>
  <c r="F248" i="1" s="1"/>
  <c r="E250" i="1"/>
  <c r="E248" i="1" s="1"/>
  <c r="D248" i="1"/>
  <c r="D246" i="1"/>
  <c r="D243" i="1"/>
  <c r="D240" i="1"/>
  <c r="D238" i="1" s="1"/>
  <c r="F235" i="1"/>
  <c r="E235" i="1"/>
  <c r="E233" i="1" s="1"/>
  <c r="G233" i="1"/>
  <c r="F233" i="1"/>
  <c r="D233" i="1"/>
  <c r="F232" i="1"/>
  <c r="F230" i="1" s="1"/>
  <c r="G230" i="1"/>
  <c r="E230" i="1"/>
  <c r="D230" i="1"/>
  <c r="F345" i="1" l="1"/>
  <c r="F343" i="1" s="1"/>
  <c r="E696" i="1"/>
  <c r="D257" i="1"/>
  <c r="D397" i="1"/>
  <c r="D395" i="1" s="1"/>
  <c r="F583" i="1"/>
  <c r="F682" i="1"/>
  <c r="F680" i="1" s="1"/>
  <c r="F620" i="1" s="1"/>
  <c r="D698" i="1"/>
  <c r="G512" i="1"/>
  <c r="G622" i="1"/>
  <c r="D756" i="1"/>
  <c r="D696" i="1" s="1"/>
  <c r="G583" i="1"/>
  <c r="G510" i="1" s="1"/>
  <c r="D310" i="1"/>
  <c r="D378" i="1"/>
  <c r="D372" i="1" s="1"/>
  <c r="G680" i="1"/>
  <c r="F696" i="1"/>
  <c r="G696" i="1"/>
  <c r="E620" i="1"/>
  <c r="F510" i="1"/>
  <c r="G475" i="1"/>
  <c r="E475" i="1"/>
  <c r="F475" i="1"/>
  <c r="D236" i="1"/>
  <c r="D277" i="1"/>
  <c r="D275" i="1" s="1"/>
  <c r="D273" i="1" s="1"/>
  <c r="D492" i="1"/>
  <c r="D411" i="1"/>
  <c r="D409" i="1" s="1"/>
  <c r="F275" i="1"/>
  <c r="F273" i="1" s="1"/>
  <c r="E275" i="1"/>
  <c r="E273" i="1" s="1"/>
  <c r="D778" i="1"/>
  <c r="D776" i="1" s="1"/>
  <c r="D450" i="1"/>
  <c r="D448" i="1" s="1"/>
  <c r="D477" i="1"/>
  <c r="D251" i="1"/>
  <c r="D345" i="1"/>
  <c r="D343" i="1" s="1"/>
  <c r="D437" i="1"/>
  <c r="G277" i="1"/>
  <c r="G275" i="1" s="1"/>
  <c r="G273" i="1" s="1"/>
  <c r="D362" i="1"/>
  <c r="D514" i="1"/>
  <c r="D512" i="1" s="1"/>
  <c r="F514" i="1"/>
  <c r="F512" i="1" s="1"/>
  <c r="D624" i="1"/>
  <c r="D622" i="1" s="1"/>
  <c r="D620" i="1" s="1"/>
  <c r="E585" i="1"/>
  <c r="E583" i="1" s="1"/>
  <c r="E510" i="1" s="1"/>
  <c r="D585" i="1"/>
  <c r="D583" i="1" s="1"/>
  <c r="D510" i="1" s="1"/>
  <c r="E228" i="1" l="1"/>
  <c r="E6" i="1" s="1"/>
  <c r="F228" i="1"/>
  <c r="F6" i="1" s="1"/>
  <c r="D475" i="1"/>
  <c r="D228" i="1" s="1"/>
  <c r="D6" i="1" s="1"/>
  <c r="G620" i="1"/>
  <c r="G228" i="1" s="1"/>
  <c r="G6" i="1" s="1"/>
  <c r="E203" i="1"/>
  <c r="F203" i="1"/>
  <c r="G203" i="1"/>
  <c r="D203" i="1"/>
  <c r="E201" i="1"/>
  <c r="F201" i="1"/>
  <c r="G201" i="1"/>
  <c r="D201" i="1"/>
  <c r="E198" i="1"/>
  <c r="F198" i="1"/>
  <c r="G198" i="1"/>
  <c r="D198" i="1"/>
  <c r="E196" i="1"/>
  <c r="F196" i="1"/>
  <c r="G196" i="1"/>
  <c r="D196" i="1"/>
  <c r="E193" i="1"/>
  <c r="F193" i="1"/>
  <c r="G193" i="1"/>
  <c r="D193" i="1"/>
  <c r="E139" i="1"/>
  <c r="F139" i="1"/>
  <c r="G139" i="1"/>
  <c r="D139" i="1"/>
  <c r="E142" i="1"/>
  <c r="F142" i="1"/>
  <c r="G142" i="1"/>
  <c r="D142" i="1"/>
  <c r="E146" i="1"/>
  <c r="F146" i="1"/>
  <c r="G146" i="1"/>
  <c r="D146" i="1"/>
  <c r="E153" i="1"/>
  <c r="F153" i="1"/>
  <c r="G153" i="1"/>
  <c r="D153" i="1"/>
  <c r="E163" i="1"/>
  <c r="F163" i="1"/>
  <c r="G163" i="1"/>
  <c r="D163" i="1"/>
  <c r="E168" i="1"/>
  <c r="F168" i="1"/>
  <c r="G168" i="1"/>
  <c r="D168" i="1"/>
  <c r="E170" i="1"/>
  <c r="F170" i="1"/>
  <c r="G170" i="1"/>
  <c r="D170" i="1"/>
  <c r="E174" i="1"/>
  <c r="F174" i="1"/>
  <c r="G174" i="1"/>
  <c r="D174" i="1"/>
  <c r="E179" i="1"/>
  <c r="F179" i="1"/>
  <c r="G179" i="1"/>
  <c r="D179" i="1"/>
  <c r="E184" i="1"/>
  <c r="F184" i="1"/>
  <c r="G184" i="1"/>
  <c r="D184" i="1"/>
  <c r="E186" i="1"/>
  <c r="F186" i="1"/>
  <c r="G186" i="1"/>
  <c r="D186" i="1"/>
  <c r="E133" i="1"/>
  <c r="F133" i="1"/>
  <c r="G133" i="1"/>
  <c r="D133" i="1"/>
  <c r="E130" i="1"/>
  <c r="F130" i="1"/>
  <c r="G130" i="1"/>
  <c r="D130" i="1"/>
  <c r="E128" i="1"/>
  <c r="F128" i="1"/>
  <c r="G128" i="1"/>
  <c r="D128" i="1"/>
  <c r="E126" i="1"/>
  <c r="F126" i="1"/>
  <c r="G126" i="1"/>
  <c r="D126" i="1"/>
  <c r="E123" i="1"/>
  <c r="F123" i="1"/>
  <c r="G123" i="1"/>
  <c r="D123" i="1"/>
  <c r="E121" i="1"/>
  <c r="F121" i="1"/>
  <c r="G121" i="1"/>
  <c r="D121" i="1"/>
  <c r="E118" i="1"/>
  <c r="F118" i="1"/>
  <c r="G118" i="1"/>
  <c r="D118" i="1"/>
  <c r="E116" i="1"/>
  <c r="D116" i="1"/>
  <c r="G116" i="1"/>
  <c r="F116" i="1"/>
  <c r="G114" i="1" l="1"/>
  <c r="G112" i="1" s="1"/>
  <c r="E114" i="1"/>
  <c r="E112" i="1" s="1"/>
  <c r="G191" i="1"/>
  <c r="F191" i="1"/>
  <c r="E191" i="1"/>
  <c r="E137" i="1"/>
  <c r="E135" i="1" s="1"/>
  <c r="G137" i="1"/>
  <c r="G135" i="1" s="1"/>
  <c r="D137" i="1"/>
  <c r="D191" i="1"/>
  <c r="D114" i="1"/>
  <c r="D112" i="1" s="1"/>
  <c r="F137" i="1"/>
  <c r="F114" i="1"/>
  <c r="F112" i="1" s="1"/>
  <c r="F135" i="1" l="1"/>
  <c r="D135" i="1"/>
  <c r="E904" i="1"/>
  <c r="F904" i="1"/>
  <c r="G904" i="1"/>
  <c r="D904" i="1"/>
  <c r="G899" i="1"/>
  <c r="G897" i="1" s="1"/>
  <c r="D881" i="1"/>
  <c r="D879" i="1" s="1"/>
  <c r="E881" i="1"/>
  <c r="E879" i="1" s="1"/>
  <c r="F881" i="1"/>
  <c r="F879" i="1" s="1"/>
  <c r="G881" i="1"/>
  <c r="G879" i="1" s="1"/>
  <c r="F95" i="1" l="1"/>
  <c r="F93" i="1" s="1"/>
  <c r="G95" i="1"/>
  <c r="G93" i="1" s="1"/>
  <c r="E95" i="1"/>
  <c r="E93" i="1" s="1"/>
  <c r="D90" i="1"/>
  <c r="D88" i="1" s="1"/>
  <c r="F90" i="1"/>
  <c r="F88" i="1" s="1"/>
  <c r="G90" i="1"/>
  <c r="G88" i="1" s="1"/>
  <c r="E90" i="1"/>
  <c r="E88" i="1" s="1"/>
  <c r="E73" i="1"/>
  <c r="E71" i="1" s="1"/>
  <c r="F73" i="1"/>
  <c r="F71" i="1" s="1"/>
  <c r="G73" i="1"/>
  <c r="G71" i="1" s="1"/>
  <c r="D73" i="1"/>
  <c r="D71" i="1" s="1"/>
  <c r="F38" i="1"/>
  <c r="F36" i="1" s="1"/>
  <c r="G38" i="1"/>
  <c r="G36" i="1" s="1"/>
  <c r="E38" i="1"/>
  <c r="E36" i="1" s="1"/>
  <c r="D29" i="1"/>
  <c r="D27" i="1" s="1"/>
  <c r="E29" i="1"/>
  <c r="E27" i="1" s="1"/>
  <c r="G29" i="1"/>
  <c r="G27" i="1" s="1"/>
  <c r="F29" i="1"/>
  <c r="F27" i="1" s="1"/>
  <c r="E18" i="1"/>
  <c r="E16" i="1" s="1"/>
  <c r="F18" i="1"/>
  <c r="F16" i="1" s="1"/>
  <c r="G18" i="1"/>
  <c r="G16" i="1" s="1"/>
  <c r="D18" i="1"/>
  <c r="D16" i="1" s="1"/>
  <c r="D12" i="1"/>
  <c r="D10" i="1" s="1"/>
  <c r="F12" i="1"/>
  <c r="F10" i="1" s="1"/>
  <c r="G12" i="1"/>
  <c r="G10" i="1" s="1"/>
  <c r="E12" i="1"/>
  <c r="E10" i="1" s="1"/>
</calcChain>
</file>

<file path=xl/sharedStrings.xml><?xml version="1.0" encoding="utf-8"?>
<sst xmlns="http://schemas.openxmlformats.org/spreadsheetml/2006/main" count="1023" uniqueCount="607">
  <si>
    <t xml:space="preserve"> Հավելված N 5
 Աղյուսակ N 2 </t>
  </si>
  <si>
    <t xml:space="preserve"> հազար դրամներով </t>
  </si>
  <si>
    <t xml:space="preserve"> Ծրագրային դասիչ</t>
  </si>
  <si>
    <t xml:space="preserve"> Բյուջետային գլխավոր կարգադրիչների, ծրագրերի, միջոցառումների և ուղղությունների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</si>
  <si>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</si>
  <si>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</si>
  <si>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</si>
  <si>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</si>
  <si>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</si>
  <si>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 առում</t>
  </si>
  <si>
    <t xml:space="preserve"> ԸՆԴԱՄԵՆԸ</t>
  </si>
  <si>
    <t>Հայաստանի Հանրապետության 2026 թվականի պետական բյուջեով նախատեսված ոչ ֆինանսական ակտիվների գծով բյուջետային ծախսերի կատարման եռամսյակային (աճողական) համամասնություններն ըստ բյուջետային գլխավոր կարգադրիչների, ծրագրերի, միջոցառումների, միջոցառումները կատարող պետական մարմինների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</si>
  <si>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</si>
  <si>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</si>
  <si>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այդ թվում՛</t>
  </si>
  <si>
    <t xml:space="preserve"> 1004</t>
  </si>
  <si>
    <t xml:space="preserve"> 31002</t>
  </si>
  <si>
    <t xml:space="preserve"> Ոռոգման համակարգերի հիմնանորոգում</t>
  </si>
  <si>
    <t xml:space="preserve"> այդ թվում` ըստ կատարողների</t>
  </si>
  <si>
    <t xml:space="preserve"> ՀՀ  տարածքային կառավարման և ենթակառուցվածքների նախարարության ջրային կոմիտե</t>
  </si>
  <si>
    <t xml:space="preserve"> 31009</t>
  </si>
  <si>
    <t xml:space="preserve"> Օրվա կարգավորման ջրավազանների կառուցում և վերակառուցում</t>
  </si>
  <si>
    <t xml:space="preserve"> 31012</t>
  </si>
  <si>
    <t xml:space="preserve"> Գետերի և հեղեղատարների տեղամասերի ամրացման և մաքրման աշխատանքներ</t>
  </si>
  <si>
    <t xml:space="preserve"> 31013</t>
  </si>
  <si>
    <t xml:space="preserve"> Փոքր և միջին ջրամբարների կառուցում</t>
  </si>
  <si>
    <t xml:space="preserve"> 31014</t>
  </si>
  <si>
    <t xml:space="preserve"> Ջրամբարների վերականգնման և վերազինման աշխատանքներ</t>
  </si>
  <si>
    <t xml:space="preserve"> 1017</t>
  </si>
  <si>
    <t xml:space="preserve"> 21001</t>
  </si>
  <si>
    <t xml:space="preserve"> Արփա-Սևան ջրային համակարգի տեխնիկական վիճակի բարելավում</t>
  </si>
  <si>
    <t xml:space="preserve"> 1049</t>
  </si>
  <si>
    <t xml:space="preserve"> Պետական նշանակության ավտոճանապարհների հիմնանորոգում</t>
  </si>
  <si>
    <t xml:space="preserve"> ՀՀ կառավարություն</t>
  </si>
  <si>
    <t xml:space="preserve"> 21002</t>
  </si>
  <si>
    <t xml:space="preserve"> Տրանսպորտային օբյեկտների հիմնանորոգում</t>
  </si>
  <si>
    <t xml:space="preserve"> 21020</t>
  </si>
  <si>
    <t xml:space="preserve"> Միջպետական և հանրապետական նշանակության ավտոճանապարհների միջին նորոգում</t>
  </si>
  <si>
    <t xml:space="preserve"> 1072</t>
  </si>
  <si>
    <t xml:space="preserve"> 31008</t>
  </si>
  <si>
    <t xml:space="preserve"> Պարտադիր կապիտալ աշխատանքների ծրագրի շրջանակներում ջրամատակարարման և ջրահեռացման ենթակառուցվածքների հիմնանորոգում</t>
  </si>
  <si>
    <t xml:space="preserve"> 31010</t>
  </si>
  <si>
    <t xml:space="preserve"> Ջրամատակարարման և ջրահեռացման համակարգի հիմնանորոգում</t>
  </si>
  <si>
    <t xml:space="preserve"> Ջրամատակարարման և ջրահեռացման համակարգի կառուցում</t>
  </si>
  <si>
    <t xml:space="preserve"> 1157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</si>
  <si>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</si>
  <si>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</si>
  <si>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 xml:space="preserve"> 21038</t>
  </si>
  <si>
    <t xml:space="preserve"> Երևանի բուսաբանական այգու տարածքում անտառապուրակի կառուցապատման աշխատանքներ</t>
  </si>
  <si>
    <t xml:space="preserve"> 1212</t>
  </si>
  <si>
    <t xml:space="preserve"> 32001</t>
  </si>
  <si>
    <t xml:space="preserve"> ՀՀ մարզերում առաջնահերթ լուծում պահանջող անհետաձգելի ծրագրերի իրականացում</t>
  </si>
  <si>
    <t xml:space="preserve"> ՀՀ  առողջապահության  նախարարություն</t>
  </si>
  <si>
    <t xml:space="preserve"> 1126</t>
  </si>
  <si>
    <t xml:space="preserve"> Առողջապահական կազմակերպությունների վերազինում</t>
  </si>
  <si>
    <t xml:space="preserve"> 31003</t>
  </si>
  <si>
    <t xml:space="preserve"> Առողջապահական կազմակերպությունների կառուցում, վերակառուցում</t>
  </si>
  <si>
    <t xml:space="preserve"> ՀՀ քաղաքաշինության կոմիտե</t>
  </si>
  <si>
    <t xml:space="preserve"> ՀՀ  արդարադատության նախարարություն</t>
  </si>
  <si>
    <t xml:space="preserve"> 1057</t>
  </si>
  <si>
    <t xml:space="preserve"> Արդարադատության նախարարության շենքային պայմաններիբարելավում</t>
  </si>
  <si>
    <t xml:space="preserve"> 1120</t>
  </si>
  <si>
    <t xml:space="preserve"> 31001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</si>
  <si>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</si>
  <si>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ՀՀ արդարադատության նախարարության պրոբացիայի ծառայություն</t>
  </si>
  <si>
    <t xml:space="preserve"> ՀՀ արդարադատության նախարարության քրեակատարողական  ծառայության կարողությունների զարգացում և տեխնիկական հագեցվածության ապահովում</t>
  </si>
  <si>
    <t xml:space="preserve"> ՀՀ արդարադատության նախարարության քրեակատարողական ծառայություն</t>
  </si>
  <si>
    <t xml:space="preserve"> 31006</t>
  </si>
  <si>
    <t xml:space="preserve"> Քրեակատարողական ծառայության տրանսպորտայինմիջոցներով ապահովվածության բարելավում</t>
  </si>
  <si>
    <t xml:space="preserve"> ՀՀ շրջակա միջավայրի նախարարություն</t>
  </si>
  <si>
    <t xml:space="preserve"> 1173</t>
  </si>
  <si>
    <t xml:space="preserve"> Էկոպարեկային ծառայության շենքային պայմաններով ապահովում</t>
  </si>
  <si>
    <t xml:space="preserve"> ՀՀ շրջակա միջավայրի նախարարության Էկոպարեկային ծառայություն</t>
  </si>
  <si>
    <t xml:space="preserve"> Անտառվերականգնման և անտառապատման աշխատանքներ</t>
  </si>
  <si>
    <t xml:space="preserve"> ՀՀ  կրթության , գիտության, մշակույթի և սպորտի նախարարություն</t>
  </si>
  <si>
    <t xml:space="preserve"> Մասնագիտական ուսումնական հաստատությունների շենքերի կառուցում</t>
  </si>
  <si>
    <t xml:space="preserve"> Թանգարանների և պատկերասրահների գույքային և տեխնիկական  հագեցվածության բարելավում</t>
  </si>
  <si>
    <t xml:space="preserve"> 32007</t>
  </si>
  <si>
    <t xml:space="preserve"> 11003</t>
  </si>
  <si>
    <t xml:space="preserve"> Մանկապարտեզների շենքերի վերակառուցում, հիմնանորոգում</t>
  </si>
  <si>
    <t xml:space="preserve"> ՀՀ  պաշտպանության  նախարարություն</t>
  </si>
  <si>
    <t xml:space="preserve"> 1169</t>
  </si>
  <si>
    <t xml:space="preserve"> ՀՀ պաշտպանության նախարարության շենքային պայմանների բարելավում</t>
  </si>
  <si>
    <t xml:space="preserve"> 1204</t>
  </si>
  <si>
    <t xml:space="preserve"> Հոսպիտալների և բուժկետերի բժշկական սարքավորումներով համալրում</t>
  </si>
  <si>
    <t xml:space="preserve"> ՀՀ  աշխատանքի և սոցիալական հարցերի նախարարություն</t>
  </si>
  <si>
    <t xml:space="preserve"> 1011</t>
  </si>
  <si>
    <t xml:space="preserve"> Սոցիալական բնակարանային ֆոնդի շենքերի վերանորոգում</t>
  </si>
  <si>
    <t xml:space="preserve"> 1032</t>
  </si>
  <si>
    <t xml:space="preserve"> Տարեց և (կամ) հաշմանդամություն ունեցող անձանց շուրջօրյա խնամքի  պետական ոչ առևտրային կազմակերպությունների շենքային պայմանների բարելավում</t>
  </si>
  <si>
    <t xml:space="preserve"> 1160</t>
  </si>
  <si>
    <t xml:space="preserve"> Մեծամորում հաշմանդամություն ունեցող անձանց համար անկախ կյանքի կենտրոնի կառուցում	</t>
  </si>
  <si>
    <t xml:space="preserve"> ՀՀ բարձր տեխնոլոգիական արդյունաբերության նախարարություն</t>
  </si>
  <si>
    <t xml:space="preserve"> 1235</t>
  </si>
  <si>
    <t xml:space="preserve"> Միասնական թվային միջավայրի ձևավորում</t>
  </si>
  <si>
    <t xml:space="preserve"> ՀՀ ֆինանսների նախարարություն</t>
  </si>
  <si>
    <t xml:space="preserve"> ՀՀ պետական եկամուտների կոմիտե</t>
  </si>
  <si>
    <t xml:space="preserve"> Կոռուպցիայի կանխարգելման հանձնաժողով</t>
  </si>
  <si>
    <t xml:space="preserve"> Հակակոռուպցիոն կոմիտե</t>
  </si>
  <si>
    <t xml:space="preserve"> ՀՀ ներքին գործերի նախարարություն</t>
  </si>
  <si>
    <t xml:space="preserve"> 1089</t>
  </si>
  <si>
    <t xml:space="preserve"> Սեյսմիկ պաշտպանության համակարգի ազգային դիտացանցի արդիականացում</t>
  </si>
  <si>
    <t xml:space="preserve"> 1090</t>
  </si>
  <si>
    <t xml:space="preserve"> ՆԳՆ փրկարար ծառայության հրշեջ-փրկարարական գույքի բարելավմանե ներդրումային ծրագրի իրականացում</t>
  </si>
  <si>
    <t xml:space="preserve"> 1234</t>
  </si>
  <si>
    <t xml:space="preserve"> ՀՀ ՆԳՆ շենքային պայմանների բարելավում</t>
  </si>
  <si>
    <t xml:space="preserve"> ՀՀ հանրային ծառայությունները կարգավորող հանձնաժողով</t>
  </si>
  <si>
    <t xml:space="preserve"> 1064</t>
  </si>
  <si>
    <t xml:space="preserve"> Հանրային ծառայությունները կարգավորող հանձնաժողովի տեխնիկական հագեցվածության բարելավում</t>
  </si>
  <si>
    <t xml:space="preserve"> ՀՀ հանրային ծառայությունները կարգավորող հանձնաժողովի շենքային պայմանների ապահովում և բարելավում</t>
  </si>
  <si>
    <t xml:space="preserve"> ՀՀ կադաստրի կոմիտե</t>
  </si>
  <si>
    <t xml:space="preserve"> 1012</t>
  </si>
  <si>
    <t xml:space="preserve"> 31015</t>
  </si>
  <si>
    <t xml:space="preserve"> Կադաստրային քարտեզներում  համայնքների վարչական սահմանների, կադաստրային թաղամասերի տեղադիրքի և սահմանների ուղղման նպատակով լրացուցիչ կետերի դիտարկման աշխատանքներ</t>
  </si>
  <si>
    <t xml:space="preserve"> 1023</t>
  </si>
  <si>
    <t xml:space="preserve"> ՀՀ պետական եկամուտների կոմիտեի տեխնիկական հագեցվածության բարելավում</t>
  </si>
  <si>
    <t xml:space="preserve"> ՀՀ պետական եկամուտների կոմիտեի  շենքային ապահովվածության բարելավում</t>
  </si>
  <si>
    <t xml:space="preserve"> ՀՀ ազգային անվտանգության ծառայություն</t>
  </si>
  <si>
    <t xml:space="preserve"> 1138</t>
  </si>
  <si>
    <t xml:space="preserve"> Ազգային անվտանգության համակարգի տեխնիկական հագեցվածության բարելավում</t>
  </si>
  <si>
    <t xml:space="preserve"> Ազգային անվտանգության համակարգի շենքային ապահովվածության բարելավում</t>
  </si>
  <si>
    <t xml:space="preserve"> Ազգային անվտանգության համակարգի տրանսպորտային սարքավորումների հագեցվածության բարելավում</t>
  </si>
  <si>
    <t xml:space="preserve"> ՀՀ  միջուկային անվտանգության կարգավորման  կոմիտե</t>
  </si>
  <si>
    <t xml:space="preserve"> 1054</t>
  </si>
  <si>
    <t xml:space="preserve"> ՀՀ միջուկային անվտանգության կարգավորման կոմիտեին  և  ՄՌԱԳՏԿ ՓԲԸ -ին  շենքային պայմաններով ապահովում</t>
  </si>
  <si>
    <t xml:space="preserve"> ՀՀ պետական պահպանության ծառայություն</t>
  </si>
  <si>
    <t xml:space="preserve"> 1036</t>
  </si>
  <si>
    <t xml:space="preserve"> ՊՊԾ տրանսպորտային միջոցներով ապահովվածության բարելավում</t>
  </si>
  <si>
    <t xml:space="preserve"> ՊՊԾ տեխնիկական հագեցվածության բարելավում</t>
  </si>
  <si>
    <t xml:space="preserve"> ՀՀ քննչական կոմիտե</t>
  </si>
  <si>
    <t xml:space="preserve"> 1180</t>
  </si>
  <si>
    <t xml:space="preserve"> 31004</t>
  </si>
  <si>
    <t xml:space="preserve"> ՀՀ քննչական կոմիտեի շենքային պայմանների բարելավում</t>
  </si>
  <si>
    <t xml:space="preserve"> 1103</t>
  </si>
  <si>
    <t xml:space="preserve"> 11002</t>
  </si>
  <si>
    <t xml:space="preserve"> Նորմատիվատեխնիկական փաստաթղթերի մշակում  և տեղայնացում</t>
  </si>
  <si>
    <t xml:space="preserve"> Քաղաքաշինական ծրագրային,  միկրոռեգիոնալ մակարդակի համակցված տարածական պլանավորման փաստաթղթերի մշակում</t>
  </si>
  <si>
    <t xml:space="preserve"> Քաղաքաշինության բնագավառում պետական ծրագրերի իրականացման ապահովում</t>
  </si>
  <si>
    <t xml:space="preserve"> ՀՀ արտաքին հետախուզության ծառայություն</t>
  </si>
  <si>
    <t xml:space="preserve"> 1237</t>
  </si>
  <si>
    <t xml:space="preserve"> Արտաքին հետախուզության ծառայության շենքային պայմանների ապահովում</t>
  </si>
  <si>
    <t xml:space="preserve"> 1139</t>
  </si>
  <si>
    <t xml:space="preserve"> Հարկաբյուջետային ռիսկերի կառավարման պահուստ</t>
  </si>
  <si>
    <t>Արազափ 1 պոմպակայանի մղման խողովակաշարի հիմնանորոգում (2-րդ փուլ)</t>
  </si>
  <si>
    <t>Ոռոգման համակարգերի հիմնանորոգման աշխատանքների նախագծանախահաշվային փաստաթղթերի ձեռքբերում</t>
  </si>
  <si>
    <t>այդ թվում՝ ըստ ուղղությունների</t>
  </si>
  <si>
    <t>Արզնի-Շամիրամ 2-րդ հերթի ջրանցքի Արուճի պոմպակայանի ջրընդունիչ ավազան հանդիսացող 10 հազ․խմ ծավալով ՕԿՋ-ի հիմնանորոգում</t>
  </si>
  <si>
    <t>ՀՀ Լոռու մարզի Սպիտակ համայնքի Ջրաշենի պոմպակայանի  3.0 հազ․ խմ ծավալով ՕԿՋ-ի նորոգում</t>
  </si>
  <si>
    <t>ՀՀ Գեղարքունիք մարզի Ծովինար գյուղի Մեծ առվի մոտ շուրջ 9.0 հազ.խմ ծավալով ՕԿՋ-ի կառուցում</t>
  </si>
  <si>
    <t>ՀՀ Գեղարքունիք մարզի Մարտունի համայնքի Վաղաշեն բնակավայրի Մանասի առու ջրանցքի գլխամասից վերև Կոփոյվար տարածքում  շուրջ27.0 հազ խմ ծավալով ՕԿՋ-ի կառուցում</t>
  </si>
  <si>
    <t>Արզնի-Շամիրամ 2-րդ հերթի ջրանցքի վերջնամասում գտնվող, Ներքին Բազմաբերդի պոմպակայանի ջրընդունիչ ավազան հանդիսացող 24 հազ․խմ ծավալով ՕԿՋ-ի հիմնանորոգում</t>
  </si>
  <si>
    <t>Ոսկեպար-Բաղանիս-Ոսկեվան-Կոթի ինքնահոս ջրագծի վրա՝ Բաղանիս-Ոսկեվան № 2 նախկին պոմպակայանի տարածքում, մինչև 8 հազ.խմ ծավալով ՕԿՋ-ի կառուցում</t>
  </si>
  <si>
    <t>Զանգակատուն-Պարույր Սևակ ինքնահոս ջրագծի վրա մինչև 100 հազ․խմ ծավալով ՕԿՋ-ի կառուցում</t>
  </si>
  <si>
    <t>Գավառագետի հունի մաքրման և ափերի ամրացման աշխատանքներ</t>
  </si>
  <si>
    <t>ՀՀ Շիրակի մարզի Սառնաղբյուրի ջրամբարի պատվարի անվտանգ շահագործման նպատակով նախագծանախահաշվային փաստաթղթերի կազմման ծառայությունների ձեռբերում և շինարարության իրականացում</t>
  </si>
  <si>
    <t>ՀՀ Տավուշի մարզի Այգեձորի ջրամբարի տեխնիկական վիճակի ուսումնասիրությունների, հիմնանորոգման ենթակա հիդրոտեխնիկական կառուցվածքների վերականգնման և վերազինման աշխատանքներ</t>
  </si>
  <si>
    <t xml:space="preserve">ՀՀ Գեղարքունիքի մարզի Գեղարքունիք-2 ջրամբարի վերակառուցում </t>
  </si>
  <si>
    <t>Նուբարաշեն թաղամասի ջրամատակարարման II  գոտու բաշխիչ ցանցի վերակառուցում, գոտիավորում</t>
  </si>
  <si>
    <t>Նուբարաշեն թաղամասի ջրամատակարարման III  գոտու բաշխիչ ցանցի վերակառուցում, գոտիավորում</t>
  </si>
  <si>
    <t>Նուբարաշեն թաղամասի ջրամատակարարման IV  գոտու բաշխիչ ցանցի վերակառուցում, գոտիավորում</t>
  </si>
  <si>
    <t>Աջափնյակ վարչական շրջան, Շինարարների, Պարսեղով, Եղիազարյան և հարակից փողոցների ջրամատակարարման ցանցի բարելավում, փաթեթ - 1</t>
  </si>
  <si>
    <t>ք. Երևան, Աջափնյակ վարչական շրջանի Ջանիբեկյան, Բաշինջաղյան, Սիսակյան, Վշտունի և հարակից փողոցների ջրամատակարարման ցանցի բարելավում փաթեթ - 2</t>
  </si>
  <si>
    <t>Աջափնյակ վարչական շրջանի ջրամատակարարման ցանցի վերակառուցում 
  (գոտի – 3)</t>
  </si>
  <si>
    <t xml:space="preserve">Պռոշյան-Դեմիրճյան-Բաղրամյան փողոցներով պարփակված հատվածի բաշխիչ ցանցի վերակառուցում </t>
  </si>
  <si>
    <t xml:space="preserve">Կոնդ թաղամասի և Պարոնյան, Ձորափի փողոցների  բաշխիչ ցանցի  վերակառուցում </t>
  </si>
  <si>
    <t xml:space="preserve"> Մալաթիա-Սեբաստիա վարչական շրջանի ջրամատակարարման ցանցի բարելավում</t>
  </si>
  <si>
    <t>Աշտարակ քաղաքի Մ. Մաշտոցի, Լինչի, Հ. Թումանյան, Թամազյան, Գրիբոյեդովի փողոցների և հարակից նրբանցքների ջրամատակարարման բաշխիչ ցանցի վերակառուցում</t>
  </si>
  <si>
    <t>Արմավիրի մարզի Ակնալիճ գյուղի բաշխիչ ցանցի վերակառուցում</t>
  </si>
  <si>
    <t xml:space="preserve">ՀՀ Լոռու մարզի Ալավերդի քաղաքի Սարահարթ թաղամասի բաշխիչ ցանցի վերակառուցում </t>
  </si>
  <si>
    <t>ՀՀ Սյունիքի մարզի Ագարակ քաղաքի գոյություն ունեցող ջրի մաքրման կայանի հիմնանորոգում, լրացուցիչ նոր կայանի կառուցում</t>
  </si>
  <si>
    <t>ՀՀ Սյունիքի մարզի Բռնակոթ համայնքի այլընտրանքային աղբյուրից ջրատարի կառուցում</t>
  </si>
  <si>
    <t xml:space="preserve"> Հաշվարկային հիդրոլոգիական բնութագրերի որոշում 
(ՀՀ շինարարական նորմերի մշակում, տեղայնացում)                                                 </t>
  </si>
  <si>
    <t xml:space="preserve"> Գետերի վրա կամուրջների, կարգավորիչ պատերի հիդրոլոգիական հաշվարկներ 
(ՀՀ կանոնների հավաքածուի մշակում, տեղայնացում)   </t>
  </si>
  <si>
    <t xml:space="preserve"> Կամուրջների շահագործում 
(ՀՀ կանոնների հավաքածուի մշակում, տեղայնացում) </t>
  </si>
  <si>
    <t xml:space="preserve"> Ճակատային կախովի օդափոխվող համակարգեր. Նախագծման, աշխատանքների կատարման և շահագործման կանոններ 
(ՀՀ շինարարական նորմերի մշակում, տեղայնացում)                            </t>
  </si>
  <si>
    <t xml:space="preserve"> Փայտանյութերի պահեստներ.Նախագծման  նորմեր
(ՀՀ շինարարական նորմերի մշակում, տեղայնացում)   </t>
  </si>
  <si>
    <t xml:space="preserve"> Շենքերի ու շինությունների կապի և հեռահաղորդակցության համակարգեր. Նախագծման հիմնական դրույթներ 
(ՀՀ շինարարական նորմերի մշակում, տեղայնացում)                      </t>
  </si>
  <si>
    <t>Ընդհանուր օգտագործման ավտոմոբիլային ճանապարհներ, տրամսպորտային ենթակառուցվածքներ  
(ԵՄ նորմերի թարգմանություն և տեղայնացում)</t>
  </si>
  <si>
    <t>Երկաթուղիներ 
(ԵՄ նորմերի թարգմանություն և տեղայնացում)</t>
  </si>
  <si>
    <t>Օդափոխության, ջեռուցման, օդի լավորակման համակարգեր 
(ԵՄ նորմերի թարգմանություն և տեղայնացում)</t>
  </si>
  <si>
    <t>Օդանավակայաններ 
(ԵՄ նորմերի թարգմանություն և տեղայնացում)</t>
  </si>
  <si>
    <t>Ավտոլիցքավորման կայանների կազմակերպում, հրդեհաշիջում 
(ԵՄ նորմերի թարգմանություն և տեղայնացում)</t>
  </si>
  <si>
    <t>Ինժեներագեոդեզիական հետազննում 
(ԵՄ նորմերի թարգմանություն և տեղայնացում)</t>
  </si>
  <si>
    <t>Շենքերի և շինությունների հրդեհային անվտանգություն 
(ԵՄ նորմերի թարգմանություն և տեղայնացում)</t>
  </si>
  <si>
    <t>ԵՄ այլ նորմերի թարգմանություն և տեղայնացում (մեկնարկ/չբաշխված)</t>
  </si>
  <si>
    <t xml:space="preserve">ՀՀ Սևանա լճի ջրհավաք ավազանի առափնյա հատվածների քաղաքաշինական գոտևորման նախագիծ </t>
  </si>
  <si>
    <t>ՀՀ Լոռու մարզի Ստեփանավան համայնքի Աշոտաբերդ թաղամասի կառուցապատման աշխատանքներ</t>
  </si>
  <si>
    <t xml:space="preserve"> «Հարսնաքար»  հանգստի գոտուց մինչև Սևանի թերակղզի հատվածի ճեմուղու կառուցում</t>
  </si>
  <si>
    <r>
      <t xml:space="preserve">Նուբարաշեն թաղամասի ջրամատակարարման </t>
    </r>
    <r>
      <rPr>
        <i/>
        <sz val="10"/>
        <color rgb="FF000000"/>
        <rFont val="GHEA Grapalat"/>
        <family val="2"/>
      </rPr>
      <t xml:space="preserve">I </t>
    </r>
    <r>
      <rPr>
        <i/>
        <sz val="10"/>
        <rFont val="GHEA Grapalat"/>
        <family val="2"/>
      </rPr>
      <t>գոտու բաշխիչ ցանցի վերակառուցում, գոտիավորում</t>
    </r>
  </si>
  <si>
    <t>ՀՀ Արագածոտնի մարզ</t>
  </si>
  <si>
    <t>ՀՀ ԱՆ «Ծաղկահովիտի առողջության կենտրոն» ՓԲԸ</t>
  </si>
  <si>
    <t>ՀՀ Արարատի մարզ</t>
  </si>
  <si>
    <t>ՀՀ ԱՆ «Մասիսի բժշկական կենտրոն» ՓԲԸ</t>
  </si>
  <si>
    <t>ՀՀ ԱՆ «Վեդու բժշկական կենտրոն» ՓԲԸ</t>
  </si>
  <si>
    <t>ՀՀ Արմավիրի մարզ</t>
  </si>
  <si>
    <t>ՀՀ ԱՆ «ՀՎԿԱԿ» ՊՈԱԿ Արմավիրի մարզի մասնաճյուղ</t>
  </si>
  <si>
    <t>ՀՀ Կոտայքի մարզ</t>
  </si>
  <si>
    <t xml:space="preserve"> ՀՀ ԱՆ Եղվարդի «Նաիրիի բժշկական կենտրոն» ՓԲԸ</t>
  </si>
  <si>
    <t>ՀՀ Կոտայքի մարզի «Նոր Հաճնի պոլիկլինիկա» ՊՓԲԸ</t>
  </si>
  <si>
    <t>ՀՀ Լոռու մարզ</t>
  </si>
  <si>
    <t>ՀՀ ԱՆ «Տաշիրի բժշկական կենտրոն» ՓԲԸ</t>
  </si>
  <si>
    <t>ՀՀ Շիրակի մարզ</t>
  </si>
  <si>
    <t>ՀՀ ԱՆ «Գյումրու բժշկական կենտրոն» ՓԲԸ ծննդատուն</t>
  </si>
  <si>
    <t>ՀՀ Սյունիքի մարզ</t>
  </si>
  <si>
    <t>ՀՀ ԱՆ «Սիսիանի բժշկական կենտրոն» ՓԲԸ</t>
  </si>
  <si>
    <t>ՀՀ ԱՆ «Դատաբժշկական գիտագործնական կենտրոն» Մեղրու  ստորաբաժանում</t>
  </si>
  <si>
    <t>Մարզային ամբուլատորիաներ</t>
  </si>
  <si>
    <t>29 բժշկական ամբուլատորիաների վերազինում</t>
  </si>
  <si>
    <t xml:space="preserve"> այդ թվում՝</t>
  </si>
  <si>
    <t xml:space="preserve"> այդ թվում` ըստ ուղղությունների</t>
  </si>
  <si>
    <t>Երևան քաղաք</t>
  </si>
  <si>
    <t>ՀՀ ԱՆ «Հոգեկան առողջության պահպանման ազգային կենտրոն» ՓԲԸ</t>
  </si>
  <si>
    <t>ՀՀ ԱՆ «Ինֆեկցիոն հիվանդությունների ազգային կենտրոն» ՓԲԸ</t>
  </si>
  <si>
    <t>ՀՀ Արագածոտնի մարզ «Ոսկևազի ԱԱՊԿ» ՀՈԱԿ</t>
  </si>
  <si>
    <t>ՀՀ Արագածոտնի մարզի «Մաստարայի ԲԱ» ՀՈԱԿ</t>
  </si>
  <si>
    <t>ՀՀ Արագածոտնի մարզի «Նոր Երզնկայի ԱԱՊԿ»ՊՈԱԿ</t>
  </si>
  <si>
    <t>ՀՀ Արարատի մարզի «Դիմիտրովի ԱԱՊԿ» ՊՈԱԿ</t>
  </si>
  <si>
    <t>ՀՀ Արարատի մարզի «Այգեստանի ԱԱՊԿ» ՊՈԱԿ</t>
  </si>
  <si>
    <t>ՀՀ Արարատի մարզի «Դվինի ԱԱՊԿ» ՊՈԱԿ</t>
  </si>
  <si>
    <t>ՀՀ Արարատի մարզի «Այգավանի ԱԱՊԿ» ՊՈԱԿ</t>
  </si>
  <si>
    <t>ՀՀ Արարատի մարզի «Նոր կյանքի ԱԱՊԿ» ՊՈԱԿ</t>
  </si>
  <si>
    <t>ՀՀ ԱՆ «Հիվանդությունների վերահսկման և կանխարգելման ազգային կենտրոն» ՊՈԱԿ Արմավիրի մարզի մասնաճյուղ</t>
  </si>
  <si>
    <t>ՀՀ Արմավիրի մարզի «Գայի ԲԱ» ՀՈԱԿ</t>
  </si>
  <si>
    <t>ՀՀ Արմավիրի մարզի «Ջրառատի ԲԱ» ՀՈԱԿ</t>
  </si>
  <si>
    <t>ՀՀ Արմավիրի մարզի «Վարդանաշենի ԲԱ» ՀՈԱԿ</t>
  </si>
  <si>
    <t>ՀՀ Արմավիրի մարզի «Տանձուտի ԲԱ» ՀՈԱԿ</t>
  </si>
  <si>
    <t>ՀՀ Արմավիրի մարզի «Խանջյանի ԲԱ» ՀՈԱԿ</t>
  </si>
  <si>
    <t>ՀՀ Արմավիրի մարզի «Լենուղու ԱԿ» ՀՈԱԿ</t>
  </si>
  <si>
    <t>ՀՀ Արմավիրի մարզի «Մուսալեռի ԲԱ» ՊՈԱԿ</t>
  </si>
  <si>
    <t>ՀՀ ԱՆ «Էջմիածնի բժշկական կենտրոն» ՓԲԸ</t>
  </si>
  <si>
    <t>ՀՀ Գեղարքունիքի մարզ</t>
  </si>
  <si>
    <t>ՀՀ ԱՆ «Վարդենիսի բժշկական կենտրոն» ՓԲԸ</t>
  </si>
  <si>
    <t>ՀՀ Գեղարքունիքի մարզի «Ծակքարի ԱԱՊԿ» ՊՈԱԿ</t>
  </si>
  <si>
    <t>ՀՀ Գեղարքունիքի մարզի «Վարդենիկի ԱԿ» ՊՈԱԿ</t>
  </si>
  <si>
    <t>ՀՀ Գեղարքունիքի մարզի «Վաղաշենի ԱԱՊԿ» ՊՈԱԿ</t>
  </si>
  <si>
    <t>ՀՀ Կոտայքի մարզի «Ձորաղբյուրի ԱԱՊԿ» ՊՈԱԿ</t>
  </si>
  <si>
    <t>ՀՀ Սյունիքի մարզի «Անգեղակոթի ԲԱ» ՊՈԱԿ</t>
  </si>
  <si>
    <t>ՀՀ ԱՆ «Դատաբժշկական գիտագործնական կենտրոն» Մեղրու ստորաբաժանում</t>
  </si>
  <si>
    <t>ՀՀ Լոռու մարզի «Վանաձորի թիվ 1 պոլիկլինիկա» ՊՓԲԸ</t>
  </si>
  <si>
    <t>ՀՀ Լոռու մարզ «Մեծավանի ԱԿ» ՊՈԱԿ</t>
  </si>
  <si>
    <t>ՀՀ Լոռու մարզի  «Օձունի  ԲԱ»  ՀՈԱԿ</t>
  </si>
  <si>
    <t xml:space="preserve">ՀՀ Լոռու մարզի  «Վահագնի ԱԱՊԿ» ՊՈԱԿ </t>
  </si>
  <si>
    <t>ՀՀ Շիրակի մարզի «Պեմզաշենի ԱԿ» ՊՈԱԿ</t>
  </si>
  <si>
    <t>ՀՀ Շիրակի մարզի «Ախուրիկի ԲԱ» ՊՈԱԿ</t>
  </si>
  <si>
    <t>ՀՀ Շիրակի մարզի «Հացիկի ԲԱ» ՀՈԱԿ</t>
  </si>
  <si>
    <t>ՀՀ Վայոց ձորի մարզ</t>
  </si>
  <si>
    <t>ՀՀ ԱՆ «Ջերմուկի ԱԿ» ՓԲԸ</t>
  </si>
  <si>
    <t>ՀՀ Տավուշի մարզ</t>
  </si>
  <si>
    <t>ՀՀ Տավուշի մարզի «Կողբի ԲԱ» ՀՈԱԿ</t>
  </si>
  <si>
    <t>ՀՀ Տավուշի մարզի «Այրումի ԳԲԱ» ՊՈԱԿ</t>
  </si>
  <si>
    <t>ՀՀ Տավուշի մարզի «Գետահովիտի ԱԱՊԿ» ՊՈԱԿ</t>
  </si>
  <si>
    <t>ՀՀ Արագածոտնի մարզի «Ծաղկահովիտի առողջության կենտրոն» ՓԲԸ</t>
  </si>
  <si>
    <t>ՀՀ Արագածոտնի մարզի «Աշտարակի բժշկական կենտրոն» ՓԲԸ/գլխ.մասնաշենք/</t>
  </si>
  <si>
    <t>ՀՀ Լոռու մարզի «Տաշիրի բժշկական կենտրոն» ՓԲԸ</t>
  </si>
  <si>
    <t>ՀՀ ԱՆ «Արթիկի բժշկական կենտրոն» ՓԲԸ</t>
  </si>
  <si>
    <t>ՀՀ Շիրակի մարզի «Գյումրու Ն․Ա․ Մելիքյանի անվան թիվ 2 պոլիկլինիկա» ՓԲԸ</t>
  </si>
  <si>
    <t>Մ-3,ՀՀ սահման-Մարգարա-Վանաձոր-Տաշիր-ՀՀ սահման միջպետական նշանակության ավտոճանապարհի կմ22+152 -կմ27+000 հատվածի հիմնանորոգում</t>
  </si>
  <si>
    <t>Մ-4, Երևան-Սևան-Իջևան-ՀՀ սահման միջպետական նշանակության ավտոճանապարհի Դիլիջանից մինչև Հ-30 ավտոճանապարհի հետ հատման կետ հատվածում ջրհեղեղի հետևանքով ողողված և փլուզված թվով 10 տեղամասերի վերակառուցում</t>
  </si>
  <si>
    <t>Հ-2, /Հ-1/(Աբովյան) -Արզնի -/Հ-6/Նոր Գեղի, Հ-5, /Հ-6/ (Նոր Գեղի)- Արգել - Արզական – Հրազդան և Հ-6, /Հ-2/ -Նոր Գեղի - Եղվարդի տրանսպորտային հանգույց-/Մ1/ ավտոճանապարհների հատման խաչմերուկում լուսացուցային օբյեկտի ներդրման և ճանապարհային նշանների համապատասխանեցում</t>
  </si>
  <si>
    <t>Հ-23,/Մ-3/ - Պուշկինյան լեռնանցք - /Մ-3/ հանրապետական նշանակության ավտոճանապարհի կմ0+000 -կմ13+400 հատվածի հիմնանորոգում</t>
  </si>
  <si>
    <t>Հ-55, Հրազդանի տրանսպորտային հանգույց – Ծաղկաձորի ճոպանուղի հանրապետական նշանակության ավտոճանապարհի կմ 5+800-կմ10+800 հատվածի հիմնանորոգում</t>
  </si>
  <si>
    <t>Հ-61, /Մ-4/ (Վերին Պտղնի) -Մասիսի տրանսպորտային հանգույց (Երևանի շրջանց) և Տ-6-15, /Հ-61/ - Գետարգել - Բալահովիտ - /Հ-1/ ավտոճանապարհների հատման խաչմերուկում լուսացուցային օբյեկտի ներդրման և անվտանգ երթևեկության ապահովում</t>
  </si>
  <si>
    <t>Տ-2-3,Ներքին Չարբախ-Դարակերտ-Հ-13 (Դաշտավան) տեղական նշանակության ավտոճանապարհի կմ 0+000-կմ 2+200 հատվածի հիմնանորոգում</t>
  </si>
  <si>
    <t>Տ-2-26,  /Տ-2-25/ (Բարձրաշեն) - Երևանի սահման (Նուբարաշեն) մարզային նշանակության ավտոճանապարհի կմ0+000-կմ1+400 հատվածի  հիմնանորոգում</t>
  </si>
  <si>
    <t>Տ-3-37,/Մ-5/  - Մերձավան-Այգեկ - /Մ-5/ տեղական նշանակության ավտոճանապարհի կմ 0+000- կմ 10+200 հատվածի հիմնանորոգում</t>
  </si>
  <si>
    <t>Տ-4-64,/Հ-30/ (Դպրաբակ) -Բարեպատ-Կալավան տեղական նշանակության ավտոճանապարհի կմ 0+000-կմ 8+000 հատվածի հիմնանորոգում</t>
  </si>
  <si>
    <t>Թումանյան համայնքի Մարց գյուղի Ռուբեն Սևակի փողոցից 700մ երկարությամբ դեպի 2րդ փողոց անցման ճանապարհահատվածի ասֆալտապատում</t>
  </si>
  <si>
    <t xml:space="preserve">ՀՀ պետական սահմանի Բագրատաշենի ցամաքային անցման կետի  ենթակառուցվածքների վերակառուցում </t>
  </si>
  <si>
    <t>Ոռոգման համակարգերի հիմնանորոգման աշխատանքների նախագծանախահաշվային փաստաթղթերի և փորձաքննության ծառայությունների ձեռքբերում</t>
  </si>
  <si>
    <t>Հայաստանում Ֆրանկոֆոնիայի խաղերի անցկացման համար անհրաժեշտ ենթակառուցվածքների ապահովում</t>
  </si>
  <si>
    <t>այդ թվում` ըստ կատարողների</t>
  </si>
  <si>
    <t>ՀՀ կրթության, գիտության, մշակույթի և սպորտի նախարարություն</t>
  </si>
  <si>
    <t>Մանկապատանեկան մարզադպրոցներին, մարզաձևերի ազգային ֆեդերացիաներին այլ մարզական կազմակերպություններին գույքով ապահովում</t>
  </si>
  <si>
    <t>Մասնագիտական ուսումնական հաստատությունների շենքային պայմանների բարելավում</t>
  </si>
  <si>
    <t xml:space="preserve"> այդ թվում`ըստ ուղղությունների</t>
  </si>
  <si>
    <t>«Երևանի պարարվեստի պետական քոլեջ» ՊՈԱԿ</t>
  </si>
  <si>
    <t>«Երևանի հ․8 արհեստագործական պետական ուսումնարան» ՊՈԱԿ</t>
  </si>
  <si>
    <t>«Գյումրու պետական բժշկական քոլեջ» ՊՈԱԿ</t>
  </si>
  <si>
    <t>«Արթիկի պետական քոլեջ» ՊՈԱԿ</t>
  </si>
  <si>
    <t>«Դիլիջանի բազմագործառութային պետական քոլեջ» ՊՈԱԿ</t>
  </si>
  <si>
    <t>Մասնագիտական ուսումնական հաստատություններում ուսումնաարտադրական բազայով ապահովում</t>
  </si>
  <si>
    <t>«Երևանի զարդարվեստի պետական արհեստագործական ուսումնարան» ՊՈԱԿ</t>
  </si>
  <si>
    <t>ՀՀ քաղաքաշինության կոմիտե</t>
  </si>
  <si>
    <t>«Արմավիրի տարածաշրջանային պետական քոլեջ» ՊՈԱԿ</t>
  </si>
  <si>
    <t>«Գավառի ակադեմիկոս Ա. Թամամշևի անվան պետական գյուղատնտեսական քոլեջ» ՊՈԱԿ</t>
  </si>
  <si>
    <t>«Ստեփանավանի պրոֆ. Քալանթարի անվան պետական գյուղատնտեսական քոլեջ» ՊՈԱԿ</t>
  </si>
  <si>
    <t>«Նոր Գեղիի ակադեմիկոս Գ. Աղաջանյանի անվան պետական գյուղատնտեսական քոլեջ» ՊՈԱԿ</t>
  </si>
  <si>
    <t>«Գորիսի պրոֆեսոր Խ. Երիցյանի անվան պետական գյուղատնտեսական քոլեջ» ՊՈԱԿ</t>
  </si>
  <si>
    <t>«Սիսիանի պետական քոլեջ» ՊՈԱԿ</t>
  </si>
  <si>
    <t>«Սյունիքի տարածաշրջանային պետական քոլեջ» ՊՈԱԿ</t>
  </si>
  <si>
    <t>«Նոյեմբերյանի պետական քոլեջ» ՊՈԱԿ</t>
  </si>
  <si>
    <t>Հուշարձանների ամրակայում, նորոգում և վերականգնում</t>
  </si>
  <si>
    <t>1. Վերականգնողական աշխատանքներ</t>
  </si>
  <si>
    <t>որից`</t>
  </si>
  <si>
    <t>Հայոց ցեղասպանության հուշահամալիրի և թանգարանի հիմնանորոգում և բարեկարգում</t>
  </si>
  <si>
    <t>Ա. Սպենդիարյանի անվան օպերայի և բալետի ազգային ակադեմիական թատրոնի և «Ա. Խաչատրյան» համերգասրահի ինժեներական ենթակառուցվածքների և տանիքի հիմնանորոգում</t>
  </si>
  <si>
    <t>Փարպի համայնքի 5-րդ դարի Ծիրանավոր եկեղեցու ամրակայում, վերականգնում և տարածքի բարեկարգում</t>
  </si>
  <si>
    <t>Ամբերդ ամրոցի հրատապ ամրակայման ենթակա հատվածների նորոգում և վերականգնում</t>
  </si>
  <si>
    <t>Հավուց Թառ վանական համալիրի Սբ. Ամենափրկիչ եկեղեցու ամրակայում, նորոգում և վերականգնում</t>
  </si>
  <si>
    <t xml:space="preserve"> Այգեշատ համայնքի Թարգմանչաց եկեղեցու վերականգնում </t>
  </si>
  <si>
    <t>Ապագա գյուղի մշակույթի տան Սարգիս Մուրադյանի «Սասունցիներ» որմնանկարի (պետ.ցուցիչ 3.12.1) ամրակայում և վերականգնում</t>
  </si>
  <si>
    <t>Բերդկունքի Սպիտակ բերդի նորոգում, ամրակայում և վերականգնում</t>
  </si>
  <si>
    <t>Լոռու մարզի Քաղաքատեղի Լոռի Բերդի միջնաբերդի պարիսպների ամրակայում և վերականգնում</t>
  </si>
  <si>
    <t>Ալավերդի համայնքի Կաճաճկուտ բնակավայրի Սեդվի վանական համալիրի փլուզված եռահարկ աշտարակի նորոգում, ամրակայում, վերականգնում և տարածքի բարեկարգում</t>
  </si>
  <si>
    <t>Օձունի տաճարի կոթող-մահարձանի մենասյուների տեղափոխում և կրկնօրինակների պատրաստում</t>
  </si>
  <si>
    <t>Պտղնու տաճարի նորոգում, ամրակայում և մասնակի վերականգնում</t>
  </si>
  <si>
    <t>Աշոցք համայնքի Կրասար բնակավայրի 19-րդ դարի կամրջի նորոգում, ամրակայում և վերականգնում</t>
  </si>
  <si>
    <t>ՀՀ Վայոց Ձորի մարզ</t>
  </si>
  <si>
    <t xml:space="preserve">Շատիվանքի վանական համալիրի ամրակայում, մասնակի վերականգնում և տարածքի բարեկարգում </t>
  </si>
  <si>
    <t>Եղեգիս խոշորացված համայնքի Շատիվանքի Սբ․ Սիոն եկեղեցու որմնանկարների ամրակայում և վերականգնում</t>
  </si>
  <si>
    <t>Հորսի  իշխան Չեսար Օրբելյանի ապարանքի  ամրակայում, նորոգում, վերականգնում</t>
  </si>
  <si>
    <t>Աղնջաձորի Օրբելյանների քարավանատան (Սելիմի) ամրակայում, նորոգում, վերականգնում և տարածքի բարեկարգում</t>
  </si>
  <si>
    <t>Տավուշի մարզի «Սրվեղ» վանական համալիրի ամրակայում, վերականգնում և տարածքի բարեկարգում</t>
  </si>
  <si>
    <t>Տավուշի մարզի «Տավուշ» ամրոցի պարիսպների, կից կառույցների, եկեղեցու ամրակայում, վերականգնում և տարածքի բարեկարգում</t>
  </si>
  <si>
    <t xml:space="preserve">Տավուշի մարզի Նավուր գյուղի 19-րդ դարի «Քարակարմունջ»  կամրջի նորոգում, ամրակայում և վերականգնում </t>
  </si>
  <si>
    <t>2. Վավերագրման և ուսումնասիրման աշխատանքներ, (այդ թվում՝ հետախուզում և պեղում), գիտանախագծային փաստաթղթերի կազմում և փորձաքննում</t>
  </si>
  <si>
    <t>Ագարակ քաղաքի Սբ. Աստվածածին եկեղեցու ամրակայման, նորոգման և վերականգնման գիտանախագծային փաստաթղթեր</t>
  </si>
  <si>
    <t>Ագարակ քաղաքի Սբ. Աստվածածին եկեղեցու տարածքի պեղման աշխատանքներ</t>
  </si>
  <si>
    <t>Թալինի քարավանատան ամրակայման, նորոգման և վերականգնման գիտանախագծային փաստաթղթեր</t>
  </si>
  <si>
    <t>Թալինի քարավանատան տարածքի պեղման աշխատանքներ</t>
  </si>
  <si>
    <t>Տիրինկատարի հնավայրի հնագիտական պեղումներ</t>
  </si>
  <si>
    <t>Օհանավան գյուղի ժայռափոր համալիրի պեղման, մաքրման աշխատանքներ, քարայրների ամրակայման, տարածքի բարեկարգման գիտանախագծային փաստաթղթեր</t>
  </si>
  <si>
    <t>Վերին Դվին գյուղի Ասորական Ումրա եկեղեցու ամրակայման, նորոգման և վերականգնման գիտանախագծային փաստաթղթեր</t>
  </si>
  <si>
    <t>Դսեղ համայնքի Բարձրաքաշի Սբ Գրիգոր վանական համալիրի ինժեներաերկրաբանական հետազոտություն</t>
  </si>
  <si>
    <t>Լոռի Բերդի հնագիտական պեղումներ</t>
  </si>
  <si>
    <t>Երերույքի տաճարի հարակից քարայրների պեղման-մաքրման աշխատանքներ, քարայրների ամրակայման, տարածքի բարեկարգման գիտանախագծային փաստաթղթեր</t>
  </si>
  <si>
    <t>Երիցվանքի հնագիտական պեղումներ, համալիրի նորոգման, ամրակայման, վերականգնման և տարածքի բարեկարգման գիտանախագծային փաստաթղթեր</t>
  </si>
  <si>
    <t>Շատիվանք վանական համալիրի հնագիտական պեղումների իրականացում</t>
  </si>
  <si>
    <t>Ներդրումներ թանգարանների և պատկերասրահների հիմնանորոգման համար</t>
  </si>
  <si>
    <t>«Լոռի-Փամբակի երկրագիտական թանգարան» ՊՈԱԿ</t>
  </si>
  <si>
    <t>«Կապանի երկրագիտական թանգարան» ՊՈԱԿ</t>
  </si>
  <si>
    <t>«Եղեգնաձորի երկրագիտական թանգարան» ՊՈԱԿ</t>
  </si>
  <si>
    <t>Թանգարանների համար նոր շենքերի կառուցում</t>
  </si>
  <si>
    <t>«Հ. Թումանյանի թանգարան» ՊՈԱԿ</t>
  </si>
  <si>
    <t>Գիտական կենտրոնները ժամանակակից սարքավորումներով վերազինում ու համատեղ օգտագործման գիտական սարքավորումների կենտրոնների ստեղծում</t>
  </si>
  <si>
    <t>ՀՀ կրթության, գիտության, մշակույթի և սպորտի նախարարության բարձրագույն կրթության և գիտության կոմիտե</t>
  </si>
  <si>
    <t>Աջակցություն համայնքներին մարզական հաստատությունների շենքային պայմանների բարելավման համար</t>
  </si>
  <si>
    <t xml:space="preserve">Արթուր Ալեքսանյանի անվան նոր սպորտային համալիր </t>
  </si>
  <si>
    <t>ՀՀ տարածքային կառավարման և ենթակառուցվածքների նախարարություն</t>
  </si>
  <si>
    <t>Ալբերտ Ազարյանի անվան մարմնամարզության օլիմպիական հերթափոխի մանկապատանեկան մարզադպրոցի նոր մարզաբազա</t>
  </si>
  <si>
    <t>Մարզական օբյեկտների շինարարություն</t>
  </si>
  <si>
    <t>ՀՀ կրթության, գիտության, մշակությի և սպորտի նախարարություն</t>
  </si>
  <si>
    <t>Արմավիր համայնքի Մյասնիկյան բնակավայրի մարզադպրոց</t>
  </si>
  <si>
    <t>Արթուր Աբրահամի անվան մարզահամալիր</t>
  </si>
  <si>
    <t>«Երևանի օլիմպիական հերթափոխի պետական մարզական քոլեջ» ՊՈԱԿ (բռնցքամարտի և ձյուդոյի մարզադահլիճ)</t>
  </si>
  <si>
    <t>Հեծանվային սպորտի և Հրանտ Շահինյանի անվան  սպորտային, գեղարվեստական մարմնամարզության  և ակրոբատիկայի օլիմպիական մանկապատանեկան մարզադպրոցներ</t>
  </si>
  <si>
    <t>Ալագյազ համայնքում Մալխաս և Ռոման Ամոյանների անվան նոր մարզադպրոց</t>
  </si>
  <si>
    <t>Մարզական համալիր Արարատում</t>
  </si>
  <si>
    <t>Մարզական համալիր Մարտունիում</t>
  </si>
  <si>
    <t>Վիկ Դարչինյանի անվան բռնցքամարտի մարզադահլիճ</t>
  </si>
  <si>
    <t>Ստեփան Սարգսյանի անվան ըմբշամարտի մարզադահլիճ</t>
  </si>
  <si>
    <t>Մարզական համալիր Եղեգնաձորում</t>
  </si>
  <si>
    <t>Մարզական օբյեկտների հիմնանորոգում</t>
  </si>
  <si>
    <t>«Երևանի օլիմպիական հերթափոխի պետական մարզական քոլեջ» ՊՈԱԿ</t>
  </si>
  <si>
    <t>ՀՀ Արմավիրի մարզի Գեղակերտի ծանրամարտի մարզադահլիճ</t>
  </si>
  <si>
    <t>Ֆուտբոլի ենթակառուցվածքների զարգացման նպատակով մարզադաշտերի և մարզադպրոցների կառուցում</t>
  </si>
  <si>
    <t>Ֆուտբոլի մարզադաշտ Վանաձորում ՈՒԵՖԱ ստանդարտներով</t>
  </si>
  <si>
    <t>Ներդրումներ թատրոնների և համերգային կազմակերպությունների շենքերի կապիտալ վերանորոգման համար</t>
  </si>
  <si>
    <t>«Հայաստանի պետական սիմֆոնիկ նվագախումբ» ՊՈԱԿ</t>
  </si>
  <si>
    <t>«Գորիսի Վ․Վաղարշյանի անվան դրամատիկական թատրոն» ՊՈԱԿ</t>
  </si>
  <si>
    <t xml:space="preserve">Ներդրումներ թատրոնների շենքերի կառուցման համար </t>
  </si>
  <si>
    <t>«Վանաձորի Հ. Աբելյանի անվան պետական դրամատիկական թատրոն» ՊՈԱԿ</t>
  </si>
  <si>
    <t>Թատերահամերգային կազմակերպությունների նյութատեխնիկական բազայի  համալրում</t>
  </si>
  <si>
    <t xml:space="preserve">«Երգի պետական թատրոն» ՊՈԱԿ </t>
  </si>
  <si>
    <t xml:space="preserve">«Հայաստանի ազգային ֆիլհարմոնիկ նվագախումբ» ՊՈԱԿ </t>
  </si>
  <si>
    <t>«Հայաստանի պետական ֆիլհարմոնիա» ՊՈԱԿ</t>
  </si>
  <si>
    <t>Երաժշտական գործիքների ձեռքբերում</t>
  </si>
  <si>
    <t>Հանրակրթական կրթություն իրականացնող ուսումնական հաստատությունների նոր մարզադահլիճների կառուցում</t>
  </si>
  <si>
    <t>«Արամ Մանուկյանի անվան մարզառազմական մասնագիտացված դպրոց» ՊՈԱԿ</t>
  </si>
  <si>
    <t>«Ախուրյանի Նիկոլ Աղբալյանի անվան ավագ դպրոց»ՊՈԱԿ</t>
  </si>
  <si>
    <t>«Ձորակապի միջնակարգ դպրոց»ՊՈԱԿ</t>
  </si>
  <si>
    <t>Հանրակրթական կրթություն իրականացնող ուսումնական հաստատությունների մարզադահլիճների վերակառուցում</t>
  </si>
  <si>
    <t>«ք. Մարալիկի թիվ 1 միջնակարգ դպրոց» ՊՈԱԿ</t>
  </si>
  <si>
    <t>«ք. Գորիսի Ա.Բակունցի անվան թիվ 1 ավագ դպրոց»ՊՈԱԿ</t>
  </si>
  <si>
    <t>«Իջևանի Գառնիկ Անանյանի անվան ավագ դպրոց» ՊՈԱԿ</t>
  </si>
  <si>
    <t>ՀՀ պետական դպրոցների՝ ԳՏՃՄ լաբորատորիաներով ապահովում</t>
  </si>
  <si>
    <t xml:space="preserve"> Աջակցություն համայնքներին մշակութային հաստատությունների շենքային պայմանների  բարելավման համար</t>
  </si>
  <si>
    <t>«Արթիկի Տ․ Մանսուրյանի անվան մշակույթի կենտրոն» ՀՈԱԿ</t>
  </si>
  <si>
    <t>Համայնքային մշակութային-ժամանցային կենտրոնի ստեղծում</t>
  </si>
  <si>
    <t>Երաժշտական և արվեստի դպրոցների համար երաժշտական գործիքների ձեռքբերում</t>
  </si>
  <si>
    <t>Մանկապարտեզների նոր շենքերի կառուցում</t>
  </si>
  <si>
    <t>Խոյ համայնքի Հովտամեջ բնակավայրի մանկապարտեզ</t>
  </si>
  <si>
    <t>Վարդենիս համայնքի Խաչաղբյուր բնակավայրի մանկապարտեզ</t>
  </si>
  <si>
    <t>Ակունք համայնքի Զառ բնակավայրի մանկապարտեզ</t>
  </si>
  <si>
    <t>Անի համայնքի Քարաբերդ բնակավայրի մանկապարտեզ</t>
  </si>
  <si>
    <t>Անի համայնքի Մարալիկ բնակավայրի մանկապարտեզ</t>
  </si>
  <si>
    <t>Աշոցք համայնքի Ղազանչի բնակավայրի մանկապարտեզ</t>
  </si>
  <si>
    <t>Ախուրյան համայնքի Ղարիբջանյան բնակավայրի մանկապարտեզ</t>
  </si>
  <si>
    <t>Նոյեմբերյան համայնքի Բաղանիս բնակավայրի մանկապարտեզ</t>
  </si>
  <si>
    <t>Ապարան համայնքի Մելիքգյուղ բնակավայրում 75 տեղ հզորությամբ մանկապարտեզ</t>
  </si>
  <si>
    <t>Թալին համայնքի Կաքավաձոր բնակավայրում 75 տեղ հզորությամբ մանկապարտեզ</t>
  </si>
  <si>
    <t>Ծաղկահովիտ համայնքի Ծիլքար բնակավայրում 75 տեղ հզորությամբ մանկապարտեզ</t>
  </si>
  <si>
    <t>Արտաշատ համայնքի Բերքանուշ բնակավայրում 75 տեղ հզորությամբ մանկապարտեզ</t>
  </si>
  <si>
    <t>ՀՀ Լոռու մարզի Գոգարան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</si>
  <si>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</si>
  <si>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</si>
  <si>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</si>
  <si>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ՀՀ կառավարություն</t>
  </si>
  <si>
    <t>Հանրակրթական դպրոցների նոր շենքերի կառուցում</t>
  </si>
  <si>
    <t>ՀՀ մարզերում կրթական որակյալ ծառայությունների հասանելիության ապահովման ծրագրի շրջանակներում դպրոցների կառուցման նախագծանախահաշվային փաստաթղթերի կազմում և փորձաքննություն</t>
  </si>
  <si>
    <t>ք. Աշտարակի Վ.Պետրոսյանի անվ. հիմնական դպրոց</t>
  </si>
  <si>
    <t>ք. Ապարանի միջնակարգ դպրոց (ք. Ապարանի Վ.Եղիազարյանի անվ. թիվ 1 հիմնական դպրոցի տեղակայման վայրում)</t>
  </si>
  <si>
    <t>ք. Թալինի միջնակարգ դպրոց (ք. Թալինի թիվ 2 հիմնական դպրոցի տեղակայման վայրում)</t>
  </si>
  <si>
    <t>գ. Արագածավանի թիվ 2 միջնակարգ դպրոց</t>
  </si>
  <si>
    <t>գ. Նոր Եդեսիայի Ն. Շնորհալու անվ. միջնակարգ դպրոց</t>
  </si>
  <si>
    <t>«Վեդիի ավագ դպրոց» ՊՈԱԿ</t>
  </si>
  <si>
    <t>Գետազատ բնակավայրի միջնակարգ դպրոց</t>
  </si>
  <si>
    <t>Վերին Դվին բնակավայրի միջնակարգ դպրոց</t>
  </si>
  <si>
    <t>Այգեստան բնակավայրի միջնակարգ դպրոց</t>
  </si>
  <si>
    <t>«Սիսավանի միջնակարգ դպրոց» ՊՈԱԿ</t>
  </si>
  <si>
    <t>«Վաղարշապատի Մովսես Խորենացու անվան N 10 ավագ դպրոց» ՊՈԱԿ</t>
  </si>
  <si>
    <t>գ. Ջրառատի Թ.Խաչատրյանի անվ. միջնակարգ դպրոց</t>
  </si>
  <si>
    <t xml:space="preserve">գ. Վանանդի միջնակարգ դպրոց            </t>
  </si>
  <si>
    <t>գ. Նոր Կեսարիայի միջնակարգ դպրոց</t>
  </si>
  <si>
    <t>գ. Գեղակերտի միջնակարգ դպրոց</t>
  </si>
  <si>
    <t xml:space="preserve">գ. Ամբերդի Հ. Նավասարդյանի անվ. միջնակարգ դպրոց  </t>
  </si>
  <si>
    <t>ք. Վաղարշապատի Վ.Ռշտունու անվ. թիվ 11 հիմնական դպրոց</t>
  </si>
  <si>
    <t>«Վաղարշապատի հ. 1 հիմնական դպրոց» ՊՈԱԿ</t>
  </si>
  <si>
    <t>գ. Ծովինարի Արծրուն Խաչատրյանի անվ. միջնակարգ դպրոց</t>
  </si>
  <si>
    <t>ք. Գավառի թիվ 5 հիմնական դպրոց</t>
  </si>
  <si>
    <t>գ. Արևածագի Կ․ Մելիքսեթյանի անվան միջնակարգ դպրոց</t>
  </si>
  <si>
    <t>գ. Օձունի թիվ 2 միջնակարգ դպրոց</t>
  </si>
  <si>
    <t>ք. Տաշիրի միջնակարգ դպրոց (ք. Տաշիրի թիվ 1 հիմնական դպրոցի տեղակայման վայրում)</t>
  </si>
  <si>
    <t>ք. Սպիտակի թիվ 8 միջնակարգ դպրոց</t>
  </si>
  <si>
    <t>գ. Աքորու միջնակարգ դպրոց</t>
  </si>
  <si>
    <t>գ. Մեծավանի թիվ 2 միջնակարգ դպրոց</t>
  </si>
  <si>
    <t>գ. Շիրակամուտի թիվ 1 միջնակարգ դպրոց</t>
  </si>
  <si>
    <t>գ. Ճոճկանի միջնակարգ դպրոց</t>
  </si>
  <si>
    <t>Զառ բնակավայրի միջնակարգ դպրոց</t>
  </si>
  <si>
    <t>Գեղադիր բնակավայրի միջնակարգ դպրոց</t>
  </si>
  <si>
    <t>Արագյուղ բնակավայրի միջնակարգ դպրոց</t>
  </si>
  <si>
    <t>Մայակովսկի բնակավայրի միջնակարգ դպրոց</t>
  </si>
  <si>
    <t>Կոտայք և Նոր Գյուղ բնակավայրերի միջնակարգ դպրոց</t>
  </si>
  <si>
    <t>Արգել բնակավայրի միջնակարգ դպրոց</t>
  </si>
  <si>
    <t>Գողթ բնակավայրի միջնակարգ դպրոց</t>
  </si>
  <si>
    <t>Լեռնանիստ բնակավայրի միջնակարգ դպրոց</t>
  </si>
  <si>
    <t>գ․ Սարատակի միջնակարգ դպրոց</t>
  </si>
  <si>
    <t>գ․ Ամասիայի միջնակարգ դպրոց</t>
  </si>
  <si>
    <t>գ․ Ջրափիի միջնակարգ դպրոց</t>
  </si>
  <si>
    <t>գ․ Շիրակավանի միջնակարգ դպրոց</t>
  </si>
  <si>
    <t>գ․ Մայիսյանի միջնակարգ դպրոց</t>
  </si>
  <si>
    <t>գ․ Փոքր Մանթաշի միջնակարգ դպրոց</t>
  </si>
  <si>
    <t xml:space="preserve">«ք. Գորիսի Ս. Խանզադյանի անվան թիվ 6 հիմնական դպրոց» ՊՈԱԿ </t>
  </si>
  <si>
    <t xml:space="preserve">«գ. Վերիշենի միջնակարգ դպրոց» ՊՈԱԿ </t>
  </si>
  <si>
    <t xml:space="preserve">«գ. Խնձորեսկի միջնակարգ դպրոց» ՊՈԱԿ </t>
  </si>
  <si>
    <t>«ք. Կապանի թիվ 6 հիմնական դպրոց» ՊՈԱԿ</t>
  </si>
  <si>
    <t>գ. Շինուհայրի միջնակարգ դպրոց</t>
  </si>
  <si>
    <t>գ. Խոտի միջնակարգ դպրոց</t>
  </si>
  <si>
    <t>ք. Ագարակի միջնակարգ դպրոց</t>
  </si>
  <si>
    <t>գ․ Իշխանասարի միջնակարգ դպրոց</t>
  </si>
  <si>
    <t xml:space="preserve"> գ․ Տաթևի միջնակարգ դպրոց</t>
  </si>
  <si>
    <t>գ. Բաբիկավան-Կավճուտի միջնակարգ դպրոց</t>
  </si>
  <si>
    <t>գ. Արենիի միջնակարգ դպրոց</t>
  </si>
  <si>
    <t xml:space="preserve">ք. Այրումի Հ.Մալինյանի անվան միջնակարգ դպրոց </t>
  </si>
  <si>
    <t>գ. Բագրատաշենի Մ․ Մագուլյանի անվան թիվ 1 միջնակարգ դպրոց</t>
  </si>
  <si>
    <t>ք. Նոյեմբերյանի վարժարան (ք. Նոյեմբերյանի թիվ 1 ավագ դպրոցի տեղակայման վայրում)</t>
  </si>
  <si>
    <t>գ. Աղավնավանքի միջնակարգ դպրոց</t>
  </si>
  <si>
    <t>«Երևանի հ. 136 հիմնական դպրոց» ՊՈԱԿ</t>
  </si>
  <si>
    <t>«Երևանի Միքայել Նալբանդյանի անվան հ.33 հիմնական դպրոց» ՊՈԱԿ</t>
  </si>
  <si>
    <t>«Երևանի Ս. Խանզադյանի անվան հ. 184 ավագ դպրոց» ՊՈԱԿ</t>
  </si>
  <si>
    <t>«Երևանի Ա. Երզնկյանի անվան հ. 118 ավագ դպրոց» ՊՈԱԿ</t>
  </si>
  <si>
    <t>«Երևանի Մ. Սարյանի անվան հ. 86 հիմնական դպրոց» ՊՈԱԿ</t>
  </si>
  <si>
    <t>գ. Ներքին Սասնաշենի միջնակարգ դպրոց</t>
  </si>
  <si>
    <t>«Բարձրաշենի միջնակարգ դպրոց»ՊՈԱԿ</t>
  </si>
  <si>
    <t>«Արմավիրի N 6 հիմնական դպրոց» ՊՈԱԿ</t>
  </si>
  <si>
    <t>«Արմավիրի հ. 8 հիմնական դպրոց» ՊՈԱԿ</t>
  </si>
  <si>
    <t>«Արտիմետի միջնակարգ դպրոց» ՊՈԱԿ</t>
  </si>
  <si>
    <t>«Վաղարշապատի Երվանդ Օտյանի անվան N 7 հիմնական դպրոց» ՊՈԱԿ</t>
  </si>
  <si>
    <t>«Արագածի Մ. Մեխակյանի անվան միջնակարգ դպրոց» ՊՈԱԿ</t>
  </si>
  <si>
    <t>«Շահումյանի միջնակարգ դպրոց» ՊՈԱԿ</t>
  </si>
  <si>
    <t>«Մրգաստանի միջնակարգ դպրոց» ՊՈԱԿ</t>
  </si>
  <si>
    <t>Ն.Գետաշենի թիվ 1 միջնակարգ դպրոց ՊՈԱԿ</t>
  </si>
  <si>
    <t>Գագարինի միջնակարգ դպրոց ՊՈԱԿ</t>
  </si>
  <si>
    <t>«Վ․ Գետաշենի թիվ 2 միջնակարգ դպրոց» ՊՈԱԿ</t>
  </si>
  <si>
    <t>«Ալավերդու թիվ 12 հիմնական դպրոց» ՊՈԱԿ</t>
  </si>
  <si>
    <t>«Բերդաշենի միջնակարգ դպրոց» ՊՈԱԿ</t>
  </si>
  <si>
    <t xml:space="preserve">«գ. Անգեղակոթի միջնակարգ դպրոց» ՊՈԱԿ </t>
  </si>
  <si>
    <t xml:space="preserve">«գ. Բռնակոթի միջնակարգ դպրոց» ՊՈԱԿ </t>
  </si>
  <si>
    <t xml:space="preserve">«գ. Կոռնիձորի միջնակարգ դպրոց» ՊՈԱԿ </t>
  </si>
  <si>
    <t>«Դովեղի միջնակարգ դպրոց»ՊՈԱԿ</t>
  </si>
  <si>
    <t>«Նավուրի միջնակարգ դպրոց» ՊՈԱԿ</t>
  </si>
  <si>
    <t>Հանրակրթական դպրոցների շենքերի վերակառուցում, հիմնանորոգում</t>
  </si>
  <si>
    <t>Երևանի հ. 101 միջնակարգ դպրոց</t>
  </si>
  <si>
    <t>Մաստարայի միջնակարգ դպրոց</t>
  </si>
  <si>
    <t>Թալինի ավագ դպրոց</t>
  </si>
  <si>
    <t>Բազմաղբյուրի միջնակարգ դպրոց</t>
  </si>
  <si>
    <t>Քարակերտի թիվ 2 միջնակարգ դպրոց</t>
  </si>
  <si>
    <t>Արմավիրի Վ. Բախշյանի անվան թիվ 2 հիմնական դպրոց</t>
  </si>
  <si>
    <t>Խանջյանի Ա. Հակոբյանի անվան միջնակարգ դպրոց</t>
  </si>
  <si>
    <t>Ալաշկերտի Հ. Քոչարի անվան միջնակարգ դպրոց</t>
  </si>
  <si>
    <t>Նորավանի միջնակարգ դպրոց</t>
  </si>
  <si>
    <t>Նորապատի միջնակարգ դպրոց</t>
  </si>
  <si>
    <t>Ծիածանի միջնակարգ դպրոց</t>
  </si>
  <si>
    <t>Ծակքարի միջնակարգ դպրոց</t>
  </si>
  <si>
    <t>Նորատուսի թիվ 1 միջնակարգ դպրոց</t>
  </si>
  <si>
    <t>Կարմիրգյուղի թիվ 2 միջնակարգ դպրոց</t>
  </si>
  <si>
    <t>Ծովագյուղի միջնակարգ դպրոց</t>
  </si>
  <si>
    <t>Ակունքի միջնակարգ դպրոց</t>
  </si>
  <si>
    <t>Վարդաձորի միջնակարգ դպրոց</t>
  </si>
  <si>
    <t>Սարուխանի թիվ 2 միջնակարգ դպրոց</t>
  </si>
  <si>
    <t>Ձորագյուղի միջնակարգ դպրոց</t>
  </si>
  <si>
    <t>Արևաշողի միջնակարգ դպրոց</t>
  </si>
  <si>
    <t>Գոգարանի միջնակարգ դպրոց</t>
  </si>
  <si>
    <t>Արզնիի միջնակարգ դպրոց</t>
  </si>
  <si>
    <t>Ձորաղբյուրի Վ. Կարապետյանի անվան միջնակարգ դպրոց</t>
  </si>
  <si>
    <t>Մրգաշենի միջնակարգ դպրոց</t>
  </si>
  <si>
    <t>Քաղսի միջնակարգ դպրոց</t>
  </si>
  <si>
    <t>Ծաղկաձորի միջնակարգ դպրոց</t>
  </si>
  <si>
    <t>Հրազդանի Խ․ Աբովյանի թիվ 1 ավագ դպրոց</t>
  </si>
  <si>
    <t>Գյումրու թիվ 45 միջնակարգ դպրոց</t>
  </si>
  <si>
    <t>«ք․ Գյումրու թիվ 41 հիմնական դպրոց» ՊՈԱԿ</t>
  </si>
  <si>
    <t xml:space="preserve">«ք․ Գյումրու թիվ 11 հիմնական դպրոց» ՊՈԱԿ </t>
  </si>
  <si>
    <t>Գյումրու թիվ 7 հիմնական դպրոց</t>
  </si>
  <si>
    <t>Հայկավանի միջնակարգ դպրոց</t>
  </si>
  <si>
    <t>Վահրամաբերդի Հ. Մկրտչյանի անվան միջնակարգ դպրոց</t>
  </si>
  <si>
    <t>Գորիսի թիվ 3 հիմնական դպրոց</t>
  </si>
  <si>
    <t>Քաջարանի թիվ 2 միջնակարգ դպրոց</t>
  </si>
  <si>
    <t>Քարահունջի միջնակարգ դպրոց</t>
  </si>
  <si>
    <t>Ջերմուկի Մ. Գորկու անվան թիվ 1 հիմնական դպրոց</t>
  </si>
  <si>
    <t>Մալիշկայի Մ. Լոմոնոսովի անվան միջնակարգ դպրոց</t>
  </si>
  <si>
    <t>Ռինդի միջնակարգ դպրոց</t>
  </si>
  <si>
    <t>ք. Վայքի վարժարան</t>
  </si>
  <si>
    <t>Թեղուտի միջնակարգ դպրոց</t>
  </si>
  <si>
    <t>Բերդավանի միջնակարգ դպրոց</t>
  </si>
  <si>
    <t>Տավուշի միջնակարգ դպրոց</t>
  </si>
  <si>
    <t>Իջևանի թիվ 4 հիմնական դպրոց</t>
  </si>
  <si>
    <t>Բերդի Կ. Մարդանյանի անվան թիվ 3 հիմնական դպրոց</t>
  </si>
  <si>
    <t>«Երևանի թիվ 22 հիմնական դպրոց» ՊՈԱԿ</t>
  </si>
  <si>
    <t>Երևանի Ա. Հովհաննիսյանի անվան հ. 194 հիմնական դպրոց</t>
  </si>
  <si>
    <t>Կաքավաձորի միջնակարգ դպրոց</t>
  </si>
  <si>
    <t>Քուչակի միջնակարգ դպրոց</t>
  </si>
  <si>
    <t>Ագարակի Տ. Թերլեմեզյանի անվան միջնակարգ դպրոց</t>
  </si>
  <si>
    <t>Աղձքի միջնակարգ դպրոց</t>
  </si>
  <si>
    <t>Երնջատափի Ե․ Չարենցի անվան միջնակարգ դպրոց</t>
  </si>
  <si>
    <t>Մելիքգյուղի միջնակարգ դպրոց</t>
  </si>
  <si>
    <t>Հովտամեջի միջնակարգ դպրոց</t>
  </si>
  <si>
    <t>Սարդարապատի միջնակարգ դպրոց</t>
  </si>
  <si>
    <t>Կրթահամալիրների կառուցում</t>
  </si>
  <si>
    <t>գ. Ճարճակիսի կրթահամալիր</t>
  </si>
  <si>
    <t>գ. Զարինջայի կրթահամալիր</t>
  </si>
  <si>
    <t>գ. Պարույր Սևակի կրթահամալիր</t>
  </si>
  <si>
    <t>գ. Լուսաշողի կրթահամալիր</t>
  </si>
  <si>
    <t>գ. Նոր Կյուրինի կրթահամալիր</t>
  </si>
  <si>
    <t>գ․ Ջրահովիտի կրթահամալիր</t>
  </si>
  <si>
    <t>գ․ Արևաբույրի կրթահամալիր</t>
  </si>
  <si>
    <t>գ. Երասխահունի կրթահամալիր</t>
  </si>
  <si>
    <t>գ. Վարդանաշենի կրթահամալիր</t>
  </si>
  <si>
    <t>գ. Հայկավանի կրթահամալիր</t>
  </si>
  <si>
    <t>գ. Նոր Արտագերսի կրթահամալիր</t>
  </si>
  <si>
    <t>գ. Շատվանի կրթահամալիր</t>
  </si>
  <si>
    <t>գ. Կախակնի կրթահամալիր</t>
  </si>
  <si>
    <t>գ. Արեգունու կրթահամալիր</t>
  </si>
  <si>
    <t>գ. Փոքր Մասրիկի  կրթահամալիր</t>
  </si>
  <si>
    <t>գ. Մաքենիսի  կրթահամալիր</t>
  </si>
  <si>
    <t>գ. Մադինայի  կրթահամալիր</t>
  </si>
  <si>
    <t>գ. Հարթագյուղի կրթահամալիր</t>
  </si>
  <si>
    <t>գ. Կաթնաղբյուրի կրթահամալիր</t>
  </si>
  <si>
    <t>գ. Նորաշենի կրթահամալիր</t>
  </si>
  <si>
    <t>գ. Լորուտի կրթահամալիր</t>
  </si>
  <si>
    <t>ք. Ալավերդիի կրթահամալիր (ք. Ալավերդու թիվ 4 հիմնական դպրոցի տեղակայման վայրում)</t>
  </si>
  <si>
    <t>գ. Բազումի կրթահամալիր</t>
  </si>
  <si>
    <t>գ. Միխայլովկայի կրթահամալիր</t>
  </si>
  <si>
    <t>գ. Կաթնառատի կրթահամալիր</t>
  </si>
  <si>
    <t>գ. Գարգառի կրթահամալիր</t>
  </si>
  <si>
    <t>գ. Արտավազի կրթահամալիր</t>
  </si>
  <si>
    <t>գ. Քեթիի կրթահամալիր</t>
  </si>
  <si>
    <t>գ․ Բավրայի կրթահամալիր</t>
  </si>
  <si>
    <t>գ․ Հայրենյացի կրթահամալիր</t>
  </si>
  <si>
    <t>գ․ Բյուրակնի կրթահամալիր</t>
  </si>
  <si>
    <t>Սիսիան համայնքի Շաքիի կրթահամալիր</t>
  </si>
  <si>
    <t>Տեղ համայնքի Տեղի թիվ 2 կրթահամալիր</t>
  </si>
  <si>
    <t>Կապան համայնքի Սյունիքի կրթահամալիր</t>
  </si>
  <si>
    <t>Կապան համայնքի Արծվանիկի կրթահամալիր</t>
  </si>
  <si>
    <t>Կապան համայնքի Վերին Խոտանանի կրթահամալիր</t>
  </si>
  <si>
    <t>Կապան համայնքի Ծավի կրթահամալիր</t>
  </si>
  <si>
    <t>Գորիս համայնքի Ակների կրթահամալիր</t>
  </si>
  <si>
    <t>Տեղ համայնքի Խնածախի կրթահամալիր</t>
  </si>
  <si>
    <t>գ. Արփիի կրթահամալիր</t>
  </si>
  <si>
    <t>գ. Մարտիրոսի կրթահամալիր</t>
  </si>
  <si>
    <t>գ. Քարագլխի կրթահամալիր</t>
  </si>
  <si>
    <t>գ. Լուսաձորի կրթահամալիր</t>
  </si>
  <si>
    <t>գ. Պտղավանի կրթահամալիր</t>
  </si>
  <si>
    <t>Հացաշենի մոդուլային կրթահամալիր</t>
  </si>
  <si>
    <t>գ. Ագարակավանի կրթահամալիր</t>
  </si>
  <si>
    <t>գ. Ռյա Թազայի կրթահամալիր</t>
  </si>
  <si>
    <t>գ. Նոր-Ամանոսի կրթահամալիր</t>
  </si>
  <si>
    <t>գ. Վարդենուտի կրթահամալիր</t>
  </si>
  <si>
    <t>գ. Կարինի կրթահամալիր</t>
  </si>
  <si>
    <t>Արփունքի մոդուլային կրթահամալիր</t>
  </si>
  <si>
    <t>Սիսիան համայնքի Սառնակունքի կրթահամալիր</t>
  </si>
  <si>
    <t>Սիսիան համայնքի Աշոտավանի կրթահամալիր</t>
  </si>
  <si>
    <t>Սիսիան համայնքի Նորավանի կրթահամալիր</t>
  </si>
  <si>
    <t>Սիսիան համայնքի Ույծի կրթահամալիր</t>
  </si>
  <si>
    <t>Գորիս համայնքի Հարթաշենի կրթահամալիր</t>
  </si>
  <si>
    <t>Գոշի մոդուլային կրթահամալիր</t>
  </si>
  <si>
    <t>Հանրակրթական դպրոցների, մանկապարտեզների և կրթահամալիրների գույքով և տեխնիկայով ապահովում</t>
  </si>
  <si>
    <t>Հանրակրթական դպրոցների, մանկապարտեզների և կրթահամալիրների վարչական և ուսումնական գույքով և տեխնիկայով ապահովում</t>
  </si>
  <si>
    <t>Հանրակրթական դպրոցների և կրթահամալիրների լաբորատոր սարքերով և կահույքով ապահովում</t>
  </si>
  <si>
    <t>Ակադեմիական քաղաքի նախագծման և կառուցման գործընթացի ապահովում</t>
  </si>
  <si>
    <t>Յաղդան գյուղի 13-րդ դարի կամրջի նորոգում, ամրակայում և վերականգնում</t>
  </si>
  <si>
    <t>Հայաստանի ուրարտական 7 արձանագրությունների (Մարմաշեն, Սպանդարյան, Զվարթնոց, Գառնի, Լճաշեն, Օձաբերդ, Ծովակ), Ագարակի ուրարտական դամբարանի, Գառնիի և Արմավիրի հունական արձանագրությունների ամրակայում, պահպանություն (կոնսերվցիա) և տարածքների բարեկարգում</t>
  </si>
  <si>
    <t>Զվարթնոցի տաճարի չօգտագործված բեկորների ցուցադրության համար նախատեսված ժամանակակից նյութերով և ճարտարապետական լուծումներով ցուցասրահի կառուցման գիտանախագծային փաստաթղթեր</t>
  </si>
  <si>
    <t>Կամարիս գյուղի Սբ. Հակոբ եկեղեցու որմնանկարների ամրակայման և վերականգնման գիտանախագծային փաստաթղթեր</t>
  </si>
  <si>
    <t>Հայաստանի ազգային պատկերասրահ ՊՈԱԿ-ի Արա Սարգսյանի և Հակոբ Կոջոյանի տուն-թանգարան մասնաճյուղ</t>
  </si>
  <si>
    <t>Միջպետական նշանակության ավտոճանապարհներ, այդ թվում</t>
  </si>
  <si>
    <t>Հանրապետական նշանակության ավտոճանապարհներ, այդ թվում</t>
  </si>
  <si>
    <t>Մարզային նշանակության ավտոճանապարհներ, այդ թվում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</si>
</sst>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#,##0.0;\(##,##0.0\);\-"/>
    <numFmt numFmtId="165" formatCode="#,##0.0"/>
    <numFmt numFmtId="166" formatCode="#,##0.0_);\(#,##0.0\)"/>
    <numFmt numFmtId="167" formatCode="_-* #,##0.00\ _ _-;\-* #,##0.00\ _ _-;_-* &quot;-&quot;??\ _ _-;_-@_-"/>
    <numFmt numFmtId="168" formatCode="_-* #,##0.00_р_._-;\-* #,##0.00_р_._-;_-* &quot;-&quot;??_р_._-;_-@_-"/>
    <numFmt numFmtId="169" formatCode="#,##0.000_);\(#,##0.000\)"/>
    <numFmt numFmtId="170" formatCode="_(* #,##0.0_);_(* \(#,##0.0\);_(* &quot;-&quot;??_);_(@_)"/>
  </numFmts>
  <fonts count="52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10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sz val="10"/>
      <name val="Arial Armenian"/>
      <family val="2"/>
    </font>
    <font>
      <sz val="11"/>
      <color rgb="FF9C6500"/>
      <name val="Calibri"/>
      <family val="2"/>
      <charset val="204"/>
      <scheme val="minor"/>
    </font>
    <font>
      <sz val="11"/>
      <name val="GHEA Grapalat"/>
      <family val="2"/>
    </font>
    <font>
      <i/>
      <sz val="11"/>
      <name val="GHEA Grapalat"/>
      <family val="2"/>
    </font>
    <font>
      <b/>
      <u/>
      <sz val="11"/>
      <name val="GHEA Grapalat"/>
      <family val="2"/>
    </font>
    <font>
      <b/>
      <sz val="11"/>
      <name val="GHEA Grapalat"/>
      <family val="2"/>
    </font>
    <font>
      <sz val="11"/>
      <color theme="1"/>
      <name val="Calibri"/>
      <family val="2"/>
      <charset val="1"/>
      <scheme val="minor"/>
    </font>
    <font>
      <sz val="11"/>
      <color rgb="FF9C65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Unicode"/>
      <family val="2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i/>
      <sz val="10"/>
      <name val="GHEA Grapalat"/>
      <family val="2"/>
    </font>
    <font>
      <i/>
      <sz val="10"/>
      <color rgb="FF000000"/>
      <name val="GHEA Grapalat"/>
      <family val="2"/>
    </font>
    <font>
      <b/>
      <sz val="10"/>
      <name val="GHEA Grapalat"/>
      <family val="3"/>
    </font>
    <font>
      <b/>
      <i/>
      <sz val="10"/>
      <name val="GHEA Grapalat"/>
      <family val="3"/>
    </font>
    <font>
      <i/>
      <sz val="10"/>
      <name val="GHEA Grapalat"/>
      <family val="3"/>
    </font>
    <font>
      <b/>
      <sz val="10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b/>
      <i/>
      <sz val="10"/>
      <name val="Calibri"/>
      <family val="2"/>
      <charset val="1"/>
      <scheme val="minor"/>
    </font>
    <font>
      <i/>
      <sz val="10"/>
      <color theme="1"/>
      <name val="GHEA Grapalat"/>
      <family val="3"/>
    </font>
    <font>
      <sz val="10"/>
      <color rgb="FFFF0000"/>
      <name val="GHEA Grapalat"/>
      <family val="3"/>
    </font>
    <font>
      <b/>
      <i/>
      <sz val="1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>
      <alignment horizontal="left" vertical="top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ill="0" applyBorder="0" applyProtection="0">
      <alignment horizontal="right" vertical="top"/>
    </xf>
    <xf numFmtId="164" fontId="22" fillId="0" borderId="0" applyFill="0" applyBorder="0" applyProtection="0">
      <alignment horizontal="right" vertical="top"/>
    </xf>
    <xf numFmtId="164" fontId="21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0" fontId="26" fillId="0" borderId="0"/>
    <xf numFmtId="0" fontId="27" fillId="4" borderId="0" applyNumberFormat="0" applyBorder="0" applyAlignment="0" applyProtection="0"/>
    <xf numFmtId="0" fontId="26" fillId="0" borderId="0"/>
    <xf numFmtId="43" fontId="32" fillId="0" borderId="0" applyFont="0" applyFill="0" applyBorder="0" applyAlignment="0" applyProtection="0"/>
    <xf numFmtId="0" fontId="32" fillId="0" borderId="0"/>
    <xf numFmtId="0" fontId="33" fillId="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34" fillId="0" borderId="0"/>
    <xf numFmtId="0" fontId="35" fillId="0" borderId="0"/>
    <xf numFmtId="43" fontId="2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26" fillId="0" borderId="0"/>
    <xf numFmtId="0" fontId="32" fillId="0" borderId="0"/>
    <xf numFmtId="168" fontId="36" fillId="0" borderId="0" applyFont="0" applyFill="0" applyBorder="0" applyAlignment="0" applyProtection="0"/>
    <xf numFmtId="0" fontId="36" fillId="0" borderId="0"/>
    <xf numFmtId="0" fontId="19" fillId="0" borderId="0">
      <alignment horizontal="left" vertical="top" wrapText="1"/>
    </xf>
    <xf numFmtId="0" fontId="26" fillId="0" borderId="0"/>
    <xf numFmtId="0" fontId="37" fillId="0" borderId="0"/>
    <xf numFmtId="0" fontId="26" fillId="0" borderId="0"/>
    <xf numFmtId="0" fontId="38" fillId="0" borderId="0"/>
    <xf numFmtId="43" fontId="35" fillId="0" borderId="0" applyFont="0" applyFill="0" applyBorder="0" applyAlignment="0" applyProtection="0"/>
    <xf numFmtId="0" fontId="35" fillId="0" borderId="0"/>
    <xf numFmtId="0" fontId="32" fillId="0" borderId="0"/>
    <xf numFmtId="0" fontId="26" fillId="0" borderId="0"/>
    <xf numFmtId="167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9" fillId="0" borderId="0"/>
    <xf numFmtId="9" fontId="19" fillId="0" borderId="0" applyFont="0" applyFill="0" applyBorder="0" applyAlignment="0" applyProtection="0"/>
    <xf numFmtId="0" fontId="26" fillId="0" borderId="0"/>
  </cellStyleXfs>
  <cellXfs count="102">
    <xf numFmtId="0" fontId="0" fillId="0" borderId="0" xfId="0">
      <alignment horizontal="left" vertical="top" wrapText="1"/>
    </xf>
    <xf numFmtId="0" fontId="23" fillId="0" borderId="0" xfId="0" applyFont="1" applyAlignment="1">
      <alignment vertical="center" wrapText="1"/>
    </xf>
    <xf numFmtId="0" fontId="23" fillId="0" borderId="0" xfId="0" applyFo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164" fontId="23" fillId="0" borderId="0" xfId="0" applyNumberFormat="1" applyFont="1" applyAlignment="1">
      <alignment vertical="center" wrapText="1"/>
    </xf>
    <xf numFmtId="164" fontId="23" fillId="0" borderId="0" xfId="0" applyNumberFormat="1" applyFont="1" applyAlignment="1">
      <alignment horizontal="right" vertical="center" wrapText="1"/>
    </xf>
    <xf numFmtId="164" fontId="23" fillId="0" borderId="0" xfId="0" applyNumberFormat="1" applyFont="1">
      <alignment horizontal="left" vertical="top" wrapText="1"/>
    </xf>
    <xf numFmtId="0" fontId="28" fillId="0" borderId="10" xfId="0" applyFont="1" applyBorder="1">
      <alignment horizontal="left" vertical="top" wrapText="1"/>
    </xf>
    <xf numFmtId="0" fontId="30" fillId="0" borderId="10" xfId="0" applyFont="1" applyBorder="1" applyAlignment="1">
      <alignment horizontal="center" vertical="center" wrapText="1"/>
    </xf>
    <xf numFmtId="166" fontId="23" fillId="0" borderId="0" xfId="0" applyNumberFormat="1" applyFo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164" fontId="31" fillId="0" borderId="10" xfId="44" applyNumberFormat="1" applyFont="1" applyBorder="1" applyAlignment="1">
      <alignment horizontal="right" vertical="top"/>
    </xf>
    <xf numFmtId="164" fontId="28" fillId="0" borderId="10" xfId="42" applyNumberFormat="1" applyFont="1" applyBorder="1" applyAlignment="1">
      <alignment horizontal="right" vertical="top"/>
    </xf>
    <xf numFmtId="0" fontId="29" fillId="0" borderId="10" xfId="0" applyFont="1" applyBorder="1" applyAlignment="1">
      <alignment horizontal="left" vertical="top" wrapText="1"/>
    </xf>
    <xf numFmtId="164" fontId="29" fillId="0" borderId="10" xfId="43" applyNumberFormat="1" applyFont="1" applyBorder="1" applyAlignment="1">
      <alignment horizontal="right" vertical="top"/>
    </xf>
    <xf numFmtId="0" fontId="31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left" vertical="top" wrapText="1"/>
    </xf>
    <xf numFmtId="164" fontId="24" fillId="0" borderId="10" xfId="42" applyNumberFormat="1" applyFont="1" applyBorder="1" applyAlignment="1">
      <alignment horizontal="right" vertical="top"/>
    </xf>
    <xf numFmtId="0" fontId="41" fillId="0" borderId="10" xfId="48" applyFont="1" applyFill="1" applyBorder="1" applyAlignment="1">
      <alignment horizontal="left" vertical="center" wrapText="1"/>
    </xf>
    <xf numFmtId="164" fontId="41" fillId="0" borderId="10" xfId="43" applyNumberFormat="1" applyFont="1" applyBorder="1" applyAlignment="1">
      <alignment horizontal="right" vertical="top"/>
    </xf>
    <xf numFmtId="0" fontId="41" fillId="33" borderId="10" xfId="48" applyFont="1" applyFill="1" applyBorder="1" applyAlignment="1">
      <alignment horizontal="left" vertical="center" wrapText="1"/>
    </xf>
    <xf numFmtId="164" fontId="28" fillId="0" borderId="10" xfId="0" applyNumberFormat="1" applyFont="1" applyBorder="1" applyAlignment="1">
      <alignment horizontal="left" vertical="top" wrapText="1"/>
    </xf>
    <xf numFmtId="164" fontId="41" fillId="0" borderId="10" xfId="48" applyNumberFormat="1" applyFont="1" applyFill="1" applyBorder="1" applyAlignment="1">
      <alignment horizontal="right" vertical="top" wrapText="1"/>
    </xf>
    <xf numFmtId="164" fontId="40" fillId="33" borderId="10" xfId="80" applyNumberFormat="1" applyFont="1" applyFill="1" applyBorder="1" applyAlignment="1" applyProtection="1">
      <alignment horizontal="right" vertical="center" wrapText="1"/>
      <protection locked="0"/>
    </xf>
    <xf numFmtId="0" fontId="43" fillId="0" borderId="10" xfId="48" applyFont="1" applyFill="1" applyBorder="1" applyAlignment="1">
      <alignment horizontal="center" vertical="center" wrapText="1"/>
    </xf>
    <xf numFmtId="0" fontId="44" fillId="0" borderId="10" xfId="103" applyFont="1" applyFill="1" applyBorder="1" applyAlignment="1">
      <alignment horizontal="left" vertical="center" wrapText="1"/>
    </xf>
    <xf numFmtId="165" fontId="44" fillId="0" borderId="10" xfId="49" applyNumberFormat="1" applyFont="1" applyFill="1" applyBorder="1" applyAlignment="1">
      <alignment horizontal="center" vertical="center"/>
    </xf>
    <xf numFmtId="0" fontId="40" fillId="0" borderId="10" xfId="48" applyFont="1" applyFill="1" applyBorder="1" applyAlignment="1">
      <alignment horizontal="center" vertical="center" wrapText="1"/>
    </xf>
    <xf numFmtId="166" fontId="45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10" xfId="103" applyFont="1" applyFill="1" applyBorder="1" applyAlignment="1">
      <alignment horizontal="left" vertical="center" wrapText="1"/>
    </xf>
    <xf numFmtId="165" fontId="45" fillId="0" borderId="10" xfId="103" applyNumberFormat="1" applyFont="1" applyFill="1" applyBorder="1" applyAlignment="1">
      <alignment horizontal="right" vertical="center" wrapText="1"/>
    </xf>
    <xf numFmtId="165" fontId="45" fillId="0" borderId="10" xfId="49" applyNumberFormat="1" applyFont="1" applyFill="1" applyBorder="1" applyAlignment="1">
      <alignment horizontal="center" vertical="center"/>
    </xf>
    <xf numFmtId="0" fontId="46" fillId="0" borderId="10" xfId="50" applyFont="1" applyFill="1" applyBorder="1" applyAlignment="1">
      <alignment vertical="center"/>
    </xf>
    <xf numFmtId="0" fontId="45" fillId="0" borderId="10" xfId="103" applyFont="1" applyBorder="1" applyAlignment="1">
      <alignment horizontal="left" vertical="center" wrapText="1"/>
    </xf>
    <xf numFmtId="165" fontId="45" fillId="0" borderId="10" xfId="103" applyNumberFormat="1" applyFont="1" applyBorder="1" applyAlignment="1">
      <alignment horizontal="right" vertical="center" wrapText="1"/>
    </xf>
    <xf numFmtId="165" fontId="44" fillId="0" borderId="10" xfId="49" applyNumberFormat="1" applyFont="1" applyFill="1" applyBorder="1" applyAlignment="1">
      <alignment horizontal="right" vertical="center"/>
    </xf>
    <xf numFmtId="165" fontId="45" fillId="0" borderId="10" xfId="49" applyNumberFormat="1" applyFont="1" applyFill="1" applyBorder="1" applyAlignment="1">
      <alignment horizontal="right" vertical="center"/>
    </xf>
    <xf numFmtId="165" fontId="44" fillId="0" borderId="10" xfId="103" applyNumberFormat="1" applyFont="1" applyFill="1" applyBorder="1" applyAlignment="1">
      <alignment horizontal="right" vertical="center" wrapText="1"/>
    </xf>
    <xf numFmtId="0" fontId="47" fillId="0" borderId="10" xfId="50" applyFont="1" applyFill="1" applyBorder="1" applyAlignment="1">
      <alignment vertical="center"/>
    </xf>
    <xf numFmtId="165" fontId="45" fillId="0" borderId="10" xfId="102" applyNumberFormat="1" applyFont="1" applyFill="1" applyBorder="1" applyAlignment="1">
      <alignment horizontal="center" vertical="center"/>
    </xf>
    <xf numFmtId="0" fontId="40" fillId="0" borderId="10" xfId="50" applyFont="1" applyFill="1" applyBorder="1" applyAlignment="1">
      <alignment horizontal="center" vertical="center"/>
    </xf>
    <xf numFmtId="0" fontId="45" fillId="0" borderId="10" xfId="50" applyFont="1" applyFill="1" applyBorder="1" applyAlignment="1">
      <alignment vertical="center" wrapText="1"/>
    </xf>
    <xf numFmtId="0" fontId="43" fillId="0" borderId="10" xfId="50" applyFont="1" applyFill="1" applyBorder="1" applyAlignment="1">
      <alignment vertical="center"/>
    </xf>
    <xf numFmtId="0" fontId="48" fillId="0" borderId="10" xfId="50" applyFont="1" applyFill="1" applyBorder="1" applyAlignment="1">
      <alignment vertical="center"/>
    </xf>
    <xf numFmtId="0" fontId="41" fillId="0" borderId="10" xfId="0" applyFont="1" applyBorder="1" applyAlignment="1">
      <alignment horizontal="center" vertical="top" wrapText="1"/>
    </xf>
    <xf numFmtId="0" fontId="44" fillId="0" borderId="10" xfId="50" applyFont="1" applyFill="1" applyBorder="1" applyAlignment="1">
      <alignment vertical="center"/>
    </xf>
    <xf numFmtId="0" fontId="40" fillId="0" borderId="10" xfId="50" applyFont="1" applyFill="1" applyBorder="1" applyAlignment="1">
      <alignment vertical="center"/>
    </xf>
    <xf numFmtId="0" fontId="40" fillId="0" borderId="10" xfId="0" applyFont="1" applyFill="1" applyBorder="1" applyAlignment="1">
      <alignment horizontal="center" vertical="center" wrapText="1"/>
    </xf>
    <xf numFmtId="169" fontId="23" fillId="0" borderId="0" xfId="0" applyNumberFormat="1" applyFont="1">
      <alignment horizontal="left" vertical="top" wrapText="1"/>
    </xf>
    <xf numFmtId="0" fontId="45" fillId="0" borderId="10" xfId="48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left" vertical="top" wrapText="1"/>
    </xf>
    <xf numFmtId="164" fontId="31" fillId="0" borderId="10" xfId="45" applyNumberFormat="1" applyFont="1" applyBorder="1" applyAlignment="1">
      <alignment horizontal="right" vertical="center"/>
    </xf>
    <xf numFmtId="0" fontId="43" fillId="33" borderId="10" xfId="48" applyFont="1" applyFill="1" applyBorder="1" applyAlignment="1">
      <alignment horizontal="center" vertical="center" wrapText="1"/>
    </xf>
    <xf numFmtId="0" fontId="43" fillId="33" borderId="10" xfId="48" applyFont="1" applyFill="1" applyBorder="1" applyAlignment="1">
      <alignment horizontal="left" vertical="center" wrapText="1"/>
    </xf>
    <xf numFmtId="0" fontId="40" fillId="33" borderId="0" xfId="0" applyFont="1" applyFill="1" applyAlignment="1"/>
    <xf numFmtId="0" fontId="40" fillId="33" borderId="10" xfId="48" applyFont="1" applyFill="1" applyBorder="1" applyAlignment="1">
      <alignment horizontal="center" vertical="center" wrapText="1"/>
    </xf>
    <xf numFmtId="0" fontId="44" fillId="33" borderId="10" xfId="48" applyFont="1" applyFill="1" applyBorder="1" applyAlignment="1">
      <alignment horizontal="center" vertical="center" wrapText="1"/>
    </xf>
    <xf numFmtId="0" fontId="40" fillId="33" borderId="11" xfId="0" applyFont="1" applyFill="1" applyBorder="1" applyAlignment="1"/>
    <xf numFmtId="0" fontId="40" fillId="33" borderId="10" xfId="0" applyFont="1" applyFill="1" applyBorder="1" applyAlignment="1"/>
    <xf numFmtId="0" fontId="44" fillId="33" borderId="10" xfId="48" applyFont="1" applyFill="1" applyBorder="1" applyAlignment="1">
      <alignment horizontal="left" vertical="center" wrapText="1"/>
    </xf>
    <xf numFmtId="0" fontId="45" fillId="33" borderId="10" xfId="50" applyFont="1" applyFill="1" applyBorder="1" applyAlignment="1">
      <alignment vertical="center" wrapText="1"/>
    </xf>
    <xf numFmtId="0" fontId="45" fillId="33" borderId="10" xfId="0" applyFont="1" applyFill="1" applyBorder="1" applyAlignment="1">
      <alignment vertical="center" wrapText="1"/>
    </xf>
    <xf numFmtId="0" fontId="45" fillId="33" borderId="0" xfId="0" applyFont="1" applyFill="1" applyAlignment="1"/>
    <xf numFmtId="0" fontId="45" fillId="0" borderId="10" xfId="0" applyFont="1" applyBorder="1" applyAlignment="1">
      <alignment vertical="center" wrapText="1"/>
    </xf>
    <xf numFmtId="0" fontId="45" fillId="0" borderId="10" xfId="50" applyFont="1" applyBorder="1" applyAlignment="1">
      <alignment vertical="center" wrapText="1"/>
    </xf>
    <xf numFmtId="0" fontId="40" fillId="33" borderId="10" xfId="0" applyFont="1" applyFill="1" applyBorder="1" applyAlignment="1">
      <alignment horizontal="center"/>
    </xf>
    <xf numFmtId="0" fontId="43" fillId="33" borderId="10" xfId="48" applyFont="1" applyFill="1" applyBorder="1" applyAlignment="1">
      <alignment vertical="center" wrapText="1"/>
    </xf>
    <xf numFmtId="0" fontId="43" fillId="0" borderId="10" xfId="48" applyFont="1" applyBorder="1" applyAlignment="1">
      <alignment horizontal="center" vertical="center" wrapText="1"/>
    </xf>
    <xf numFmtId="0" fontId="43" fillId="0" borderId="10" xfId="48" applyFont="1" applyBorder="1" applyAlignment="1">
      <alignment horizontal="left" vertical="center" wrapText="1"/>
    </xf>
    <xf numFmtId="0" fontId="44" fillId="0" borderId="10" xfId="48" applyFont="1" applyBorder="1" applyAlignment="1">
      <alignment horizontal="left" vertical="center" wrapText="1"/>
    </xf>
    <xf numFmtId="170" fontId="45" fillId="0" borderId="10" xfId="49" applyNumberFormat="1" applyFont="1" applyFill="1" applyBorder="1" applyAlignment="1">
      <alignment vertical="center"/>
    </xf>
    <xf numFmtId="170" fontId="43" fillId="33" borderId="10" xfId="49" applyNumberFormat="1" applyFont="1" applyFill="1" applyBorder="1" applyAlignment="1">
      <alignment horizontal="center" vertical="center"/>
    </xf>
    <xf numFmtId="170" fontId="43" fillId="33" borderId="10" xfId="49" applyNumberFormat="1" applyFont="1" applyFill="1" applyBorder="1" applyAlignment="1">
      <alignment vertical="center" wrapText="1"/>
    </xf>
    <xf numFmtId="170" fontId="43" fillId="33" borderId="10" xfId="49" applyNumberFormat="1" applyFont="1" applyFill="1" applyBorder="1" applyAlignment="1">
      <alignment horizontal="center" vertical="center" wrapText="1"/>
    </xf>
    <xf numFmtId="170" fontId="40" fillId="33" borderId="10" xfId="0" applyNumberFormat="1" applyFont="1" applyFill="1" applyBorder="1" applyAlignment="1"/>
    <xf numFmtId="0" fontId="44" fillId="33" borderId="12" xfId="48" applyFont="1" applyFill="1" applyBorder="1" applyAlignment="1">
      <alignment horizontal="left" vertical="center" wrapText="1"/>
    </xf>
    <xf numFmtId="0" fontId="45" fillId="33" borderId="12" xfId="0" applyFont="1" applyFill="1" applyBorder="1" applyAlignment="1">
      <alignment vertical="center" wrapText="1"/>
    </xf>
    <xf numFmtId="0" fontId="49" fillId="33" borderId="10" xfId="0" applyFont="1" applyFill="1" applyBorder="1" applyAlignment="1">
      <alignment vertical="center" wrapText="1"/>
    </xf>
    <xf numFmtId="0" fontId="50" fillId="33" borderId="0" xfId="0" applyFont="1" applyFill="1" applyAlignment="1"/>
    <xf numFmtId="170" fontId="40" fillId="33" borderId="10" xfId="49" applyNumberFormat="1" applyFont="1" applyFill="1" applyBorder="1"/>
    <xf numFmtId="0" fontId="45" fillId="0" borderId="12" xfId="50" applyFont="1" applyBorder="1" applyAlignment="1">
      <alignment vertical="center" wrapText="1"/>
    </xf>
    <xf numFmtId="43" fontId="50" fillId="33" borderId="0" xfId="0" applyNumberFormat="1" applyFont="1" applyFill="1" applyAlignment="1"/>
    <xf numFmtId="170" fontId="43" fillId="33" borderId="10" xfId="49" applyNumberFormat="1" applyFont="1" applyFill="1" applyBorder="1" applyAlignment="1">
      <alignment vertical="center"/>
    </xf>
    <xf numFmtId="170" fontId="40" fillId="33" borderId="10" xfId="49" applyNumberFormat="1" applyFont="1" applyFill="1" applyBorder="1" applyAlignment="1">
      <alignment vertical="center"/>
    </xf>
    <xf numFmtId="0" fontId="45" fillId="0" borderId="10" xfId="100" applyFont="1" applyBorder="1" applyAlignment="1">
      <alignment vertical="center" wrapText="1"/>
    </xf>
    <xf numFmtId="0" fontId="45" fillId="0" borderId="12" xfId="100" applyFont="1" applyBorder="1" applyAlignment="1">
      <alignment vertical="center" wrapText="1"/>
    </xf>
    <xf numFmtId="0" fontId="45" fillId="33" borderId="10" xfId="100" applyFont="1" applyFill="1" applyBorder="1" applyAlignment="1">
      <alignment vertical="center" wrapText="1"/>
    </xf>
    <xf numFmtId="170" fontId="40" fillId="33" borderId="10" xfId="49" applyNumberFormat="1" applyFont="1" applyFill="1" applyBorder="1" applyAlignment="1">
      <alignment vertical="center" wrapText="1"/>
    </xf>
    <xf numFmtId="170" fontId="40" fillId="33" borderId="10" xfId="48" applyNumberFormat="1" applyFont="1" applyFill="1" applyBorder="1" applyAlignment="1">
      <alignment horizontal="center" vertical="center" wrapText="1"/>
    </xf>
    <xf numFmtId="170" fontId="40" fillId="33" borderId="10" xfId="48" applyNumberFormat="1" applyFont="1" applyFill="1" applyBorder="1" applyAlignment="1">
      <alignment vertical="center" wrapText="1"/>
    </xf>
    <xf numFmtId="170" fontId="43" fillId="33" borderId="10" xfId="48" applyNumberFormat="1" applyFont="1" applyFill="1" applyBorder="1" applyAlignment="1">
      <alignment horizontal="center" vertical="center" wrapText="1"/>
    </xf>
    <xf numFmtId="170" fontId="44" fillId="33" borderId="10" xfId="48" applyNumberFormat="1" applyFont="1" applyFill="1" applyBorder="1" applyAlignment="1">
      <alignment horizontal="center" vertical="center" wrapText="1"/>
    </xf>
    <xf numFmtId="170" fontId="45" fillId="33" borderId="10" xfId="0" applyNumberFormat="1" applyFont="1" applyFill="1" applyBorder="1" applyAlignment="1">
      <alignment horizontal="center" vertical="center" wrapText="1"/>
    </xf>
    <xf numFmtId="170" fontId="43" fillId="33" borderId="10" xfId="0" applyNumberFormat="1" applyFont="1" applyFill="1" applyBorder="1" applyAlignment="1">
      <alignment horizontal="center" vertical="center"/>
    </xf>
    <xf numFmtId="0" fontId="24" fillId="33" borderId="10" xfId="46" applyFont="1" applyFill="1" applyBorder="1" applyAlignment="1">
      <alignment horizontal="center" vertical="center" wrapText="1"/>
    </xf>
    <xf numFmtId="164" fontId="51" fillId="0" borderId="10" xfId="43" applyNumberFormat="1" applyFont="1" applyBorder="1" applyAlignment="1">
      <alignment horizontal="right" vertical="top"/>
    </xf>
    <xf numFmtId="0" fontId="51" fillId="0" borderId="10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top" wrapText="1"/>
    </xf>
    <xf numFmtId="0" fontId="24" fillId="0" borderId="10" xfId="0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</cellXfs>
  <cellStyles count="104">
    <cellStyle name="20% - Accent1" xfId="19" builtinId="30" customBuiltin="1"/>
    <cellStyle name="20% - Accent1 2" xfId="53"/>
    <cellStyle name="20% - Accent2" xfId="23" builtinId="34" customBuiltin="1"/>
    <cellStyle name="20% - Accent2 2" xfId="56"/>
    <cellStyle name="20% - Accent3" xfId="27" builtinId="38" customBuiltin="1"/>
    <cellStyle name="20% - Accent3 2" xfId="59"/>
    <cellStyle name="20% - Accent4" xfId="31" builtinId="42" customBuiltin="1"/>
    <cellStyle name="20% - Accent4 2" xfId="62"/>
    <cellStyle name="20% - Accent5" xfId="35" builtinId="46" customBuiltin="1"/>
    <cellStyle name="20% - Accent5 2" xfId="65"/>
    <cellStyle name="20% - Accent6" xfId="39" builtinId="50" customBuiltin="1"/>
    <cellStyle name="20% - Accent6 2" xfId="68"/>
    <cellStyle name="40% - Accent1" xfId="20" builtinId="31" customBuiltin="1"/>
    <cellStyle name="40% - Accent1 2" xfId="54"/>
    <cellStyle name="40% - Accent2" xfId="24" builtinId="35" customBuiltin="1"/>
    <cellStyle name="40% - Accent2 2" xfId="57"/>
    <cellStyle name="40% - Accent3" xfId="28" builtinId="39" customBuiltin="1"/>
    <cellStyle name="40% - Accent3 2" xfId="60"/>
    <cellStyle name="40% - Accent4" xfId="32" builtinId="43" customBuiltin="1"/>
    <cellStyle name="40% - Accent4 2" xfId="63"/>
    <cellStyle name="40% - Accent5" xfId="36" builtinId="47" customBuiltin="1"/>
    <cellStyle name="40% - Accent5 2" xfId="66"/>
    <cellStyle name="40% - Accent6" xfId="40" builtinId="51" customBuiltin="1"/>
    <cellStyle name="40% - Accent6 2" xfId="69"/>
    <cellStyle name="60% - Accent1" xfId="21" builtinId="32" customBuiltin="1"/>
    <cellStyle name="60% - Accent1 2" xfId="55"/>
    <cellStyle name="60% - Accent2" xfId="25" builtinId="36" customBuiltin="1"/>
    <cellStyle name="60% - Accent2 2" xfId="58"/>
    <cellStyle name="60% - Accent3" xfId="29" builtinId="40" customBuiltin="1"/>
    <cellStyle name="60% - Accent3 2" xfId="61"/>
    <cellStyle name="60% - Accent4" xfId="33" builtinId="44" customBuiltin="1"/>
    <cellStyle name="60% - Accent4 2" xfId="64"/>
    <cellStyle name="60% - Accent5" xfId="37" builtinId="48" customBuiltin="1"/>
    <cellStyle name="60% - Accent5 2" xfId="67"/>
    <cellStyle name="60% - Accent6" xfId="41" builtinId="52" customBuiltin="1"/>
    <cellStyle name="60% - Accent6 2" xfId="70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9" xfId="49"/>
    <cellStyle name="Comma 2" xfId="73"/>
    <cellStyle name="Comma 2 2" xfId="75"/>
    <cellStyle name="Comma 2 2 2" xfId="78"/>
    <cellStyle name="Comma 2 5" xfId="99"/>
    <cellStyle name="Comma 3" xfId="76"/>
    <cellStyle name="Comma 3 2" xfId="79"/>
    <cellStyle name="Comma 4" xfId="77"/>
    <cellStyle name="Comma 5" xfId="80"/>
    <cellStyle name="Comma 5 2" xfId="91"/>
    <cellStyle name="Comma 6" xfId="95"/>
    <cellStyle name="Comma 7" xfId="74"/>
    <cellStyle name="Comma 8" xfId="9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7"/>
    <cellStyle name="Neutral 3" xfId="51"/>
    <cellStyle name="Normal" xfId="0" builtinId="0" customBuiltin="1"/>
    <cellStyle name="Normal 10 3" xfId="50"/>
    <cellStyle name="Normal 11" xfId="87"/>
    <cellStyle name="Normal 12" xfId="89"/>
    <cellStyle name="Normal 14" xfId="98"/>
    <cellStyle name="Normal 18" xfId="101"/>
    <cellStyle name="Normal 2" xfId="72"/>
    <cellStyle name="Normal 2 4" xfId="48"/>
    <cellStyle name="Normal 2 4 2" xfId="103"/>
    <cellStyle name="Normal 2 6" xfId="100"/>
    <cellStyle name="Normal 3" xfId="81"/>
    <cellStyle name="Normal 3 2" xfId="92"/>
    <cellStyle name="Normal 4" xfId="83"/>
    <cellStyle name="Normal 4 2" xfId="93"/>
    <cellStyle name="Normal 5" xfId="94"/>
    <cellStyle name="Normal 5 2" xfId="85"/>
    <cellStyle name="Normal 5 3 7" xfId="46"/>
    <cellStyle name="Normal 6" xfId="90"/>
    <cellStyle name="Normal 7" xfId="71"/>
    <cellStyle name="Normal 8" xfId="86"/>
    <cellStyle name="Normal 8 2" xfId="88"/>
    <cellStyle name="Note" xfId="15" builtinId="10" customBuiltin="1"/>
    <cellStyle name="Note 2" xfId="52"/>
    <cellStyle name="Output" xfId="10" builtinId="21" customBuiltin="1"/>
    <cellStyle name="Percent" xfId="102" builtinId="5"/>
    <cellStyle name="SN_241" xfId="42"/>
    <cellStyle name="SN_b" xfId="44"/>
    <cellStyle name="SN_it" xfId="43"/>
    <cellStyle name="SN10_bold" xfId="45"/>
    <cellStyle name="Title" xfId="1" builtinId="15" customBuiltin="1"/>
    <cellStyle name="Total" xfId="17" builtinId="25" customBuiltin="1"/>
    <cellStyle name="Warning Text" xfId="14" builtinId="11" customBuiltin="1"/>
    <cellStyle name="Обычный 2" xfId="82"/>
    <cellStyle name="Финансовый 2" xfId="96"/>
    <cellStyle name="Финансовый 3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917"/>
  <sheetViews>
    <sheetView tabSelected="1" zoomScale="115" zoomScaleNormal="115" workbookViewId="0">
      <pane ySplit="5" topLeftCell="A6" activePane="bottomLeft" state="frozen"/>
      <selection pane="bottomLeft" activeCell="C4" sqref="C4:C5"/>
    </sheetView>
  </sheetViews>
  <sheetFormatPr defaultRowHeight="16.5" x14ac:dyDescent="0.25"/>
  <cols>
    <col min="1" max="1" width="12" style="2" customWidth="1"/>
    <col min="2" max="2" width="9.5703125" style="2" customWidth="1"/>
    <col min="3" max="3" width="76.140625" style="2" customWidth="1"/>
    <col min="4" max="7" width="16.85546875" style="6" customWidth="1"/>
    <col min="8" max="8" width="16.85546875" style="2" customWidth="1"/>
    <col min="9" max="16384" width="9.140625" style="2"/>
  </cols>
  <sheetData>
    <row r="1" spans="1:7" ht="39.950000000000003" customHeight="1" x14ac:dyDescent="0.25">
      <c r="B1" s="1"/>
      <c r="C1" s="1"/>
      <c r="D1" s="4"/>
      <c r="E1" s="4"/>
      <c r="F1" s="4"/>
      <c r="G1" s="5" t="s">
        <v>0</v>
      </c>
    </row>
    <row r="2" spans="1:7" ht="99.95" customHeight="1" x14ac:dyDescent="0.25">
      <c r="A2" s="98" t="s">
        <v>11</v>
      </c>
      <c r="B2" s="98"/>
      <c r="C2" s="98"/>
      <c r="D2" s="98"/>
      <c r="E2" s="98"/>
      <c r="F2" s="98"/>
      <c r="G2" s="98"/>
    </row>
    <row r="3" spans="1:7" x14ac:dyDescent="0.25">
      <c r="A3" s="99" t="s">
        <v>1</v>
      </c>
      <c r="B3" s="99"/>
      <c r="C3" s="99"/>
      <c r="D3" s="99"/>
      <c r="E3" s="99"/>
      <c r="F3" s="99"/>
      <c r="G3" s="99"/>
    </row>
    <row r="4" spans="1:7" ht="30" customHeight="1" x14ac:dyDescent="0.25">
      <c r="A4" s="100" t="s">
        <v>2</v>
      </c>
      <c r="B4" s="100"/>
      <c r="C4" s="100" t="s">
        <v>3</v>
      </c>
      <c r="D4" s="101" t="s">
        <v>4</v>
      </c>
      <c r="E4" s="101" t="s">
        <v>5</v>
      </c>
      <c r="F4" s="101" t="s">
        <v>6</v>
      </c>
      <c r="G4" s="101" t="s">
        <v>7</v>
      </c>
    </row>
    <row r="5" spans="1:7" ht="33" x14ac:dyDescent="0.25">
      <c r="A5" s="3" t="s">
        <v>8</v>
      </c>
      <c r="B5" s="3" t="s">
        <v>9</v>
      </c>
      <c r="C5" s="100"/>
      <c r="D5" s="101"/>
      <c r="E5" s="101"/>
      <c r="F5" s="101"/>
      <c r="G5" s="101"/>
    </row>
    <row r="6" spans="1:7" ht="30.75" customHeight="1" x14ac:dyDescent="0.25">
      <c r="A6" s="7"/>
      <c r="B6" s="7"/>
      <c r="C6" s="15" t="s">
        <v>10</v>
      </c>
      <c r="D6" s="52">
        <f>D8+D110+D206+D220+D228+D785+D793+D804+D814+D825+D833+D838+D848+D859+D864+D872+D877+D908+D913</f>
        <v>153660907.10000002</v>
      </c>
      <c r="E6" s="52">
        <f>E8+E110+E206+E220+E228+E785+E793+E804+E814+E825+E833+E838+E848+E859+E864+E872+E877+E908+E913</f>
        <v>298252526.99999994</v>
      </c>
      <c r="F6" s="52">
        <f>F8+F110+F206+F220+F228+F785+F793+F804+F814+F825+F833+F838+F848+F859+F864+F872+F877+F908+F913</f>
        <v>473490945.90000004</v>
      </c>
      <c r="G6" s="52">
        <f>G8+G110+G206+G220+G228+G785+G793+G804+G814+G825+G833+G838+G848+G859+G864+G872+G877+G908+G913</f>
        <v>593535894.69999993</v>
      </c>
    </row>
    <row r="7" spans="1:7" x14ac:dyDescent="0.25">
      <c r="A7" s="7"/>
      <c r="B7" s="7"/>
      <c r="C7" s="51" t="s">
        <v>12</v>
      </c>
      <c r="D7" s="22"/>
      <c r="E7" s="22"/>
      <c r="F7" s="22"/>
      <c r="G7" s="22"/>
    </row>
    <row r="8" spans="1:7" ht="33" x14ac:dyDescent="0.25">
      <c r="A8" s="7"/>
      <c r="B8" s="7"/>
      <c r="C8" s="8" t="s">
        <v>13</v>
      </c>
      <c r="D8" s="11">
        <v>3465759.1</v>
      </c>
      <c r="E8" s="11">
        <v>16921291</v>
      </c>
      <c r="F8" s="11">
        <v>47421800.100000001</v>
      </c>
      <c r="G8" s="11">
        <v>70108566.5</v>
      </c>
    </row>
    <row r="9" spans="1:7" x14ac:dyDescent="0.25">
      <c r="A9" s="7"/>
      <c r="B9" s="7"/>
      <c r="C9" s="51" t="s">
        <v>14</v>
      </c>
      <c r="D9" s="22"/>
      <c r="E9" s="22"/>
      <c r="F9" s="22"/>
      <c r="G9" s="22"/>
    </row>
    <row r="10" spans="1:7" x14ac:dyDescent="0.25">
      <c r="A10" s="16" t="s">
        <v>15</v>
      </c>
      <c r="B10" s="16" t="s">
        <v>16</v>
      </c>
      <c r="C10" s="17" t="s">
        <v>17</v>
      </c>
      <c r="D10" s="18">
        <f>+D12</f>
        <v>80000</v>
      </c>
      <c r="E10" s="18">
        <f t="shared" ref="E10:G10" si="0">+E12</f>
        <v>170000</v>
      </c>
      <c r="F10" s="18">
        <f t="shared" si="0"/>
        <v>170000</v>
      </c>
      <c r="G10" s="18">
        <f t="shared" si="0"/>
        <v>500000</v>
      </c>
    </row>
    <row r="11" spans="1:7" x14ac:dyDescent="0.25">
      <c r="A11" s="7"/>
      <c r="B11" s="7"/>
      <c r="C11" s="45" t="s">
        <v>18</v>
      </c>
      <c r="D11" s="22"/>
      <c r="E11" s="22"/>
      <c r="F11" s="22"/>
      <c r="G11" s="22"/>
    </row>
    <row r="12" spans="1:7" ht="33" x14ac:dyDescent="0.25">
      <c r="A12" s="7"/>
      <c r="B12" s="7"/>
      <c r="C12" s="13" t="s">
        <v>19</v>
      </c>
      <c r="D12" s="14">
        <f>SUM(D14:D15)</f>
        <v>80000</v>
      </c>
      <c r="E12" s="14">
        <f>SUM(E14:E15)</f>
        <v>170000</v>
      </c>
      <c r="F12" s="14">
        <f t="shared" ref="F12:G12" si="1">SUM(F14:F15)</f>
        <v>170000</v>
      </c>
      <c r="G12" s="14">
        <f t="shared" si="1"/>
        <v>500000</v>
      </c>
    </row>
    <row r="13" spans="1:7" x14ac:dyDescent="0.25">
      <c r="A13" s="7"/>
      <c r="B13" s="7"/>
      <c r="C13" s="45" t="s">
        <v>145</v>
      </c>
      <c r="D13" s="14"/>
      <c r="E13" s="14"/>
      <c r="F13" s="14"/>
      <c r="G13" s="14"/>
    </row>
    <row r="14" spans="1:7" ht="21" customHeight="1" x14ac:dyDescent="0.25">
      <c r="A14" s="7"/>
      <c r="B14" s="7"/>
      <c r="C14" s="19" t="s">
        <v>143</v>
      </c>
      <c r="D14" s="14">
        <v>80000</v>
      </c>
      <c r="E14" s="14">
        <v>150000</v>
      </c>
      <c r="F14" s="14">
        <v>150000</v>
      </c>
      <c r="G14" s="14">
        <v>480000</v>
      </c>
    </row>
    <row r="15" spans="1:7" ht="30" customHeight="1" x14ac:dyDescent="0.25">
      <c r="A15" s="7"/>
      <c r="B15" s="7"/>
      <c r="C15" s="19" t="s">
        <v>144</v>
      </c>
      <c r="D15" s="14"/>
      <c r="E15" s="14">
        <v>20000</v>
      </c>
      <c r="F15" s="14">
        <v>20000</v>
      </c>
      <c r="G15" s="14">
        <v>20000</v>
      </c>
    </row>
    <row r="16" spans="1:7" ht="24" customHeight="1" x14ac:dyDescent="0.25">
      <c r="A16" s="16" t="s">
        <v>15</v>
      </c>
      <c r="B16" s="16" t="s">
        <v>20</v>
      </c>
      <c r="C16" s="17" t="s">
        <v>21</v>
      </c>
      <c r="D16" s="18">
        <f>+D18</f>
        <v>20000</v>
      </c>
      <c r="E16" s="18">
        <f t="shared" ref="E16:G16" si="2">+E18</f>
        <v>420000</v>
      </c>
      <c r="F16" s="18">
        <f t="shared" si="2"/>
        <v>900000</v>
      </c>
      <c r="G16" s="18">
        <f t="shared" si="2"/>
        <v>1000000</v>
      </c>
    </row>
    <row r="17" spans="1:7" x14ac:dyDescent="0.25">
      <c r="A17" s="7"/>
      <c r="B17" s="7"/>
      <c r="C17" s="45" t="s">
        <v>18</v>
      </c>
      <c r="D17" s="22"/>
      <c r="E17" s="22"/>
      <c r="F17" s="22"/>
      <c r="G17" s="22"/>
    </row>
    <row r="18" spans="1:7" ht="33" x14ac:dyDescent="0.25">
      <c r="A18" s="7"/>
      <c r="B18" s="7"/>
      <c r="C18" s="13" t="s">
        <v>19</v>
      </c>
      <c r="D18" s="14">
        <f>SUM(D20:D26)</f>
        <v>20000</v>
      </c>
      <c r="E18" s="14">
        <f t="shared" ref="E18:G18" si="3">SUM(E20:E26)</f>
        <v>420000</v>
      </c>
      <c r="F18" s="14">
        <f t="shared" si="3"/>
        <v>900000</v>
      </c>
      <c r="G18" s="14">
        <f t="shared" si="3"/>
        <v>1000000</v>
      </c>
    </row>
    <row r="19" spans="1:7" x14ac:dyDescent="0.25">
      <c r="A19" s="7"/>
      <c r="B19" s="7"/>
      <c r="C19" s="45" t="s">
        <v>145</v>
      </c>
      <c r="D19" s="14"/>
      <c r="E19" s="14"/>
      <c r="F19" s="14"/>
      <c r="G19" s="14"/>
    </row>
    <row r="20" spans="1:7" ht="31.5" customHeight="1" x14ac:dyDescent="0.25">
      <c r="A20" s="7"/>
      <c r="B20" s="7"/>
      <c r="C20" s="19" t="s">
        <v>146</v>
      </c>
      <c r="D20" s="20">
        <v>20000</v>
      </c>
      <c r="E20" s="20">
        <v>150000</v>
      </c>
      <c r="F20" s="20">
        <v>150000</v>
      </c>
      <c r="G20" s="20">
        <v>180000</v>
      </c>
    </row>
    <row r="21" spans="1:7" ht="30.75" customHeight="1" x14ac:dyDescent="0.25">
      <c r="A21" s="7"/>
      <c r="B21" s="7"/>
      <c r="C21" s="19" t="s">
        <v>147</v>
      </c>
      <c r="D21" s="20"/>
      <c r="E21" s="20">
        <v>30000</v>
      </c>
      <c r="F21" s="20">
        <v>30000</v>
      </c>
      <c r="G21" s="20">
        <v>30000</v>
      </c>
    </row>
    <row r="22" spans="1:7" ht="27" x14ac:dyDescent="0.25">
      <c r="A22" s="7"/>
      <c r="B22" s="7"/>
      <c r="C22" s="21" t="s">
        <v>148</v>
      </c>
      <c r="D22" s="20"/>
      <c r="E22" s="20">
        <v>80000</v>
      </c>
      <c r="F22" s="20">
        <v>180000</v>
      </c>
      <c r="G22" s="20">
        <v>210000</v>
      </c>
    </row>
    <row r="23" spans="1:7" ht="40.5" x14ac:dyDescent="0.25">
      <c r="A23" s="7"/>
      <c r="B23" s="7"/>
      <c r="C23" s="21" t="s">
        <v>149</v>
      </c>
      <c r="D23" s="20"/>
      <c r="E23" s="20">
        <v>50000</v>
      </c>
      <c r="F23" s="20">
        <v>130000</v>
      </c>
      <c r="G23" s="20">
        <v>130000</v>
      </c>
    </row>
    <row r="24" spans="1:7" ht="42.75" customHeight="1" x14ac:dyDescent="0.25">
      <c r="A24" s="7"/>
      <c r="B24" s="7"/>
      <c r="C24" s="21" t="s">
        <v>150</v>
      </c>
      <c r="D24" s="20"/>
      <c r="E24" s="20">
        <v>40000</v>
      </c>
      <c r="F24" s="20">
        <v>140000</v>
      </c>
      <c r="G24" s="20">
        <v>140000</v>
      </c>
    </row>
    <row r="25" spans="1:7" ht="29.25" customHeight="1" x14ac:dyDescent="0.25">
      <c r="A25" s="7"/>
      <c r="B25" s="7"/>
      <c r="C25" s="21" t="s">
        <v>151</v>
      </c>
      <c r="D25" s="20"/>
      <c r="E25" s="20">
        <v>30000</v>
      </c>
      <c r="F25" s="20">
        <v>120000</v>
      </c>
      <c r="G25" s="20">
        <v>120000</v>
      </c>
    </row>
    <row r="26" spans="1:7" ht="30" customHeight="1" x14ac:dyDescent="0.25">
      <c r="A26" s="7"/>
      <c r="B26" s="7"/>
      <c r="C26" s="21" t="s">
        <v>152</v>
      </c>
      <c r="D26" s="20"/>
      <c r="E26" s="20">
        <v>40000</v>
      </c>
      <c r="F26" s="20">
        <v>150000</v>
      </c>
      <c r="G26" s="20">
        <v>190000</v>
      </c>
    </row>
    <row r="27" spans="1:7" ht="33" x14ac:dyDescent="0.25">
      <c r="A27" s="16" t="s">
        <v>15</v>
      </c>
      <c r="B27" s="16" t="s">
        <v>22</v>
      </c>
      <c r="C27" s="17" t="s">
        <v>23</v>
      </c>
      <c r="D27" s="18">
        <f t="shared" ref="D27:F27" si="4">+D29</f>
        <v>0</v>
      </c>
      <c r="E27" s="18">
        <f t="shared" si="4"/>
        <v>0</v>
      </c>
      <c r="F27" s="18">
        <f t="shared" si="4"/>
        <v>423717.4</v>
      </c>
      <c r="G27" s="18">
        <f>+G29</f>
        <v>423717.4</v>
      </c>
    </row>
    <row r="28" spans="1:7" x14ac:dyDescent="0.25">
      <c r="A28" s="7"/>
      <c r="B28" s="7"/>
      <c r="C28" s="45" t="s">
        <v>18</v>
      </c>
      <c r="D28" s="22"/>
      <c r="E28" s="22"/>
      <c r="F28" s="22"/>
      <c r="G28" s="22"/>
    </row>
    <row r="29" spans="1:7" ht="33" x14ac:dyDescent="0.25">
      <c r="A29" s="7"/>
      <c r="B29" s="7"/>
      <c r="C29" s="13" t="s">
        <v>19</v>
      </c>
      <c r="D29" s="14">
        <f t="shared" ref="D29:E29" si="5">SUM(D31:D32)</f>
        <v>0</v>
      </c>
      <c r="E29" s="14">
        <f t="shared" si="5"/>
        <v>0</v>
      </c>
      <c r="F29" s="14">
        <f>SUM(F31:F32)</f>
        <v>423717.4</v>
      </c>
      <c r="G29" s="14">
        <f>SUM(G31:G32)</f>
        <v>423717.4</v>
      </c>
    </row>
    <row r="30" spans="1:7" x14ac:dyDescent="0.25">
      <c r="A30" s="7"/>
      <c r="B30" s="7"/>
      <c r="C30" s="45" t="s">
        <v>145</v>
      </c>
      <c r="D30" s="14"/>
      <c r="E30" s="14"/>
      <c r="F30" s="14"/>
      <c r="G30" s="14"/>
    </row>
    <row r="31" spans="1:7" ht="20.25" customHeight="1" x14ac:dyDescent="0.25">
      <c r="A31" s="7"/>
      <c r="B31" s="7"/>
      <c r="C31" s="19" t="s">
        <v>153</v>
      </c>
      <c r="D31" s="20"/>
      <c r="E31" s="20"/>
      <c r="F31" s="20">
        <v>403717.4</v>
      </c>
      <c r="G31" s="20">
        <v>403717.4</v>
      </c>
    </row>
    <row r="32" spans="1:7" ht="37.5" customHeight="1" x14ac:dyDescent="0.25">
      <c r="A32" s="7"/>
      <c r="B32" s="7"/>
      <c r="C32" s="19" t="s">
        <v>268</v>
      </c>
      <c r="D32" s="20"/>
      <c r="E32" s="20"/>
      <c r="F32" s="20">
        <v>20000</v>
      </c>
      <c r="G32" s="20">
        <v>20000</v>
      </c>
    </row>
    <row r="33" spans="1:8" ht="23.25" customHeight="1" x14ac:dyDescent="0.25">
      <c r="A33" s="16" t="s">
        <v>15</v>
      </c>
      <c r="B33" s="16" t="s">
        <v>24</v>
      </c>
      <c r="C33" s="17" t="s">
        <v>25</v>
      </c>
      <c r="D33" s="18">
        <v>0</v>
      </c>
      <c r="E33" s="18">
        <v>100000</v>
      </c>
      <c r="F33" s="18">
        <v>500000</v>
      </c>
      <c r="G33" s="18">
        <v>1000000</v>
      </c>
    </row>
    <row r="34" spans="1:8" x14ac:dyDescent="0.25">
      <c r="A34" s="7"/>
      <c r="B34" s="7"/>
      <c r="C34" s="45" t="s">
        <v>18</v>
      </c>
      <c r="D34" s="22"/>
      <c r="E34" s="22"/>
      <c r="F34" s="22"/>
      <c r="G34" s="22"/>
    </row>
    <row r="35" spans="1:8" ht="33" x14ac:dyDescent="0.25">
      <c r="A35" s="7"/>
      <c r="B35" s="7"/>
      <c r="C35" s="13" t="s">
        <v>19</v>
      </c>
      <c r="D35" s="14">
        <v>0</v>
      </c>
      <c r="E35" s="14">
        <v>100000</v>
      </c>
      <c r="F35" s="14">
        <v>500000</v>
      </c>
      <c r="G35" s="14">
        <v>1000000</v>
      </c>
    </row>
    <row r="36" spans="1:8" ht="22.5" customHeight="1" x14ac:dyDescent="0.25">
      <c r="A36" s="16" t="s">
        <v>15</v>
      </c>
      <c r="B36" s="16" t="s">
        <v>26</v>
      </c>
      <c r="C36" s="17" t="s">
        <v>27</v>
      </c>
      <c r="D36" s="18">
        <v>0</v>
      </c>
      <c r="E36" s="18">
        <f>+E38</f>
        <v>47122</v>
      </c>
      <c r="F36" s="18">
        <f t="shared" ref="F36:G36" si="6">+F38</f>
        <v>264323.20000000001</v>
      </c>
      <c r="G36" s="18">
        <f t="shared" si="6"/>
        <v>264323.20000000001</v>
      </c>
    </row>
    <row r="37" spans="1:8" x14ac:dyDescent="0.25">
      <c r="A37" s="7"/>
      <c r="B37" s="7"/>
      <c r="C37" s="45" t="s">
        <v>18</v>
      </c>
      <c r="D37" s="22"/>
      <c r="E37" s="22"/>
      <c r="F37" s="22"/>
      <c r="G37" s="22"/>
    </row>
    <row r="38" spans="1:8" ht="33" x14ac:dyDescent="0.25">
      <c r="A38" s="7"/>
      <c r="B38" s="7"/>
      <c r="C38" s="13" t="s">
        <v>19</v>
      </c>
      <c r="D38" s="14">
        <v>0</v>
      </c>
      <c r="E38" s="14">
        <f>SUM(E40:E42)</f>
        <v>47122</v>
      </c>
      <c r="F38" s="14">
        <f t="shared" ref="F38:G38" si="7">SUM(F40:F42)</f>
        <v>264323.20000000001</v>
      </c>
      <c r="G38" s="14">
        <f t="shared" si="7"/>
        <v>264323.20000000001</v>
      </c>
    </row>
    <row r="39" spans="1:8" x14ac:dyDescent="0.25">
      <c r="A39" s="7"/>
      <c r="B39" s="7"/>
      <c r="C39" s="45" t="s">
        <v>145</v>
      </c>
      <c r="D39" s="14"/>
      <c r="E39" s="14"/>
      <c r="F39" s="14"/>
      <c r="G39" s="14"/>
    </row>
    <row r="40" spans="1:8" ht="48.75" customHeight="1" x14ac:dyDescent="0.25">
      <c r="A40" s="7"/>
      <c r="B40" s="7"/>
      <c r="C40" s="19" t="s">
        <v>154</v>
      </c>
      <c r="D40" s="20"/>
      <c r="E40" s="20">
        <v>7122</v>
      </c>
      <c r="F40" s="20">
        <v>132607.20000000001</v>
      </c>
      <c r="G40" s="20">
        <v>132607.20000000001</v>
      </c>
    </row>
    <row r="41" spans="1:8" ht="48.75" customHeight="1" x14ac:dyDescent="0.25">
      <c r="A41" s="7"/>
      <c r="B41" s="7"/>
      <c r="C41" s="19" t="s">
        <v>155</v>
      </c>
      <c r="D41" s="20"/>
      <c r="E41" s="20">
        <v>30000</v>
      </c>
      <c r="F41" s="20">
        <v>83916</v>
      </c>
      <c r="G41" s="20">
        <v>83916</v>
      </c>
    </row>
    <row r="42" spans="1:8" ht="25.5" customHeight="1" x14ac:dyDescent="0.25">
      <c r="A42" s="7"/>
      <c r="B42" s="7"/>
      <c r="C42" s="19" t="s">
        <v>156</v>
      </c>
      <c r="D42" s="20"/>
      <c r="E42" s="20">
        <v>10000</v>
      </c>
      <c r="F42" s="20">
        <v>47800</v>
      </c>
      <c r="G42" s="20">
        <v>47800</v>
      </c>
    </row>
    <row r="43" spans="1:8" ht="26.25" customHeight="1" x14ac:dyDescent="0.25">
      <c r="A43" s="16" t="s">
        <v>28</v>
      </c>
      <c r="B43" s="16" t="s">
        <v>29</v>
      </c>
      <c r="C43" s="17" t="s">
        <v>30</v>
      </c>
      <c r="D43" s="18">
        <v>0</v>
      </c>
      <c r="E43" s="18">
        <v>0</v>
      </c>
      <c r="F43" s="18">
        <v>416030</v>
      </c>
      <c r="G43" s="18">
        <v>1200000</v>
      </c>
    </row>
    <row r="44" spans="1:8" x14ac:dyDescent="0.25">
      <c r="A44" s="7"/>
      <c r="B44" s="7"/>
      <c r="C44" s="45" t="s">
        <v>18</v>
      </c>
      <c r="D44" s="22"/>
      <c r="E44" s="22"/>
      <c r="F44" s="22"/>
      <c r="G44" s="22"/>
    </row>
    <row r="45" spans="1:8" ht="33" x14ac:dyDescent="0.25">
      <c r="A45" s="7"/>
      <c r="B45" s="7"/>
      <c r="C45" s="13" t="s">
        <v>19</v>
      </c>
      <c r="D45" s="14">
        <v>0</v>
      </c>
      <c r="E45" s="14">
        <v>0</v>
      </c>
      <c r="F45" s="14">
        <v>416030</v>
      </c>
      <c r="G45" s="14">
        <v>1200000</v>
      </c>
    </row>
    <row r="46" spans="1:8" ht="24.75" customHeight="1" x14ac:dyDescent="0.25">
      <c r="A46" s="16" t="s">
        <v>31</v>
      </c>
      <c r="B46" s="16" t="s">
        <v>29</v>
      </c>
      <c r="C46" s="17" t="s">
        <v>32</v>
      </c>
      <c r="D46" s="18">
        <f>+D48+D64</f>
        <v>300000</v>
      </c>
      <c r="E46" s="18">
        <f t="shared" ref="E46:G46" si="8">+E48+E64</f>
        <v>9000000</v>
      </c>
      <c r="F46" s="18">
        <f t="shared" si="8"/>
        <v>32000000</v>
      </c>
      <c r="G46" s="18">
        <f t="shared" si="8"/>
        <v>49000000</v>
      </c>
      <c r="H46" s="49"/>
    </row>
    <row r="47" spans="1:8" x14ac:dyDescent="0.25">
      <c r="A47" s="7"/>
      <c r="B47" s="7"/>
      <c r="C47" s="45" t="s">
        <v>18</v>
      </c>
      <c r="D47" s="22"/>
      <c r="E47" s="22"/>
      <c r="F47" s="22"/>
      <c r="G47" s="22"/>
    </row>
    <row r="48" spans="1:8" ht="20.25" customHeight="1" x14ac:dyDescent="0.25">
      <c r="A48" s="7"/>
      <c r="B48" s="7"/>
      <c r="C48" s="13" t="s">
        <v>13</v>
      </c>
      <c r="D48" s="96">
        <f>+D50+D53+D58</f>
        <v>21074.699999999997</v>
      </c>
      <c r="E48" s="96">
        <f t="shared" ref="E48:G48" si="9">+E50+E53+E58</f>
        <v>1895017.0999999999</v>
      </c>
      <c r="F48" s="96">
        <f t="shared" si="9"/>
        <v>5181064.2</v>
      </c>
      <c r="G48" s="96">
        <f t="shared" si="9"/>
        <v>7665691.9000000004</v>
      </c>
      <c r="H48" s="6"/>
    </row>
    <row r="49" spans="1:7" x14ac:dyDescent="0.25">
      <c r="A49" s="7"/>
      <c r="B49" s="7"/>
      <c r="C49" s="45" t="s">
        <v>145</v>
      </c>
      <c r="D49" s="14"/>
      <c r="E49" s="14"/>
      <c r="F49" s="14"/>
      <c r="G49" s="14"/>
    </row>
    <row r="50" spans="1:7" ht="19.5" customHeight="1" x14ac:dyDescent="0.25">
      <c r="A50" s="7"/>
      <c r="B50" s="7"/>
      <c r="C50" s="95" t="s">
        <v>604</v>
      </c>
      <c r="D50" s="96">
        <f>+D51+D52</f>
        <v>0</v>
      </c>
      <c r="E50" s="96">
        <f t="shared" ref="E50:G50" si="10">+E51+E52</f>
        <v>794398.29999999993</v>
      </c>
      <c r="F50" s="96">
        <f t="shared" si="10"/>
        <v>1351679.2</v>
      </c>
      <c r="G50" s="96">
        <f t="shared" si="10"/>
        <v>1679734.4</v>
      </c>
    </row>
    <row r="51" spans="1:7" ht="28.5" customHeight="1" x14ac:dyDescent="0.25">
      <c r="A51" s="7"/>
      <c r="B51" s="7"/>
      <c r="C51" s="19" t="s">
        <v>256</v>
      </c>
      <c r="D51" s="23">
        <v>0</v>
      </c>
      <c r="E51" s="23">
        <v>687677.1</v>
      </c>
      <c r="F51" s="23">
        <v>1031515.6</v>
      </c>
      <c r="G51" s="23">
        <v>1146128.5</v>
      </c>
    </row>
    <row r="52" spans="1:7" ht="44.25" customHeight="1" x14ac:dyDescent="0.25">
      <c r="A52" s="7"/>
      <c r="B52" s="7"/>
      <c r="C52" s="19" t="s">
        <v>257</v>
      </c>
      <c r="D52" s="23">
        <v>0</v>
      </c>
      <c r="E52" s="23">
        <v>106721.2</v>
      </c>
      <c r="F52" s="23">
        <v>320163.59999999998</v>
      </c>
      <c r="G52" s="23">
        <v>533605.9</v>
      </c>
    </row>
    <row r="53" spans="1:7" ht="22.5" customHeight="1" x14ac:dyDescent="0.25">
      <c r="A53" s="7"/>
      <c r="B53" s="7"/>
      <c r="C53" s="95" t="s">
        <v>605</v>
      </c>
      <c r="D53" s="96">
        <f>+D54+D55+D56+D57</f>
        <v>21074.699999999997</v>
      </c>
      <c r="E53" s="96">
        <f t="shared" ref="E53:G53" si="11">+E54+E55+E56+E57</f>
        <v>287911.2</v>
      </c>
      <c r="F53" s="96">
        <f t="shared" si="11"/>
        <v>1436253.5</v>
      </c>
      <c r="G53" s="96">
        <f t="shared" si="11"/>
        <v>2689439</v>
      </c>
    </row>
    <row r="54" spans="1:7" ht="58.5" customHeight="1" x14ac:dyDescent="0.25">
      <c r="A54" s="7"/>
      <c r="B54" s="7"/>
      <c r="C54" s="19" t="s">
        <v>258</v>
      </c>
      <c r="D54" s="23">
        <v>9256.7999999999993</v>
      </c>
      <c r="E54" s="23">
        <v>9256.7999999999993</v>
      </c>
      <c r="F54" s="23">
        <v>9256.7999999999993</v>
      </c>
      <c r="G54" s="23">
        <v>9256.7999999999993</v>
      </c>
    </row>
    <row r="55" spans="1:7" ht="31.5" customHeight="1" x14ac:dyDescent="0.25">
      <c r="A55" s="7"/>
      <c r="B55" s="7"/>
      <c r="C55" s="19" t="s">
        <v>259</v>
      </c>
      <c r="D55" s="23">
        <v>0</v>
      </c>
      <c r="E55" s="23">
        <v>185839.8</v>
      </c>
      <c r="F55" s="23">
        <v>929198.9</v>
      </c>
      <c r="G55" s="23">
        <v>1858397.7</v>
      </c>
    </row>
    <row r="56" spans="1:7" ht="46.5" customHeight="1" x14ac:dyDescent="0.25">
      <c r="A56" s="7"/>
      <c r="B56" s="7"/>
      <c r="C56" s="19" t="s">
        <v>260</v>
      </c>
      <c r="D56" s="23">
        <v>0</v>
      </c>
      <c r="E56" s="23">
        <v>80996.7</v>
      </c>
      <c r="F56" s="23">
        <v>485979.9</v>
      </c>
      <c r="G56" s="23">
        <v>809966.6</v>
      </c>
    </row>
    <row r="57" spans="1:7" ht="59.25" customHeight="1" x14ac:dyDescent="0.25">
      <c r="A57" s="7"/>
      <c r="B57" s="7"/>
      <c r="C57" s="19" t="s">
        <v>261</v>
      </c>
      <c r="D57" s="23">
        <v>11817.9</v>
      </c>
      <c r="E57" s="23">
        <v>11817.9</v>
      </c>
      <c r="F57" s="23">
        <v>11817.9</v>
      </c>
      <c r="G57" s="23">
        <v>11817.9</v>
      </c>
    </row>
    <row r="58" spans="1:7" ht="21.75" customHeight="1" x14ac:dyDescent="0.25">
      <c r="A58" s="7"/>
      <c r="B58" s="7"/>
      <c r="C58" s="95" t="s">
        <v>606</v>
      </c>
      <c r="D58" s="96">
        <f>+D59+D60+D61+D62+D63</f>
        <v>0</v>
      </c>
      <c r="E58" s="96">
        <f t="shared" ref="E58:G58" si="12">+E59+E60+E61+E62+E63</f>
        <v>812707.59999999986</v>
      </c>
      <c r="F58" s="96">
        <f t="shared" si="12"/>
        <v>2393131.5</v>
      </c>
      <c r="G58" s="96">
        <f t="shared" si="12"/>
        <v>3296518.5</v>
      </c>
    </row>
    <row r="59" spans="1:7" ht="32.25" customHeight="1" x14ac:dyDescent="0.25">
      <c r="A59" s="7"/>
      <c r="B59" s="7"/>
      <c r="C59" s="19" t="s">
        <v>262</v>
      </c>
      <c r="D59" s="23">
        <v>0</v>
      </c>
      <c r="E59" s="23">
        <v>182258</v>
      </c>
      <c r="F59" s="23">
        <v>364516.1</v>
      </c>
      <c r="G59" s="23">
        <v>455645.1</v>
      </c>
    </row>
    <row r="60" spans="1:7" ht="35.25" customHeight="1" x14ac:dyDescent="0.25">
      <c r="A60" s="7"/>
      <c r="B60" s="7"/>
      <c r="C60" s="19" t="s">
        <v>263</v>
      </c>
      <c r="D60" s="23">
        <v>0</v>
      </c>
      <c r="E60" s="23">
        <v>89083.6</v>
      </c>
      <c r="F60" s="23">
        <v>178167.2</v>
      </c>
      <c r="G60" s="23">
        <v>222709.1</v>
      </c>
    </row>
    <row r="61" spans="1:7" ht="33.75" customHeight="1" x14ac:dyDescent="0.25">
      <c r="A61" s="7"/>
      <c r="B61" s="7"/>
      <c r="C61" s="19" t="s">
        <v>264</v>
      </c>
      <c r="D61" s="23">
        <v>0</v>
      </c>
      <c r="E61" s="23">
        <v>419324.3</v>
      </c>
      <c r="F61" s="23">
        <v>1118198.3</v>
      </c>
      <c r="G61" s="23">
        <v>1397747.9</v>
      </c>
    </row>
    <row r="62" spans="1:7" ht="35.25" customHeight="1" x14ac:dyDescent="0.25">
      <c r="A62" s="7"/>
      <c r="B62" s="7"/>
      <c r="C62" s="19" t="s">
        <v>265</v>
      </c>
      <c r="D62" s="23">
        <v>0</v>
      </c>
      <c r="E62" s="23">
        <v>106394</v>
      </c>
      <c r="F62" s="23">
        <v>638363.9</v>
      </c>
      <c r="G62" s="23">
        <v>1063939.8</v>
      </c>
    </row>
    <row r="63" spans="1:7" ht="34.5" customHeight="1" x14ac:dyDescent="0.25">
      <c r="A63" s="7"/>
      <c r="B63" s="7"/>
      <c r="C63" s="19" t="s">
        <v>266</v>
      </c>
      <c r="D63" s="23">
        <v>0</v>
      </c>
      <c r="E63" s="23">
        <v>15647.7</v>
      </c>
      <c r="F63" s="23">
        <v>93886</v>
      </c>
      <c r="G63" s="23">
        <v>156476.6</v>
      </c>
    </row>
    <row r="64" spans="1:7" ht="21" customHeight="1" x14ac:dyDescent="0.25">
      <c r="A64" s="7"/>
      <c r="B64" s="7"/>
      <c r="C64" s="97" t="s">
        <v>33</v>
      </c>
      <c r="D64" s="96">
        <v>278925.3</v>
      </c>
      <c r="E64" s="96">
        <v>7104982.9000000004</v>
      </c>
      <c r="F64" s="96">
        <v>26818935.800000001</v>
      </c>
      <c r="G64" s="96">
        <v>41334308.100000001</v>
      </c>
    </row>
    <row r="65" spans="1:7" ht="24" customHeight="1" x14ac:dyDescent="0.25">
      <c r="A65" s="16" t="s">
        <v>31</v>
      </c>
      <c r="B65" s="16" t="s">
        <v>34</v>
      </c>
      <c r="C65" s="17" t="s">
        <v>35</v>
      </c>
      <c r="D65" s="18">
        <v>300000</v>
      </c>
      <c r="E65" s="18">
        <v>600000</v>
      </c>
      <c r="F65" s="18">
        <v>1500000</v>
      </c>
      <c r="G65" s="18">
        <v>2500000</v>
      </c>
    </row>
    <row r="66" spans="1:7" x14ac:dyDescent="0.25">
      <c r="A66" s="7"/>
      <c r="B66" s="7"/>
      <c r="C66" s="45" t="s">
        <v>18</v>
      </c>
      <c r="D66" s="22"/>
      <c r="E66" s="22"/>
      <c r="F66" s="22"/>
      <c r="G66" s="22"/>
    </row>
    <row r="67" spans="1:7" ht="21.75" customHeight="1" x14ac:dyDescent="0.25">
      <c r="A67" s="7"/>
      <c r="B67" s="7"/>
      <c r="C67" s="13" t="s">
        <v>33</v>
      </c>
      <c r="D67" s="14">
        <v>300000</v>
      </c>
      <c r="E67" s="14">
        <v>600000</v>
      </c>
      <c r="F67" s="14">
        <v>1500000</v>
      </c>
      <c r="G67" s="14">
        <v>2500000</v>
      </c>
    </row>
    <row r="68" spans="1:7" ht="33" x14ac:dyDescent="0.25">
      <c r="A68" s="16" t="s">
        <v>31</v>
      </c>
      <c r="B68" s="16" t="s">
        <v>36</v>
      </c>
      <c r="C68" s="17" t="s">
        <v>37</v>
      </c>
      <c r="D68" s="18">
        <v>244271.1</v>
      </c>
      <c r="E68" s="18">
        <v>1628474.2</v>
      </c>
      <c r="F68" s="18">
        <v>4071185.6</v>
      </c>
      <c r="G68" s="18">
        <v>5088982</v>
      </c>
    </row>
    <row r="69" spans="1:7" x14ac:dyDescent="0.25">
      <c r="A69" s="7"/>
      <c r="B69" s="7"/>
      <c r="C69" s="45" t="s">
        <v>18</v>
      </c>
      <c r="D69" s="22"/>
      <c r="E69" s="22"/>
      <c r="F69" s="22"/>
      <c r="G69" s="22"/>
    </row>
    <row r="70" spans="1:7" ht="21.75" customHeight="1" x14ac:dyDescent="0.25">
      <c r="A70" s="7"/>
      <c r="B70" s="7"/>
      <c r="C70" s="13" t="s">
        <v>33</v>
      </c>
      <c r="D70" s="14">
        <v>244271.1</v>
      </c>
      <c r="E70" s="14">
        <v>1628474.2</v>
      </c>
      <c r="F70" s="14">
        <v>4071185.6</v>
      </c>
      <c r="G70" s="14">
        <v>5088982</v>
      </c>
    </row>
    <row r="71" spans="1:7" ht="49.5" x14ac:dyDescent="0.25">
      <c r="A71" s="16" t="s">
        <v>38</v>
      </c>
      <c r="B71" s="16" t="s">
        <v>39</v>
      </c>
      <c r="C71" s="17" t="s">
        <v>40</v>
      </c>
      <c r="D71" s="18">
        <f>+D73</f>
        <v>1144055.7</v>
      </c>
      <c r="E71" s="18">
        <f t="shared" ref="E71:G71" si="13">+E73</f>
        <v>1400000</v>
      </c>
      <c r="F71" s="18">
        <f t="shared" si="13"/>
        <v>1400000</v>
      </c>
      <c r="G71" s="18">
        <f t="shared" si="13"/>
        <v>1400000</v>
      </c>
    </row>
    <row r="72" spans="1:7" x14ac:dyDescent="0.25">
      <c r="A72" s="7"/>
      <c r="B72" s="7"/>
      <c r="C72" s="45" t="s">
        <v>18</v>
      </c>
      <c r="D72" s="22"/>
      <c r="E72" s="22"/>
      <c r="F72" s="22"/>
      <c r="G72" s="22"/>
    </row>
    <row r="73" spans="1:7" ht="33" x14ac:dyDescent="0.25">
      <c r="A73" s="7"/>
      <c r="B73" s="7"/>
      <c r="C73" s="13" t="s">
        <v>19</v>
      </c>
      <c r="D73" s="14">
        <f>SUM(D75:D87)</f>
        <v>1144055.7</v>
      </c>
      <c r="E73" s="14">
        <f t="shared" ref="E73:G73" si="14">SUM(E75:E87)</f>
        <v>1400000</v>
      </c>
      <c r="F73" s="14">
        <f t="shared" si="14"/>
        <v>1400000</v>
      </c>
      <c r="G73" s="14">
        <f t="shared" si="14"/>
        <v>1400000</v>
      </c>
    </row>
    <row r="74" spans="1:7" x14ac:dyDescent="0.25">
      <c r="A74" s="7"/>
      <c r="B74" s="7"/>
      <c r="C74" s="45" t="s">
        <v>145</v>
      </c>
      <c r="D74" s="14"/>
      <c r="E74" s="14"/>
      <c r="F74" s="14"/>
      <c r="G74" s="14"/>
    </row>
    <row r="75" spans="1:7" ht="33" customHeight="1" x14ac:dyDescent="0.25">
      <c r="A75" s="7"/>
      <c r="B75" s="7"/>
      <c r="C75" s="19" t="s">
        <v>188</v>
      </c>
      <c r="D75" s="23">
        <v>90000</v>
      </c>
      <c r="E75" s="23">
        <v>96780.1</v>
      </c>
      <c r="F75" s="23">
        <v>96780.1</v>
      </c>
      <c r="G75" s="23">
        <v>96780.1</v>
      </c>
    </row>
    <row r="76" spans="1:7" ht="30.75" customHeight="1" x14ac:dyDescent="0.25">
      <c r="A76" s="7"/>
      <c r="B76" s="7"/>
      <c r="C76" s="19" t="s">
        <v>157</v>
      </c>
      <c r="D76" s="23">
        <v>70000</v>
      </c>
      <c r="E76" s="23">
        <v>126935.8</v>
      </c>
      <c r="F76" s="23">
        <v>126935.8</v>
      </c>
      <c r="G76" s="23">
        <v>126935.8</v>
      </c>
    </row>
    <row r="77" spans="1:7" ht="34.5" customHeight="1" x14ac:dyDescent="0.25">
      <c r="A77" s="7"/>
      <c r="B77" s="7"/>
      <c r="C77" s="19" t="s">
        <v>158</v>
      </c>
      <c r="D77" s="23">
        <v>70000</v>
      </c>
      <c r="E77" s="23">
        <v>148185</v>
      </c>
      <c r="F77" s="23">
        <v>148185</v>
      </c>
      <c r="G77" s="23">
        <v>148185</v>
      </c>
    </row>
    <row r="78" spans="1:7" ht="33" customHeight="1" x14ac:dyDescent="0.25">
      <c r="A78" s="7"/>
      <c r="B78" s="7"/>
      <c r="C78" s="19" t="s">
        <v>159</v>
      </c>
      <c r="D78" s="23">
        <v>50000</v>
      </c>
      <c r="E78" s="23">
        <v>84454.2</v>
      </c>
      <c r="F78" s="23">
        <v>84454.2</v>
      </c>
      <c r="G78" s="23">
        <v>84454.2</v>
      </c>
    </row>
    <row r="79" spans="1:7" ht="32.25" customHeight="1" x14ac:dyDescent="0.25">
      <c r="A79" s="7"/>
      <c r="B79" s="7"/>
      <c r="C79" s="19" t="s">
        <v>160</v>
      </c>
      <c r="D79" s="23">
        <v>110000</v>
      </c>
      <c r="E79" s="23">
        <v>125602.1</v>
      </c>
      <c r="F79" s="23">
        <v>125602.1</v>
      </c>
      <c r="G79" s="23">
        <v>125602.1</v>
      </c>
    </row>
    <row r="80" spans="1:7" ht="35.25" customHeight="1" x14ac:dyDescent="0.25">
      <c r="A80" s="7"/>
      <c r="B80" s="7"/>
      <c r="C80" s="19" t="s">
        <v>161</v>
      </c>
      <c r="D80" s="23">
        <v>172068.3</v>
      </c>
      <c r="E80" s="23">
        <v>172068.3</v>
      </c>
      <c r="F80" s="23">
        <v>172068.3</v>
      </c>
      <c r="G80" s="23">
        <v>172068.3</v>
      </c>
    </row>
    <row r="81" spans="1:7" ht="27.75" customHeight="1" x14ac:dyDescent="0.25">
      <c r="A81" s="7"/>
      <c r="B81" s="7"/>
      <c r="C81" s="19" t="s">
        <v>162</v>
      </c>
      <c r="D81" s="23">
        <v>131901.9</v>
      </c>
      <c r="E81" s="23">
        <v>131901.9</v>
      </c>
      <c r="F81" s="23">
        <v>131901.9</v>
      </c>
      <c r="G81" s="23">
        <v>131901.9</v>
      </c>
    </row>
    <row r="82" spans="1:7" ht="30" customHeight="1" x14ac:dyDescent="0.25">
      <c r="A82" s="7"/>
      <c r="B82" s="7"/>
      <c r="C82" s="19" t="s">
        <v>163</v>
      </c>
      <c r="D82" s="23">
        <v>63002.2</v>
      </c>
      <c r="E82" s="23">
        <v>63002.2</v>
      </c>
      <c r="F82" s="23">
        <v>63002.2</v>
      </c>
      <c r="G82" s="23">
        <v>63002.2</v>
      </c>
    </row>
    <row r="83" spans="1:7" ht="23.25" customHeight="1" x14ac:dyDescent="0.25">
      <c r="A83" s="7"/>
      <c r="B83" s="7"/>
      <c r="C83" s="19" t="s">
        <v>164</v>
      </c>
      <c r="D83" s="23">
        <v>100000</v>
      </c>
      <c r="E83" s="23">
        <v>155216.29999999999</v>
      </c>
      <c r="F83" s="23">
        <v>155216.29999999999</v>
      </c>
      <c r="G83" s="23">
        <v>155216.29999999999</v>
      </c>
    </row>
    <row r="84" spans="1:7" ht="23.25" customHeight="1" x14ac:dyDescent="0.25">
      <c r="A84" s="7"/>
      <c r="B84" s="7"/>
      <c r="C84" s="19" t="s">
        <v>165</v>
      </c>
      <c r="D84" s="23">
        <v>146761.79999999999</v>
      </c>
      <c r="E84" s="23">
        <v>146761.79999999999</v>
      </c>
      <c r="F84" s="23">
        <v>146761.79999999999</v>
      </c>
      <c r="G84" s="23">
        <v>146761.79999999999</v>
      </c>
    </row>
    <row r="85" spans="1:7" ht="45.75" customHeight="1" x14ac:dyDescent="0.25">
      <c r="A85" s="7"/>
      <c r="B85" s="7"/>
      <c r="C85" s="19" t="s">
        <v>166</v>
      </c>
      <c r="D85" s="23">
        <v>65000</v>
      </c>
      <c r="E85" s="23">
        <v>73770.8</v>
      </c>
      <c r="F85" s="23">
        <v>73770.8</v>
      </c>
      <c r="G85" s="23">
        <v>73770.8</v>
      </c>
    </row>
    <row r="86" spans="1:7" ht="22.5" customHeight="1" x14ac:dyDescent="0.25">
      <c r="A86" s="7"/>
      <c r="B86" s="7"/>
      <c r="C86" s="19" t="s">
        <v>167</v>
      </c>
      <c r="D86" s="23">
        <v>37831.5</v>
      </c>
      <c r="E86" s="23">
        <v>37831.5</v>
      </c>
      <c r="F86" s="23">
        <v>37831.5</v>
      </c>
      <c r="G86" s="23">
        <v>37831.5</v>
      </c>
    </row>
    <row r="87" spans="1:7" ht="27.75" customHeight="1" x14ac:dyDescent="0.25">
      <c r="A87" s="7"/>
      <c r="B87" s="7"/>
      <c r="C87" s="19" t="s">
        <v>168</v>
      </c>
      <c r="D87" s="23">
        <v>37490</v>
      </c>
      <c r="E87" s="23">
        <v>37490</v>
      </c>
      <c r="F87" s="23">
        <v>37490</v>
      </c>
      <c r="G87" s="23">
        <v>37490</v>
      </c>
    </row>
    <row r="88" spans="1:7" ht="21.75" customHeight="1" x14ac:dyDescent="0.25">
      <c r="A88" s="16" t="s">
        <v>38</v>
      </c>
      <c r="B88" s="16" t="s">
        <v>41</v>
      </c>
      <c r="C88" s="17" t="s">
        <v>42</v>
      </c>
      <c r="D88" s="18">
        <f>+D90</f>
        <v>0</v>
      </c>
      <c r="E88" s="18">
        <f>+E90</f>
        <v>50000</v>
      </c>
      <c r="F88" s="18">
        <f t="shared" ref="F88:G88" si="15">+F90</f>
        <v>100000</v>
      </c>
      <c r="G88" s="18">
        <f t="shared" si="15"/>
        <v>200000</v>
      </c>
    </row>
    <row r="89" spans="1:7" x14ac:dyDescent="0.25">
      <c r="A89" s="7"/>
      <c r="B89" s="7"/>
      <c r="C89" s="45" t="s">
        <v>18</v>
      </c>
      <c r="D89" s="22"/>
      <c r="E89" s="22"/>
      <c r="F89" s="22"/>
      <c r="G89" s="22"/>
    </row>
    <row r="90" spans="1:7" ht="38.25" customHeight="1" x14ac:dyDescent="0.25">
      <c r="A90" s="7"/>
      <c r="B90" s="7"/>
      <c r="C90" s="13" t="s">
        <v>19</v>
      </c>
      <c r="D90" s="14">
        <f>+D92</f>
        <v>0</v>
      </c>
      <c r="E90" s="14">
        <f>+E92</f>
        <v>50000</v>
      </c>
      <c r="F90" s="14">
        <f t="shared" ref="F90:G90" si="16">+F92</f>
        <v>100000</v>
      </c>
      <c r="G90" s="14">
        <f t="shared" si="16"/>
        <v>200000</v>
      </c>
    </row>
    <row r="91" spans="1:7" x14ac:dyDescent="0.25">
      <c r="A91" s="7"/>
      <c r="B91" s="7"/>
      <c r="C91" s="45" t="s">
        <v>145</v>
      </c>
      <c r="D91" s="14"/>
      <c r="E91" s="14"/>
      <c r="F91" s="14"/>
      <c r="G91" s="14"/>
    </row>
    <row r="92" spans="1:7" ht="29.25" customHeight="1" x14ac:dyDescent="0.25">
      <c r="A92" s="7"/>
      <c r="B92" s="7"/>
      <c r="C92" s="19" t="s">
        <v>169</v>
      </c>
      <c r="D92" s="20">
        <v>0</v>
      </c>
      <c r="E92" s="20">
        <v>50000</v>
      </c>
      <c r="F92" s="20">
        <v>100000</v>
      </c>
      <c r="G92" s="20">
        <v>200000</v>
      </c>
    </row>
    <row r="93" spans="1:7" ht="22.5" customHeight="1" x14ac:dyDescent="0.25">
      <c r="A93" s="16" t="s">
        <v>38</v>
      </c>
      <c r="B93" s="16" t="s">
        <v>24</v>
      </c>
      <c r="C93" s="17" t="s">
        <v>43</v>
      </c>
      <c r="D93" s="18">
        <v>0</v>
      </c>
      <c r="E93" s="18">
        <f>+E95</f>
        <v>50000</v>
      </c>
      <c r="F93" s="18">
        <f t="shared" ref="F93:G93" si="17">+F95</f>
        <v>100000</v>
      </c>
      <c r="G93" s="18">
        <f t="shared" si="17"/>
        <v>130000</v>
      </c>
    </row>
    <row r="94" spans="1:7" x14ac:dyDescent="0.25">
      <c r="A94" s="7"/>
      <c r="B94" s="7"/>
      <c r="C94" s="45" t="s">
        <v>18</v>
      </c>
      <c r="D94" s="22"/>
      <c r="E94" s="22"/>
      <c r="F94" s="22"/>
      <c r="G94" s="22"/>
    </row>
    <row r="95" spans="1:7" ht="35.25" customHeight="1" x14ac:dyDescent="0.25">
      <c r="A95" s="7"/>
      <c r="B95" s="7"/>
      <c r="C95" s="13" t="s">
        <v>19</v>
      </c>
      <c r="D95" s="14">
        <v>0</v>
      </c>
      <c r="E95" s="14">
        <f>+E97</f>
        <v>50000</v>
      </c>
      <c r="F95" s="14">
        <f>+F97</f>
        <v>100000</v>
      </c>
      <c r="G95" s="14">
        <f t="shared" ref="G95" si="18">+G97</f>
        <v>130000</v>
      </c>
    </row>
    <row r="96" spans="1:7" ht="15.75" customHeight="1" x14ac:dyDescent="0.25">
      <c r="A96" s="7"/>
      <c r="B96" s="7"/>
      <c r="C96" s="45" t="s">
        <v>145</v>
      </c>
      <c r="D96" s="14"/>
      <c r="E96" s="14"/>
      <c r="F96" s="14"/>
      <c r="G96" s="14"/>
    </row>
    <row r="97" spans="1:8" ht="30" customHeight="1" x14ac:dyDescent="0.25">
      <c r="A97" s="7"/>
      <c r="B97" s="7"/>
      <c r="C97" s="19" t="s">
        <v>170</v>
      </c>
      <c r="D97" s="20"/>
      <c r="E97" s="20">
        <v>50000</v>
      </c>
      <c r="F97" s="20">
        <v>100000</v>
      </c>
      <c r="G97" s="20">
        <v>130000</v>
      </c>
    </row>
    <row r="98" spans="1:8" ht="22.5" customHeight="1" x14ac:dyDescent="0.25">
      <c r="A98" s="16" t="s">
        <v>44</v>
      </c>
      <c r="B98" s="16" t="s">
        <v>29</v>
      </c>
      <c r="C98" s="17" t="s">
        <v>45</v>
      </c>
      <c r="D98" s="18">
        <v>625000</v>
      </c>
      <c r="E98" s="18">
        <v>1250000</v>
      </c>
      <c r="F98" s="18">
        <v>1875000</v>
      </c>
      <c r="G98" s="18">
        <v>2500000</v>
      </c>
    </row>
    <row r="99" spans="1:8" x14ac:dyDescent="0.25">
      <c r="A99" s="7"/>
      <c r="B99" s="7"/>
      <c r="C99" s="45" t="s">
        <v>18</v>
      </c>
      <c r="D99" s="22"/>
      <c r="E99" s="22"/>
      <c r="F99" s="22"/>
      <c r="G99" s="22"/>
    </row>
    <row r="100" spans="1:8" ht="22.5" customHeight="1" x14ac:dyDescent="0.25">
      <c r="A100" s="7"/>
      <c r="B100" s="7"/>
      <c r="C100" s="13" t="s">
        <v>13</v>
      </c>
      <c r="D100" s="14">
        <v>625000</v>
      </c>
      <c r="E100" s="14">
        <v>1250000</v>
      </c>
      <c r="F100" s="14">
        <v>1875000</v>
      </c>
      <c r="G100" s="14">
        <v>2500000</v>
      </c>
    </row>
    <row r="101" spans="1:8" x14ac:dyDescent="0.25">
      <c r="A101" s="16" t="s">
        <v>44</v>
      </c>
      <c r="B101" s="16" t="s">
        <v>34</v>
      </c>
      <c r="C101" s="17" t="s">
        <v>46</v>
      </c>
      <c r="D101" s="18">
        <v>0</v>
      </c>
      <c r="E101" s="18">
        <v>600000</v>
      </c>
      <c r="F101" s="18">
        <v>1300000</v>
      </c>
      <c r="G101" s="18">
        <v>2000000</v>
      </c>
    </row>
    <row r="102" spans="1:8" x14ac:dyDescent="0.25">
      <c r="A102" s="7"/>
      <c r="B102" s="7"/>
      <c r="C102" s="45" t="s">
        <v>18</v>
      </c>
      <c r="D102" s="22"/>
      <c r="E102" s="22"/>
      <c r="F102" s="22"/>
      <c r="G102" s="22"/>
    </row>
    <row r="103" spans="1:8" ht="21.75" customHeight="1" x14ac:dyDescent="0.25">
      <c r="A103" s="7"/>
      <c r="B103" s="7"/>
      <c r="C103" s="13" t="s">
        <v>13</v>
      </c>
      <c r="D103" s="14">
        <v>0</v>
      </c>
      <c r="E103" s="14">
        <v>600000</v>
      </c>
      <c r="F103" s="14">
        <v>1300000</v>
      </c>
      <c r="G103" s="14">
        <v>2000000</v>
      </c>
    </row>
    <row r="104" spans="1:8" ht="33" x14ac:dyDescent="0.25">
      <c r="A104" s="16" t="s">
        <v>44</v>
      </c>
      <c r="B104" s="16" t="s">
        <v>47</v>
      </c>
      <c r="C104" s="17" t="s">
        <v>48</v>
      </c>
      <c r="D104" s="18">
        <v>252432.3</v>
      </c>
      <c r="E104" s="18">
        <v>405694.8</v>
      </c>
      <c r="F104" s="18">
        <v>901543.9</v>
      </c>
      <c r="G104" s="18">
        <v>901543.9</v>
      </c>
    </row>
    <row r="105" spans="1:8" x14ac:dyDescent="0.25">
      <c r="A105" s="7"/>
      <c r="B105" s="7"/>
      <c r="C105" s="45" t="s">
        <v>18</v>
      </c>
      <c r="D105" s="22"/>
      <c r="E105" s="22"/>
      <c r="F105" s="22"/>
      <c r="G105" s="22"/>
    </row>
    <row r="106" spans="1:8" ht="25.5" customHeight="1" x14ac:dyDescent="0.25">
      <c r="A106" s="7"/>
      <c r="B106" s="7"/>
      <c r="C106" s="13" t="s">
        <v>13</v>
      </c>
      <c r="D106" s="14">
        <v>252432.3</v>
      </c>
      <c r="E106" s="14">
        <v>405694.8</v>
      </c>
      <c r="F106" s="14">
        <v>901543.9</v>
      </c>
      <c r="G106" s="14">
        <v>901543.9</v>
      </c>
    </row>
    <row r="107" spans="1:8" ht="33" x14ac:dyDescent="0.25">
      <c r="A107" s="16" t="s">
        <v>49</v>
      </c>
      <c r="B107" s="16" t="s">
        <v>50</v>
      </c>
      <c r="C107" s="17" t="s">
        <v>51</v>
      </c>
      <c r="D107" s="18">
        <v>500000</v>
      </c>
      <c r="E107" s="18">
        <v>1200000</v>
      </c>
      <c r="F107" s="18">
        <v>1500000</v>
      </c>
      <c r="G107" s="18">
        <v>2000000</v>
      </c>
      <c r="H107" s="9"/>
    </row>
    <row r="108" spans="1:8" x14ac:dyDescent="0.25">
      <c r="A108" s="7"/>
      <c r="B108" s="7"/>
      <c r="C108" s="45" t="s">
        <v>18</v>
      </c>
      <c r="D108" s="22"/>
      <c r="E108" s="22"/>
      <c r="F108" s="22"/>
      <c r="G108" s="22"/>
    </row>
    <row r="109" spans="1:8" x14ac:dyDescent="0.25">
      <c r="A109" s="7"/>
      <c r="B109" s="7"/>
      <c r="C109" s="13" t="s">
        <v>33</v>
      </c>
      <c r="D109" s="14">
        <v>500000</v>
      </c>
      <c r="E109" s="14">
        <v>1200000</v>
      </c>
      <c r="F109" s="14">
        <v>1500000</v>
      </c>
      <c r="G109" s="14">
        <v>2000000</v>
      </c>
    </row>
    <row r="110" spans="1:8" ht="25.5" customHeight="1" x14ac:dyDescent="0.25">
      <c r="A110" s="7"/>
      <c r="B110" s="7"/>
      <c r="C110" s="8" t="s">
        <v>52</v>
      </c>
      <c r="D110" s="11">
        <v>2858137.7</v>
      </c>
      <c r="E110" s="11">
        <v>6749458.2000000002</v>
      </c>
      <c r="F110" s="11">
        <v>9656655.4000000004</v>
      </c>
      <c r="G110" s="11">
        <v>12303418.6</v>
      </c>
    </row>
    <row r="111" spans="1:8" x14ac:dyDescent="0.25">
      <c r="A111" s="7"/>
      <c r="B111" s="7"/>
      <c r="C111" s="51" t="s">
        <v>208</v>
      </c>
      <c r="D111" s="22"/>
      <c r="E111" s="22"/>
      <c r="F111" s="22"/>
      <c r="G111" s="22"/>
    </row>
    <row r="112" spans="1:8" ht="22.5" customHeight="1" x14ac:dyDescent="0.25">
      <c r="A112" s="16" t="s">
        <v>53</v>
      </c>
      <c r="B112" s="16" t="s">
        <v>16</v>
      </c>
      <c r="C112" s="17" t="s">
        <v>54</v>
      </c>
      <c r="D112" s="18">
        <f>+D114</f>
        <v>235000</v>
      </c>
      <c r="E112" s="18">
        <f t="shared" ref="E112:G112" si="19">+E114</f>
        <v>1375000</v>
      </c>
      <c r="F112" s="18">
        <f t="shared" si="19"/>
        <v>2460000</v>
      </c>
      <c r="G112" s="18">
        <f t="shared" si="19"/>
        <v>3621500</v>
      </c>
    </row>
    <row r="113" spans="1:7" x14ac:dyDescent="0.25">
      <c r="A113" s="7"/>
      <c r="B113" s="7"/>
      <c r="C113" s="45" t="s">
        <v>18</v>
      </c>
      <c r="D113" s="22"/>
      <c r="E113" s="22"/>
      <c r="F113" s="22"/>
      <c r="G113" s="22"/>
    </row>
    <row r="114" spans="1:7" x14ac:dyDescent="0.25">
      <c r="A114" s="7"/>
      <c r="B114" s="7"/>
      <c r="C114" s="13" t="s">
        <v>52</v>
      </c>
      <c r="D114" s="14">
        <f>+D116+D118+D121+D123+D126+D128+D130+D133</f>
        <v>235000</v>
      </c>
      <c r="E114" s="14">
        <f t="shared" ref="E114:G114" si="20">+E116+E118+E121+E123+E126+E128+E130+E133</f>
        <v>1375000</v>
      </c>
      <c r="F114" s="14">
        <f t="shared" si="20"/>
        <v>2460000</v>
      </c>
      <c r="G114" s="14">
        <f t="shared" si="20"/>
        <v>3621500</v>
      </c>
    </row>
    <row r="115" spans="1:7" x14ac:dyDescent="0.25">
      <c r="A115" s="28"/>
      <c r="B115" s="28"/>
      <c r="C115" s="50" t="s">
        <v>145</v>
      </c>
      <c r="D115" s="32"/>
      <c r="E115" s="32"/>
      <c r="F115" s="32"/>
      <c r="G115" s="32"/>
    </row>
    <row r="116" spans="1:7" x14ac:dyDescent="0.25">
      <c r="A116" s="25"/>
      <c r="B116" s="25"/>
      <c r="C116" s="26" t="s">
        <v>189</v>
      </c>
      <c r="D116" s="36">
        <f>+D117</f>
        <v>0</v>
      </c>
      <c r="E116" s="36">
        <f>+E117</f>
        <v>0</v>
      </c>
      <c r="F116" s="36">
        <f t="shared" ref="F116:G116" si="21">+F117</f>
        <v>0</v>
      </c>
      <c r="G116" s="36">
        <f t="shared" si="21"/>
        <v>221500</v>
      </c>
    </row>
    <row r="117" spans="1:7" x14ac:dyDescent="0.25">
      <c r="A117" s="28"/>
      <c r="B117" s="29"/>
      <c r="C117" s="30" t="s">
        <v>190</v>
      </c>
      <c r="D117" s="31">
        <v>0</v>
      </c>
      <c r="E117" s="31">
        <v>0</v>
      </c>
      <c r="F117" s="31">
        <v>0</v>
      </c>
      <c r="G117" s="37">
        <v>221500</v>
      </c>
    </row>
    <row r="118" spans="1:7" x14ac:dyDescent="0.25">
      <c r="A118" s="33"/>
      <c r="B118" s="29"/>
      <c r="C118" s="26" t="s">
        <v>191</v>
      </c>
      <c r="D118" s="36">
        <f>SUM(D119:D120)</f>
        <v>55000</v>
      </c>
      <c r="E118" s="36">
        <f t="shared" ref="E118:G118" si="22">SUM(E119:E120)</f>
        <v>440000</v>
      </c>
      <c r="F118" s="36">
        <f t="shared" si="22"/>
        <v>715000</v>
      </c>
      <c r="G118" s="36">
        <f t="shared" si="22"/>
        <v>880000</v>
      </c>
    </row>
    <row r="119" spans="1:7" x14ac:dyDescent="0.25">
      <c r="A119" s="28"/>
      <c r="B119" s="29"/>
      <c r="C119" s="30" t="s">
        <v>192</v>
      </c>
      <c r="D119" s="31">
        <v>0</v>
      </c>
      <c r="E119" s="31">
        <v>275000</v>
      </c>
      <c r="F119" s="31">
        <v>550000</v>
      </c>
      <c r="G119" s="37">
        <v>550000</v>
      </c>
    </row>
    <row r="120" spans="1:7" x14ac:dyDescent="0.25">
      <c r="A120" s="33"/>
      <c r="B120" s="29"/>
      <c r="C120" s="30" t="s">
        <v>193</v>
      </c>
      <c r="D120" s="31">
        <v>55000</v>
      </c>
      <c r="E120" s="31">
        <v>165000</v>
      </c>
      <c r="F120" s="31">
        <v>165000</v>
      </c>
      <c r="G120" s="37">
        <v>330000</v>
      </c>
    </row>
    <row r="121" spans="1:7" x14ac:dyDescent="0.25">
      <c r="A121" s="28"/>
      <c r="B121" s="29"/>
      <c r="C121" s="26" t="s">
        <v>194</v>
      </c>
      <c r="D121" s="36">
        <f>SUM(D122)</f>
        <v>55000</v>
      </c>
      <c r="E121" s="36">
        <f t="shared" ref="E121:G121" si="23">SUM(E122)</f>
        <v>55000</v>
      </c>
      <c r="F121" s="36">
        <f t="shared" si="23"/>
        <v>155000</v>
      </c>
      <c r="G121" s="36">
        <f t="shared" si="23"/>
        <v>155000</v>
      </c>
    </row>
    <row r="122" spans="1:7" x14ac:dyDescent="0.25">
      <c r="A122" s="28"/>
      <c r="B122" s="29"/>
      <c r="C122" s="30" t="s">
        <v>195</v>
      </c>
      <c r="D122" s="31">
        <v>55000</v>
      </c>
      <c r="E122" s="31">
        <v>55000</v>
      </c>
      <c r="F122" s="31">
        <v>155000</v>
      </c>
      <c r="G122" s="37">
        <v>155000</v>
      </c>
    </row>
    <row r="123" spans="1:7" x14ac:dyDescent="0.25">
      <c r="A123" s="25"/>
      <c r="B123" s="29"/>
      <c r="C123" s="26" t="s">
        <v>196</v>
      </c>
      <c r="D123" s="36">
        <f>SUM(D124:D125)</f>
        <v>0</v>
      </c>
      <c r="E123" s="36">
        <f t="shared" ref="E123:G123" si="24">SUM(E124:E125)</f>
        <v>0</v>
      </c>
      <c r="F123" s="36">
        <f t="shared" si="24"/>
        <v>275000</v>
      </c>
      <c r="G123" s="36">
        <f t="shared" si="24"/>
        <v>750000</v>
      </c>
    </row>
    <row r="124" spans="1:7" x14ac:dyDescent="0.25">
      <c r="A124" s="28"/>
      <c r="B124" s="29"/>
      <c r="C124" s="30" t="s">
        <v>197</v>
      </c>
      <c r="D124" s="31">
        <v>0</v>
      </c>
      <c r="E124" s="31">
        <v>0</v>
      </c>
      <c r="F124" s="31">
        <v>275000</v>
      </c>
      <c r="G124" s="37">
        <v>550000</v>
      </c>
    </row>
    <row r="125" spans="1:7" x14ac:dyDescent="0.25">
      <c r="A125" s="25"/>
      <c r="B125" s="29"/>
      <c r="C125" s="30" t="s">
        <v>198</v>
      </c>
      <c r="D125" s="31">
        <v>0</v>
      </c>
      <c r="E125" s="31">
        <v>0</v>
      </c>
      <c r="F125" s="31">
        <v>0</v>
      </c>
      <c r="G125" s="37">
        <v>200000</v>
      </c>
    </row>
    <row r="126" spans="1:7" x14ac:dyDescent="0.25">
      <c r="A126" s="28"/>
      <c r="B126" s="29"/>
      <c r="C126" s="26" t="s">
        <v>199</v>
      </c>
      <c r="D126" s="36">
        <f>SUM(D127)</f>
        <v>0</v>
      </c>
      <c r="E126" s="36">
        <f t="shared" ref="E126:G126" si="25">SUM(E127)</f>
        <v>275000</v>
      </c>
      <c r="F126" s="36">
        <f t="shared" si="25"/>
        <v>550000</v>
      </c>
      <c r="G126" s="36">
        <f t="shared" si="25"/>
        <v>550000</v>
      </c>
    </row>
    <row r="127" spans="1:7" x14ac:dyDescent="0.25">
      <c r="A127" s="25"/>
      <c r="B127" s="29"/>
      <c r="C127" s="30" t="s">
        <v>200</v>
      </c>
      <c r="D127" s="31">
        <v>0</v>
      </c>
      <c r="E127" s="31">
        <v>275000</v>
      </c>
      <c r="F127" s="31">
        <v>550000</v>
      </c>
      <c r="G127" s="37">
        <v>550000</v>
      </c>
    </row>
    <row r="128" spans="1:7" x14ac:dyDescent="0.25">
      <c r="A128" s="28"/>
      <c r="B128" s="29"/>
      <c r="C128" s="26" t="s">
        <v>201</v>
      </c>
      <c r="D128" s="38">
        <f>SUM(D129)</f>
        <v>0</v>
      </c>
      <c r="E128" s="38">
        <f t="shared" ref="E128:G128" si="26">SUM(E129)</f>
        <v>0</v>
      </c>
      <c r="F128" s="38">
        <f t="shared" si="26"/>
        <v>0</v>
      </c>
      <c r="G128" s="38">
        <f t="shared" si="26"/>
        <v>300000</v>
      </c>
    </row>
    <row r="129" spans="1:7" x14ac:dyDescent="0.25">
      <c r="A129" s="25"/>
      <c r="B129" s="29"/>
      <c r="C129" s="29" t="s">
        <v>202</v>
      </c>
      <c r="D129" s="31">
        <v>0</v>
      </c>
      <c r="E129" s="31">
        <v>0</v>
      </c>
      <c r="F129" s="31">
        <v>0</v>
      </c>
      <c r="G129" s="37">
        <v>300000</v>
      </c>
    </row>
    <row r="130" spans="1:7" x14ac:dyDescent="0.25">
      <c r="A130" s="28"/>
      <c r="B130" s="29"/>
      <c r="C130" s="26" t="s">
        <v>203</v>
      </c>
      <c r="D130" s="36">
        <f>SUM(D131:D132)</f>
        <v>30000</v>
      </c>
      <c r="E130" s="36">
        <f t="shared" ref="E130:G130" si="27">SUM(E131:E132)</f>
        <v>330000</v>
      </c>
      <c r="F130" s="36">
        <f t="shared" si="27"/>
        <v>330000</v>
      </c>
      <c r="G130" s="36">
        <f t="shared" si="27"/>
        <v>330000</v>
      </c>
    </row>
    <row r="131" spans="1:7" x14ac:dyDescent="0.25">
      <c r="A131" s="28"/>
      <c r="B131" s="29"/>
      <c r="C131" s="30" t="s">
        <v>204</v>
      </c>
      <c r="D131" s="31">
        <v>0</v>
      </c>
      <c r="E131" s="31">
        <v>300000</v>
      </c>
      <c r="F131" s="31">
        <v>300000</v>
      </c>
      <c r="G131" s="37">
        <v>300000</v>
      </c>
    </row>
    <row r="132" spans="1:7" x14ac:dyDescent="0.25">
      <c r="A132" s="25"/>
      <c r="B132" s="29"/>
      <c r="C132" s="30" t="s">
        <v>205</v>
      </c>
      <c r="D132" s="31">
        <v>30000</v>
      </c>
      <c r="E132" s="31">
        <v>30000</v>
      </c>
      <c r="F132" s="31">
        <v>30000</v>
      </c>
      <c r="G132" s="37">
        <v>30000</v>
      </c>
    </row>
    <row r="133" spans="1:7" x14ac:dyDescent="0.25">
      <c r="A133" s="28"/>
      <c r="B133" s="29"/>
      <c r="C133" s="26" t="s">
        <v>206</v>
      </c>
      <c r="D133" s="36">
        <f>SUM(D134)</f>
        <v>95000</v>
      </c>
      <c r="E133" s="36">
        <f t="shared" ref="E133:G133" si="28">SUM(E134)</f>
        <v>275000</v>
      </c>
      <c r="F133" s="36">
        <f t="shared" si="28"/>
        <v>435000</v>
      </c>
      <c r="G133" s="36">
        <f t="shared" si="28"/>
        <v>435000</v>
      </c>
    </row>
    <row r="134" spans="1:7" x14ac:dyDescent="0.25">
      <c r="A134" s="28"/>
      <c r="B134" s="29"/>
      <c r="C134" s="34" t="s">
        <v>207</v>
      </c>
      <c r="D134" s="35">
        <v>95000</v>
      </c>
      <c r="E134" s="35">
        <v>275000</v>
      </c>
      <c r="F134" s="35">
        <v>435000</v>
      </c>
      <c r="G134" s="37">
        <v>435000</v>
      </c>
    </row>
    <row r="135" spans="1:7" ht="22.5" customHeight="1" x14ac:dyDescent="0.25">
      <c r="A135" s="16" t="s">
        <v>53</v>
      </c>
      <c r="B135" s="16" t="s">
        <v>55</v>
      </c>
      <c r="C135" s="17" t="s">
        <v>56</v>
      </c>
      <c r="D135" s="18">
        <f>+D137+D191</f>
        <v>2623137.7000000002</v>
      </c>
      <c r="E135" s="18">
        <f t="shared" ref="E135:G135" si="29">+E137+E191</f>
        <v>5374458.2000000002</v>
      </c>
      <c r="F135" s="18">
        <f t="shared" si="29"/>
        <v>7196655.4000000004</v>
      </c>
      <c r="G135" s="18">
        <f t="shared" si="29"/>
        <v>8681918.5999999996</v>
      </c>
    </row>
    <row r="136" spans="1:7" x14ac:dyDescent="0.25">
      <c r="A136" s="7"/>
      <c r="B136" s="7"/>
      <c r="C136" s="45" t="s">
        <v>18</v>
      </c>
      <c r="D136" s="22"/>
      <c r="E136" s="22"/>
      <c r="F136" s="22"/>
      <c r="G136" s="22"/>
    </row>
    <row r="137" spans="1:7" x14ac:dyDescent="0.25">
      <c r="A137" s="7"/>
      <c r="B137" s="7"/>
      <c r="C137" s="13" t="s">
        <v>52</v>
      </c>
      <c r="D137" s="14">
        <f>+D139+D142+D146+D153+D163+D168+D170+D174+D179+D184+D186</f>
        <v>1809400</v>
      </c>
      <c r="E137" s="14">
        <f t="shared" ref="E137:G137" si="30">+E139+E142+E146+E153+E163+E168+E170+E174+E179+E184+E186</f>
        <v>3342600</v>
      </c>
      <c r="F137" s="14">
        <f t="shared" si="30"/>
        <v>4496000</v>
      </c>
      <c r="G137" s="14">
        <f t="shared" si="30"/>
        <v>5554000</v>
      </c>
    </row>
    <row r="138" spans="1:7" x14ac:dyDescent="0.25">
      <c r="A138" s="39"/>
      <c r="B138" s="29"/>
      <c r="C138" s="50" t="s">
        <v>209</v>
      </c>
      <c r="D138" s="40"/>
      <c r="E138" s="40"/>
      <c r="F138" s="40"/>
      <c r="G138" s="40"/>
    </row>
    <row r="139" spans="1:7" x14ac:dyDescent="0.25">
      <c r="A139" s="25"/>
      <c r="B139" s="25"/>
      <c r="C139" s="26" t="s">
        <v>210</v>
      </c>
      <c r="D139" s="27">
        <f>SUM(D140:D141)</f>
        <v>285000</v>
      </c>
      <c r="E139" s="27">
        <f t="shared" ref="E139:G139" si="31">SUM(E140:E141)</f>
        <v>485000</v>
      </c>
      <c r="F139" s="27">
        <f t="shared" si="31"/>
        <v>785000</v>
      </c>
      <c r="G139" s="27">
        <f t="shared" si="31"/>
        <v>1185000</v>
      </c>
    </row>
    <row r="140" spans="1:7" x14ac:dyDescent="0.25">
      <c r="A140" s="39"/>
      <c r="B140" s="41"/>
      <c r="C140" s="42" t="s">
        <v>211</v>
      </c>
      <c r="D140" s="32">
        <v>171000</v>
      </c>
      <c r="E140" s="32">
        <v>171000</v>
      </c>
      <c r="F140" s="32">
        <v>271000</v>
      </c>
      <c r="G140" s="32">
        <v>371000</v>
      </c>
    </row>
    <row r="141" spans="1:7" x14ac:dyDescent="0.25">
      <c r="A141" s="39"/>
      <c r="B141" s="41"/>
      <c r="C141" s="42" t="s">
        <v>212</v>
      </c>
      <c r="D141" s="32">
        <v>114000</v>
      </c>
      <c r="E141" s="32">
        <v>314000</v>
      </c>
      <c r="F141" s="32">
        <v>514000</v>
      </c>
      <c r="G141" s="32">
        <v>814000</v>
      </c>
    </row>
    <row r="142" spans="1:7" x14ac:dyDescent="0.25">
      <c r="A142" s="33"/>
      <c r="B142" s="43"/>
      <c r="C142" s="26" t="s">
        <v>189</v>
      </c>
      <c r="D142" s="27">
        <f>SUM(D143:D145)</f>
        <v>45600</v>
      </c>
      <c r="E142" s="27">
        <f t="shared" ref="E142:G142" si="32">SUM(E143:E145)</f>
        <v>165600</v>
      </c>
      <c r="F142" s="27">
        <f t="shared" si="32"/>
        <v>165600</v>
      </c>
      <c r="G142" s="27">
        <f t="shared" si="32"/>
        <v>165600</v>
      </c>
    </row>
    <row r="143" spans="1:7" x14ac:dyDescent="0.25">
      <c r="A143" s="39"/>
      <c r="B143" s="41"/>
      <c r="C143" s="42" t="s">
        <v>213</v>
      </c>
      <c r="D143" s="32">
        <v>20200</v>
      </c>
      <c r="E143" s="32">
        <v>55200</v>
      </c>
      <c r="F143" s="32">
        <v>55200</v>
      </c>
      <c r="G143" s="32">
        <v>55200</v>
      </c>
    </row>
    <row r="144" spans="1:7" x14ac:dyDescent="0.25">
      <c r="A144" s="33"/>
      <c r="B144" s="41"/>
      <c r="C144" s="42" t="s">
        <v>214</v>
      </c>
      <c r="D144" s="32">
        <v>15200</v>
      </c>
      <c r="E144" s="32">
        <v>55200</v>
      </c>
      <c r="F144" s="32">
        <v>55200</v>
      </c>
      <c r="G144" s="32">
        <v>55200</v>
      </c>
    </row>
    <row r="145" spans="1:7" x14ac:dyDescent="0.25">
      <c r="A145" s="39"/>
      <c r="B145" s="41"/>
      <c r="C145" s="42" t="s">
        <v>215</v>
      </c>
      <c r="D145" s="32">
        <v>10200</v>
      </c>
      <c r="E145" s="32">
        <v>55200</v>
      </c>
      <c r="F145" s="32">
        <v>55200</v>
      </c>
      <c r="G145" s="32">
        <v>55200</v>
      </c>
    </row>
    <row r="146" spans="1:7" x14ac:dyDescent="0.25">
      <c r="A146" s="39"/>
      <c r="B146" s="41"/>
      <c r="C146" s="26" t="s">
        <v>191</v>
      </c>
      <c r="D146" s="27">
        <f>SUM(D147:D152)</f>
        <v>426000</v>
      </c>
      <c r="E146" s="27">
        <f t="shared" ref="E146:G146" si="33">SUM(E147:E152)</f>
        <v>526000</v>
      </c>
      <c r="F146" s="27">
        <f t="shared" si="33"/>
        <v>626000</v>
      </c>
      <c r="G146" s="27">
        <f t="shared" si="33"/>
        <v>776000</v>
      </c>
    </row>
    <row r="147" spans="1:7" x14ac:dyDescent="0.25">
      <c r="A147" s="39"/>
      <c r="B147" s="41"/>
      <c r="C147" s="42" t="s">
        <v>216</v>
      </c>
      <c r="D147" s="32">
        <v>55200</v>
      </c>
      <c r="E147" s="32">
        <v>55200</v>
      </c>
      <c r="F147" s="32">
        <v>55200</v>
      </c>
      <c r="G147" s="32">
        <v>55200</v>
      </c>
    </row>
    <row r="148" spans="1:7" x14ac:dyDescent="0.25">
      <c r="A148" s="39"/>
      <c r="B148" s="41"/>
      <c r="C148" s="42" t="s">
        <v>217</v>
      </c>
      <c r="D148" s="32">
        <v>55200</v>
      </c>
      <c r="E148" s="32">
        <v>55200</v>
      </c>
      <c r="F148" s="32">
        <v>55200</v>
      </c>
      <c r="G148" s="32">
        <v>55200</v>
      </c>
    </row>
    <row r="149" spans="1:7" x14ac:dyDescent="0.25">
      <c r="A149" s="25"/>
      <c r="B149" s="41"/>
      <c r="C149" s="42" t="s">
        <v>218</v>
      </c>
      <c r="D149" s="32">
        <v>55200</v>
      </c>
      <c r="E149" s="32">
        <v>55200</v>
      </c>
      <c r="F149" s="32">
        <v>55200</v>
      </c>
      <c r="G149" s="32">
        <v>55200</v>
      </c>
    </row>
    <row r="150" spans="1:7" x14ac:dyDescent="0.25">
      <c r="A150" s="39"/>
      <c r="B150" s="41"/>
      <c r="C150" s="42" t="s">
        <v>219</v>
      </c>
      <c r="D150" s="32">
        <v>55200</v>
      </c>
      <c r="E150" s="32">
        <v>55200</v>
      </c>
      <c r="F150" s="32">
        <v>55200</v>
      </c>
      <c r="G150" s="32">
        <v>55200</v>
      </c>
    </row>
    <row r="151" spans="1:7" x14ac:dyDescent="0.25">
      <c r="A151" s="39"/>
      <c r="B151" s="41"/>
      <c r="C151" s="42" t="s">
        <v>220</v>
      </c>
      <c r="D151" s="32">
        <v>55200</v>
      </c>
      <c r="E151" s="32">
        <v>55200</v>
      </c>
      <c r="F151" s="32">
        <v>55200</v>
      </c>
      <c r="G151" s="32">
        <v>55200</v>
      </c>
    </row>
    <row r="152" spans="1:7" x14ac:dyDescent="0.25">
      <c r="A152" s="39"/>
      <c r="B152" s="41"/>
      <c r="C152" s="42" t="s">
        <v>193</v>
      </c>
      <c r="D152" s="32">
        <v>150000</v>
      </c>
      <c r="E152" s="32">
        <v>250000</v>
      </c>
      <c r="F152" s="32">
        <v>350000</v>
      </c>
      <c r="G152" s="32">
        <v>500000</v>
      </c>
    </row>
    <row r="153" spans="1:7" x14ac:dyDescent="0.25">
      <c r="A153" s="39"/>
      <c r="B153" s="41"/>
      <c r="C153" s="26" t="s">
        <v>194</v>
      </c>
      <c r="D153" s="27">
        <f>SUM(D154:D162)</f>
        <v>186200</v>
      </c>
      <c r="E153" s="27">
        <f t="shared" ref="E153:G153" si="34">SUM(E154:E162)</f>
        <v>522200</v>
      </c>
      <c r="F153" s="27">
        <f t="shared" si="34"/>
        <v>522200</v>
      </c>
      <c r="G153" s="27">
        <f t="shared" si="34"/>
        <v>522200</v>
      </c>
    </row>
    <row r="154" spans="1:7" ht="27" x14ac:dyDescent="0.25">
      <c r="A154" s="39"/>
      <c r="B154" s="41"/>
      <c r="C154" s="42" t="s">
        <v>221</v>
      </c>
      <c r="D154" s="32">
        <v>55000</v>
      </c>
      <c r="E154" s="32">
        <v>55000</v>
      </c>
      <c r="F154" s="32">
        <v>55000</v>
      </c>
      <c r="G154" s="32">
        <v>55000</v>
      </c>
    </row>
    <row r="155" spans="1:7" x14ac:dyDescent="0.25">
      <c r="A155" s="39"/>
      <c r="B155" s="41"/>
      <c r="C155" s="42" t="s">
        <v>222</v>
      </c>
      <c r="D155" s="32">
        <v>20200</v>
      </c>
      <c r="E155" s="32">
        <v>55200</v>
      </c>
      <c r="F155" s="32">
        <v>55200</v>
      </c>
      <c r="G155" s="32">
        <v>55200</v>
      </c>
    </row>
    <row r="156" spans="1:7" x14ac:dyDescent="0.25">
      <c r="A156" s="33"/>
      <c r="B156" s="41"/>
      <c r="C156" s="42" t="s">
        <v>223</v>
      </c>
      <c r="D156" s="32">
        <v>20200</v>
      </c>
      <c r="E156" s="32">
        <v>55200</v>
      </c>
      <c r="F156" s="32">
        <v>55200</v>
      </c>
      <c r="G156" s="32">
        <v>55200</v>
      </c>
    </row>
    <row r="157" spans="1:7" x14ac:dyDescent="0.25">
      <c r="A157" s="39"/>
      <c r="B157" s="41"/>
      <c r="C157" s="42" t="s">
        <v>224</v>
      </c>
      <c r="D157" s="32">
        <v>20200</v>
      </c>
      <c r="E157" s="32">
        <v>55200</v>
      </c>
      <c r="F157" s="32">
        <v>55200</v>
      </c>
      <c r="G157" s="32">
        <v>55200</v>
      </c>
    </row>
    <row r="158" spans="1:7" x14ac:dyDescent="0.25">
      <c r="A158" s="39"/>
      <c r="B158" s="41"/>
      <c r="C158" s="42" t="s">
        <v>225</v>
      </c>
      <c r="D158" s="32">
        <v>20200</v>
      </c>
      <c r="E158" s="32">
        <v>55200</v>
      </c>
      <c r="F158" s="32">
        <v>55200</v>
      </c>
      <c r="G158" s="32">
        <v>55200</v>
      </c>
    </row>
    <row r="159" spans="1:7" x14ac:dyDescent="0.25">
      <c r="A159" s="39"/>
      <c r="B159" s="41"/>
      <c r="C159" s="42" t="s">
        <v>226</v>
      </c>
      <c r="D159" s="32">
        <v>20200</v>
      </c>
      <c r="E159" s="32">
        <v>55200</v>
      </c>
      <c r="F159" s="32">
        <v>55200</v>
      </c>
      <c r="G159" s="32">
        <v>55200</v>
      </c>
    </row>
    <row r="160" spans="1:7" x14ac:dyDescent="0.25">
      <c r="A160" s="33"/>
      <c r="B160" s="41"/>
      <c r="C160" s="42" t="s">
        <v>227</v>
      </c>
      <c r="D160" s="32">
        <v>15200</v>
      </c>
      <c r="E160" s="32">
        <v>55200</v>
      </c>
      <c r="F160" s="32">
        <v>55200</v>
      </c>
      <c r="G160" s="32">
        <v>55200</v>
      </c>
    </row>
    <row r="161" spans="1:7" x14ac:dyDescent="0.25">
      <c r="A161" s="39"/>
      <c r="B161" s="41"/>
      <c r="C161" s="42" t="s">
        <v>228</v>
      </c>
      <c r="D161" s="32">
        <v>15000</v>
      </c>
      <c r="E161" s="32">
        <v>81000</v>
      </c>
      <c r="F161" s="32">
        <v>81000</v>
      </c>
      <c r="G161" s="32">
        <v>81000</v>
      </c>
    </row>
    <row r="162" spans="1:7" x14ac:dyDescent="0.25">
      <c r="A162" s="39"/>
      <c r="B162" s="41"/>
      <c r="C162" s="42" t="s">
        <v>229</v>
      </c>
      <c r="D162" s="32">
        <v>0</v>
      </c>
      <c r="E162" s="32">
        <v>55000</v>
      </c>
      <c r="F162" s="32">
        <v>55000</v>
      </c>
      <c r="G162" s="32">
        <v>55000</v>
      </c>
    </row>
    <row r="163" spans="1:7" x14ac:dyDescent="0.25">
      <c r="A163" s="33"/>
      <c r="B163" s="41"/>
      <c r="C163" s="26" t="s">
        <v>230</v>
      </c>
      <c r="D163" s="27">
        <f>SUM(D164:D167)</f>
        <v>191400</v>
      </c>
      <c r="E163" s="27">
        <f t="shared" ref="E163:G163" si="35">SUM(E164:E167)</f>
        <v>191400</v>
      </c>
      <c r="F163" s="27">
        <f t="shared" si="35"/>
        <v>441400</v>
      </c>
      <c r="G163" s="27">
        <f t="shared" si="35"/>
        <v>641400</v>
      </c>
    </row>
    <row r="164" spans="1:7" x14ac:dyDescent="0.25">
      <c r="A164" s="39"/>
      <c r="B164" s="41"/>
      <c r="C164" s="42" t="s">
        <v>231</v>
      </c>
      <c r="D164" s="32">
        <v>0</v>
      </c>
      <c r="E164" s="32">
        <v>0</v>
      </c>
      <c r="F164" s="32">
        <v>250000</v>
      </c>
      <c r="G164" s="32">
        <v>450000</v>
      </c>
    </row>
    <row r="165" spans="1:7" x14ac:dyDescent="0.25">
      <c r="A165" s="39"/>
      <c r="B165" s="41"/>
      <c r="C165" s="42" t="s">
        <v>232</v>
      </c>
      <c r="D165" s="32">
        <v>81000</v>
      </c>
      <c r="E165" s="32">
        <v>81000</v>
      </c>
      <c r="F165" s="32">
        <v>81000</v>
      </c>
      <c r="G165" s="32">
        <v>81000</v>
      </c>
    </row>
    <row r="166" spans="1:7" x14ac:dyDescent="0.25">
      <c r="A166" s="39"/>
      <c r="B166" s="41"/>
      <c r="C166" s="42" t="s">
        <v>233</v>
      </c>
      <c r="D166" s="32">
        <v>55200</v>
      </c>
      <c r="E166" s="32">
        <v>55200</v>
      </c>
      <c r="F166" s="32">
        <v>55200</v>
      </c>
      <c r="G166" s="32">
        <v>55200</v>
      </c>
    </row>
    <row r="167" spans="1:7" x14ac:dyDescent="0.25">
      <c r="A167" s="39"/>
      <c r="B167" s="41"/>
      <c r="C167" s="42" t="s">
        <v>234</v>
      </c>
      <c r="D167" s="32">
        <v>55200</v>
      </c>
      <c r="E167" s="32">
        <v>55200</v>
      </c>
      <c r="F167" s="32">
        <v>55200</v>
      </c>
      <c r="G167" s="32">
        <v>55200</v>
      </c>
    </row>
    <row r="168" spans="1:7" x14ac:dyDescent="0.25">
      <c r="A168" s="39"/>
      <c r="B168" s="41"/>
      <c r="C168" s="26" t="s">
        <v>196</v>
      </c>
      <c r="D168" s="27">
        <f>SUM(D169)</f>
        <v>55200</v>
      </c>
      <c r="E168" s="27">
        <f t="shared" ref="E168:G168" si="36">SUM(E169)</f>
        <v>55200</v>
      </c>
      <c r="F168" s="27">
        <f t="shared" si="36"/>
        <v>55200</v>
      </c>
      <c r="G168" s="27">
        <f t="shared" si="36"/>
        <v>55200</v>
      </c>
    </row>
    <row r="169" spans="1:7" x14ac:dyDescent="0.25">
      <c r="A169" s="39"/>
      <c r="B169" s="41"/>
      <c r="C169" s="42" t="s">
        <v>235</v>
      </c>
      <c r="D169" s="32">
        <v>55200</v>
      </c>
      <c r="E169" s="32">
        <v>55200</v>
      </c>
      <c r="F169" s="32">
        <v>55200</v>
      </c>
      <c r="G169" s="32">
        <v>55200</v>
      </c>
    </row>
    <row r="170" spans="1:7" x14ac:dyDescent="0.25">
      <c r="A170" s="33"/>
      <c r="B170" s="41"/>
      <c r="C170" s="26" t="s">
        <v>203</v>
      </c>
      <c r="D170" s="27">
        <f>SUM(D171:D173)</f>
        <v>199000</v>
      </c>
      <c r="E170" s="27">
        <f t="shared" ref="E170:G170" si="37">SUM(E171:E173)</f>
        <v>234200</v>
      </c>
      <c r="F170" s="27">
        <f t="shared" si="37"/>
        <v>234200</v>
      </c>
      <c r="G170" s="27">
        <f t="shared" si="37"/>
        <v>234200</v>
      </c>
    </row>
    <row r="171" spans="1:7" x14ac:dyDescent="0.25">
      <c r="A171" s="39"/>
      <c r="B171" s="41"/>
      <c r="C171" s="42" t="s">
        <v>204</v>
      </c>
      <c r="D171" s="32">
        <v>125000</v>
      </c>
      <c r="E171" s="32">
        <v>125000</v>
      </c>
      <c r="F171" s="32">
        <v>125000</v>
      </c>
      <c r="G171" s="32">
        <v>125000</v>
      </c>
    </row>
    <row r="172" spans="1:7" x14ac:dyDescent="0.25">
      <c r="A172" s="39"/>
      <c r="B172" s="41"/>
      <c r="C172" s="42" t="s">
        <v>236</v>
      </c>
      <c r="D172" s="32">
        <v>20000</v>
      </c>
      <c r="E172" s="32">
        <v>55200</v>
      </c>
      <c r="F172" s="32">
        <v>55200</v>
      </c>
      <c r="G172" s="32">
        <v>55200</v>
      </c>
    </row>
    <row r="173" spans="1:7" x14ac:dyDescent="0.25">
      <c r="A173" s="33"/>
      <c r="B173" s="41"/>
      <c r="C173" s="42" t="s">
        <v>237</v>
      </c>
      <c r="D173" s="32">
        <v>54000</v>
      </c>
      <c r="E173" s="32">
        <v>54000</v>
      </c>
      <c r="F173" s="32">
        <v>54000</v>
      </c>
      <c r="G173" s="32">
        <v>54000</v>
      </c>
    </row>
    <row r="174" spans="1:7" x14ac:dyDescent="0.25">
      <c r="A174" s="39"/>
      <c r="B174" s="41"/>
      <c r="C174" s="26" t="s">
        <v>199</v>
      </c>
      <c r="D174" s="27">
        <f>SUM(D175:D178)</f>
        <v>80000</v>
      </c>
      <c r="E174" s="27">
        <f t="shared" ref="E174:G174" si="38">SUM(E175:E178)</f>
        <v>265400</v>
      </c>
      <c r="F174" s="27">
        <f t="shared" si="38"/>
        <v>497400</v>
      </c>
      <c r="G174" s="27">
        <f t="shared" si="38"/>
        <v>705400</v>
      </c>
    </row>
    <row r="175" spans="1:7" x14ac:dyDescent="0.25">
      <c r="A175" s="39"/>
      <c r="B175" s="41"/>
      <c r="C175" s="42" t="s">
        <v>238</v>
      </c>
      <c r="D175" s="32">
        <v>10000</v>
      </c>
      <c r="E175" s="32">
        <v>70000</v>
      </c>
      <c r="F175" s="32">
        <v>230000</v>
      </c>
      <c r="G175" s="32">
        <v>438000</v>
      </c>
    </row>
    <row r="176" spans="1:7" x14ac:dyDescent="0.25">
      <c r="A176" s="39"/>
      <c r="B176" s="41"/>
      <c r="C176" s="42" t="s">
        <v>239</v>
      </c>
      <c r="D176" s="32">
        <v>30000</v>
      </c>
      <c r="E176" s="32">
        <v>55200</v>
      </c>
      <c r="F176" s="32">
        <v>55200</v>
      </c>
      <c r="G176" s="32">
        <v>55200</v>
      </c>
    </row>
    <row r="177" spans="1:7" x14ac:dyDescent="0.25">
      <c r="A177" s="33"/>
      <c r="B177" s="41"/>
      <c r="C177" s="42" t="s">
        <v>240</v>
      </c>
      <c r="D177" s="32">
        <v>10000</v>
      </c>
      <c r="E177" s="32">
        <v>85000</v>
      </c>
      <c r="F177" s="32">
        <v>157000</v>
      </c>
      <c r="G177" s="32">
        <v>157000</v>
      </c>
    </row>
    <row r="178" spans="1:7" x14ac:dyDescent="0.25">
      <c r="A178" s="39"/>
      <c r="B178" s="41"/>
      <c r="C178" s="42" t="s">
        <v>241</v>
      </c>
      <c r="D178" s="32">
        <v>30000</v>
      </c>
      <c r="E178" s="32">
        <v>55200</v>
      </c>
      <c r="F178" s="32">
        <v>55200</v>
      </c>
      <c r="G178" s="32">
        <v>55200</v>
      </c>
    </row>
    <row r="179" spans="1:7" x14ac:dyDescent="0.25">
      <c r="A179" s="39"/>
      <c r="B179" s="41"/>
      <c r="C179" s="26" t="s">
        <v>201</v>
      </c>
      <c r="D179" s="27">
        <f>SUM(D180:D183)</f>
        <v>300600</v>
      </c>
      <c r="E179" s="27">
        <f t="shared" ref="E179:G179" si="39">SUM(E180:E183)</f>
        <v>665600</v>
      </c>
      <c r="F179" s="27">
        <f t="shared" si="39"/>
        <v>770600</v>
      </c>
      <c r="G179" s="27">
        <f t="shared" si="39"/>
        <v>770600</v>
      </c>
    </row>
    <row r="180" spans="1:7" x14ac:dyDescent="0.25">
      <c r="A180" s="39"/>
      <c r="B180" s="41"/>
      <c r="C180" s="42" t="s">
        <v>242</v>
      </c>
      <c r="D180" s="32">
        <v>20200</v>
      </c>
      <c r="E180" s="32">
        <v>55200</v>
      </c>
      <c r="F180" s="32">
        <v>55200</v>
      </c>
      <c r="G180" s="32">
        <v>55200</v>
      </c>
    </row>
    <row r="181" spans="1:7" x14ac:dyDescent="0.25">
      <c r="A181" s="39"/>
      <c r="B181" s="41"/>
      <c r="C181" s="42" t="s">
        <v>243</v>
      </c>
      <c r="D181" s="32">
        <v>55200</v>
      </c>
      <c r="E181" s="32">
        <v>55200</v>
      </c>
      <c r="F181" s="32">
        <v>55200</v>
      </c>
      <c r="G181" s="32">
        <v>55200</v>
      </c>
    </row>
    <row r="182" spans="1:7" x14ac:dyDescent="0.25">
      <c r="A182" s="44"/>
      <c r="B182" s="41"/>
      <c r="C182" s="42" t="s">
        <v>244</v>
      </c>
      <c r="D182" s="32">
        <v>25200</v>
      </c>
      <c r="E182" s="32">
        <v>55200</v>
      </c>
      <c r="F182" s="32">
        <v>55200</v>
      </c>
      <c r="G182" s="32">
        <v>55200</v>
      </c>
    </row>
    <row r="183" spans="1:7" x14ac:dyDescent="0.25">
      <c r="A183" s="39"/>
      <c r="B183" s="41"/>
      <c r="C183" s="42" t="s">
        <v>202</v>
      </c>
      <c r="D183" s="32">
        <v>200000</v>
      </c>
      <c r="E183" s="32">
        <v>500000</v>
      </c>
      <c r="F183" s="32">
        <v>605000</v>
      </c>
      <c r="G183" s="32">
        <v>605000</v>
      </c>
    </row>
    <row r="184" spans="1:7" x14ac:dyDescent="0.25">
      <c r="A184" s="39"/>
      <c r="B184" s="41"/>
      <c r="C184" s="26" t="s">
        <v>245</v>
      </c>
      <c r="D184" s="27">
        <f>SUM(D185)</f>
        <v>0</v>
      </c>
      <c r="E184" s="27">
        <f t="shared" ref="E184:G184" si="40">SUM(E185)</f>
        <v>107000</v>
      </c>
      <c r="F184" s="27">
        <f t="shared" si="40"/>
        <v>207000</v>
      </c>
      <c r="G184" s="27">
        <f t="shared" si="40"/>
        <v>307000</v>
      </c>
    </row>
    <row r="185" spans="1:7" x14ac:dyDescent="0.25">
      <c r="A185" s="39"/>
      <c r="B185" s="41"/>
      <c r="C185" s="42" t="s">
        <v>246</v>
      </c>
      <c r="D185" s="32">
        <v>0</v>
      </c>
      <c r="E185" s="32">
        <v>107000</v>
      </c>
      <c r="F185" s="32">
        <v>207000</v>
      </c>
      <c r="G185" s="32">
        <v>307000</v>
      </c>
    </row>
    <row r="186" spans="1:7" x14ac:dyDescent="0.25">
      <c r="A186" s="39"/>
      <c r="B186" s="41"/>
      <c r="C186" s="26" t="s">
        <v>247</v>
      </c>
      <c r="D186" s="27">
        <f>SUM(D187:D189)</f>
        <v>40400</v>
      </c>
      <c r="E186" s="27">
        <f t="shared" ref="E186:G186" si="41">SUM(E187:E189)</f>
        <v>125000</v>
      </c>
      <c r="F186" s="27">
        <f t="shared" si="41"/>
        <v>191400</v>
      </c>
      <c r="G186" s="27">
        <f t="shared" si="41"/>
        <v>191400</v>
      </c>
    </row>
    <row r="187" spans="1:7" x14ac:dyDescent="0.25">
      <c r="A187" s="39"/>
      <c r="B187" s="41"/>
      <c r="C187" s="42" t="s">
        <v>248</v>
      </c>
      <c r="D187" s="32">
        <v>15200</v>
      </c>
      <c r="E187" s="32">
        <v>40000</v>
      </c>
      <c r="F187" s="32">
        <v>55200</v>
      </c>
      <c r="G187" s="32">
        <v>55200</v>
      </c>
    </row>
    <row r="188" spans="1:7" x14ac:dyDescent="0.25">
      <c r="A188" s="39"/>
      <c r="B188" s="41"/>
      <c r="C188" s="42" t="s">
        <v>249</v>
      </c>
      <c r="D188" s="32">
        <v>10000</v>
      </c>
      <c r="E188" s="32">
        <v>40000</v>
      </c>
      <c r="F188" s="32">
        <v>81000</v>
      </c>
      <c r="G188" s="32">
        <v>81000</v>
      </c>
    </row>
    <row r="189" spans="1:7" x14ac:dyDescent="0.25">
      <c r="A189" s="39"/>
      <c r="B189" s="41"/>
      <c r="C189" s="42" t="s">
        <v>250</v>
      </c>
      <c r="D189" s="32">
        <v>15200</v>
      </c>
      <c r="E189" s="32">
        <v>45000</v>
      </c>
      <c r="F189" s="32">
        <v>55200</v>
      </c>
      <c r="G189" s="32">
        <v>55200</v>
      </c>
    </row>
    <row r="190" spans="1:7" x14ac:dyDescent="0.25">
      <c r="A190" s="39"/>
      <c r="B190" s="41"/>
      <c r="C190" s="45" t="s">
        <v>18</v>
      </c>
      <c r="D190" s="32"/>
      <c r="E190" s="32"/>
      <c r="F190" s="32"/>
      <c r="G190" s="32"/>
    </row>
    <row r="191" spans="1:7" ht="23.25" customHeight="1" x14ac:dyDescent="0.25">
      <c r="A191" s="7"/>
      <c r="B191" s="7"/>
      <c r="C191" s="13" t="s">
        <v>57</v>
      </c>
      <c r="D191" s="14">
        <f>+D193+D196+D198+D201+D203</f>
        <v>813737.7</v>
      </c>
      <c r="E191" s="14">
        <f t="shared" ref="E191:G191" si="42">+E193+E196+E198+E201+E203</f>
        <v>2031858.2</v>
      </c>
      <c r="F191" s="14">
        <f t="shared" si="42"/>
        <v>2700655.4</v>
      </c>
      <c r="G191" s="14">
        <f t="shared" si="42"/>
        <v>3127918.5999999996</v>
      </c>
    </row>
    <row r="192" spans="1:7" x14ac:dyDescent="0.25">
      <c r="A192" s="39"/>
      <c r="B192" s="29"/>
      <c r="C192" s="50" t="s">
        <v>209</v>
      </c>
      <c r="D192" s="40"/>
      <c r="E192" s="40"/>
      <c r="F192" s="40"/>
      <c r="G192" s="40"/>
    </row>
    <row r="193" spans="1:7" x14ac:dyDescent="0.25">
      <c r="A193" s="44"/>
      <c r="B193" s="46"/>
      <c r="C193" s="26" t="s">
        <v>189</v>
      </c>
      <c r="D193" s="36">
        <f>SUM(D194:D195)</f>
        <v>44110</v>
      </c>
      <c r="E193" s="36">
        <f t="shared" ref="E193:G193" si="43">SUM(E194:E195)</f>
        <v>358770</v>
      </c>
      <c r="F193" s="36">
        <f t="shared" si="43"/>
        <v>441100</v>
      </c>
      <c r="G193" s="36">
        <f t="shared" si="43"/>
        <v>441100</v>
      </c>
    </row>
    <row r="194" spans="1:7" x14ac:dyDescent="0.25">
      <c r="A194" s="39"/>
      <c r="B194" s="47"/>
      <c r="C194" s="42" t="s">
        <v>251</v>
      </c>
      <c r="D194" s="37">
        <v>19110</v>
      </c>
      <c r="E194" s="37">
        <v>133770</v>
      </c>
      <c r="F194" s="37">
        <v>191100</v>
      </c>
      <c r="G194" s="37">
        <v>191100</v>
      </c>
    </row>
    <row r="195" spans="1:7" x14ac:dyDescent="0.25">
      <c r="A195" s="48"/>
      <c r="B195" s="48"/>
      <c r="C195" s="42" t="s">
        <v>252</v>
      </c>
      <c r="D195" s="37">
        <v>25000</v>
      </c>
      <c r="E195" s="37">
        <v>225000</v>
      </c>
      <c r="F195" s="37">
        <v>250000</v>
      </c>
      <c r="G195" s="37">
        <v>250000</v>
      </c>
    </row>
    <row r="196" spans="1:7" x14ac:dyDescent="0.25">
      <c r="A196" s="44"/>
      <c r="B196" s="46"/>
      <c r="C196" s="26" t="s">
        <v>191</v>
      </c>
      <c r="D196" s="36">
        <f>SUM(D197)</f>
        <v>67010.8</v>
      </c>
      <c r="E196" s="36">
        <f t="shared" ref="E196:G196" si="44">SUM(E197)</f>
        <v>95729.8</v>
      </c>
      <c r="F196" s="36">
        <f t="shared" si="44"/>
        <v>95729.8</v>
      </c>
      <c r="G196" s="36">
        <f t="shared" si="44"/>
        <v>95729.8</v>
      </c>
    </row>
    <row r="197" spans="1:7" x14ac:dyDescent="0.25">
      <c r="A197" s="48"/>
      <c r="B197" s="48"/>
      <c r="C197" s="42" t="s">
        <v>192</v>
      </c>
      <c r="D197" s="37">
        <v>67010.8</v>
      </c>
      <c r="E197" s="37">
        <v>95729.8</v>
      </c>
      <c r="F197" s="37">
        <v>95729.8</v>
      </c>
      <c r="G197" s="37">
        <v>95729.8</v>
      </c>
    </row>
    <row r="198" spans="1:7" x14ac:dyDescent="0.25">
      <c r="A198" s="48"/>
      <c r="B198" s="48"/>
      <c r="C198" s="26" t="s">
        <v>196</v>
      </c>
      <c r="D198" s="36">
        <f>SUM(D199:D200)</f>
        <v>411054.7</v>
      </c>
      <c r="E198" s="36">
        <f t="shared" ref="E198:G198" si="45">SUM(E199:E200)</f>
        <v>805015.1</v>
      </c>
      <c r="F198" s="36">
        <f t="shared" si="45"/>
        <v>954920.1</v>
      </c>
      <c r="G198" s="36">
        <f t="shared" si="45"/>
        <v>984901.1</v>
      </c>
    </row>
    <row r="199" spans="1:7" x14ac:dyDescent="0.25">
      <c r="A199" s="48"/>
      <c r="B199" s="48"/>
      <c r="C199" s="42" t="s">
        <v>198</v>
      </c>
      <c r="D199" s="37">
        <v>0</v>
      </c>
      <c r="E199" s="37">
        <v>119924</v>
      </c>
      <c r="F199" s="37">
        <v>269829</v>
      </c>
      <c r="G199" s="37">
        <v>299810</v>
      </c>
    </row>
    <row r="200" spans="1:7" x14ac:dyDescent="0.25">
      <c r="A200" s="44"/>
      <c r="B200" s="46"/>
      <c r="C200" s="42" t="s">
        <v>197</v>
      </c>
      <c r="D200" s="37">
        <v>411054.7</v>
      </c>
      <c r="E200" s="37">
        <v>685091.1</v>
      </c>
      <c r="F200" s="37">
        <v>685091.1</v>
      </c>
      <c r="G200" s="37">
        <v>685091.1</v>
      </c>
    </row>
    <row r="201" spans="1:7" x14ac:dyDescent="0.25">
      <c r="A201" s="48"/>
      <c r="B201" s="48"/>
      <c r="C201" s="26" t="s">
        <v>199</v>
      </c>
      <c r="D201" s="36">
        <f>SUM(D202)</f>
        <v>241562.2</v>
      </c>
      <c r="E201" s="36">
        <f t="shared" ref="E201:G201" si="46">SUM(E202)</f>
        <v>362343.3</v>
      </c>
      <c r="F201" s="36">
        <f t="shared" si="46"/>
        <v>603905.5</v>
      </c>
      <c r="G201" s="36">
        <f t="shared" si="46"/>
        <v>603905.5</v>
      </c>
    </row>
    <row r="202" spans="1:7" x14ac:dyDescent="0.25">
      <c r="A202" s="44"/>
      <c r="B202" s="46"/>
      <c r="C202" s="42" t="s">
        <v>253</v>
      </c>
      <c r="D202" s="37">
        <v>241562.2</v>
      </c>
      <c r="E202" s="37">
        <v>362343.3</v>
      </c>
      <c r="F202" s="37">
        <v>603905.5</v>
      </c>
      <c r="G202" s="37">
        <v>603905.5</v>
      </c>
    </row>
    <row r="203" spans="1:7" x14ac:dyDescent="0.25">
      <c r="A203" s="48"/>
      <c r="B203" s="48"/>
      <c r="C203" s="26" t="s">
        <v>201</v>
      </c>
      <c r="D203" s="36">
        <f>SUM(D204:D205)</f>
        <v>50000</v>
      </c>
      <c r="E203" s="36">
        <f t="shared" ref="E203:G203" si="47">SUM(E204:E205)</f>
        <v>410000</v>
      </c>
      <c r="F203" s="36">
        <f t="shared" si="47"/>
        <v>605000</v>
      </c>
      <c r="G203" s="36">
        <f t="shared" si="47"/>
        <v>1002282.2</v>
      </c>
    </row>
    <row r="204" spans="1:7" x14ac:dyDescent="0.25">
      <c r="A204" s="44"/>
      <c r="B204" s="46"/>
      <c r="C204" s="42" t="s">
        <v>254</v>
      </c>
      <c r="D204" s="37">
        <v>50000</v>
      </c>
      <c r="E204" s="37">
        <v>270000</v>
      </c>
      <c r="F204" s="37">
        <v>430000</v>
      </c>
      <c r="G204" s="37">
        <v>652282.19999999995</v>
      </c>
    </row>
    <row r="205" spans="1:7" x14ac:dyDescent="0.25">
      <c r="A205" s="48"/>
      <c r="B205" s="48"/>
      <c r="C205" s="42" t="s">
        <v>255</v>
      </c>
      <c r="D205" s="37">
        <v>0</v>
      </c>
      <c r="E205" s="37">
        <v>140000</v>
      </c>
      <c r="F205" s="37">
        <v>175000</v>
      </c>
      <c r="G205" s="37">
        <v>350000</v>
      </c>
    </row>
    <row r="206" spans="1:7" ht="31.5" customHeight="1" x14ac:dyDescent="0.25">
      <c r="A206" s="7"/>
      <c r="B206" s="7"/>
      <c r="C206" s="8" t="s">
        <v>58</v>
      </c>
      <c r="D206" s="11">
        <v>387289.5</v>
      </c>
      <c r="E206" s="11">
        <v>1187739.5</v>
      </c>
      <c r="F206" s="11">
        <v>1273989.5</v>
      </c>
      <c r="G206" s="11">
        <v>1273989.5</v>
      </c>
    </row>
    <row r="207" spans="1:7" x14ac:dyDescent="0.25">
      <c r="A207" s="7"/>
      <c r="B207" s="7"/>
      <c r="C207" s="51" t="s">
        <v>14</v>
      </c>
      <c r="D207" s="22"/>
      <c r="E207" s="22"/>
      <c r="F207" s="22"/>
      <c r="G207" s="22"/>
    </row>
    <row r="208" spans="1:7" ht="32.25" customHeight="1" x14ac:dyDescent="0.25">
      <c r="A208" s="16" t="s">
        <v>59</v>
      </c>
      <c r="B208" s="16" t="s">
        <v>16</v>
      </c>
      <c r="C208" s="17" t="s">
        <v>60</v>
      </c>
      <c r="D208" s="18">
        <v>30000</v>
      </c>
      <c r="E208" s="18">
        <v>67500</v>
      </c>
      <c r="F208" s="18">
        <v>150000</v>
      </c>
      <c r="G208" s="18">
        <v>150000</v>
      </c>
    </row>
    <row r="209" spans="1:7" ht="18.75" customHeight="1" x14ac:dyDescent="0.25">
      <c r="A209" s="7"/>
      <c r="B209" s="7"/>
      <c r="C209" s="45" t="s">
        <v>18</v>
      </c>
      <c r="D209" s="22"/>
      <c r="E209" s="22"/>
      <c r="F209" s="22"/>
      <c r="G209" s="22"/>
    </row>
    <row r="210" spans="1:7" ht="18.75" customHeight="1" x14ac:dyDescent="0.25">
      <c r="A210" s="7"/>
      <c r="B210" s="7"/>
      <c r="C210" s="13" t="s">
        <v>58</v>
      </c>
      <c r="D210" s="14">
        <v>30000</v>
      </c>
      <c r="E210" s="14">
        <v>67500</v>
      </c>
      <c r="F210" s="14">
        <v>150000</v>
      </c>
      <c r="G210" s="14">
        <v>150000</v>
      </c>
    </row>
    <row r="211" spans="1:7" ht="18.75" customHeight="1" x14ac:dyDescent="0.25">
      <c r="A211" s="16" t="s">
        <v>61</v>
      </c>
      <c r="B211" s="16" t="s">
        <v>62</v>
      </c>
      <c r="C211" s="17" t="s">
        <v>63</v>
      </c>
      <c r="D211" s="18">
        <v>267289.5</v>
      </c>
      <c r="E211" s="18">
        <v>271039.5</v>
      </c>
      <c r="F211" s="18">
        <v>274789.5</v>
      </c>
      <c r="G211" s="18">
        <v>274789.5</v>
      </c>
    </row>
    <row r="212" spans="1:7" x14ac:dyDescent="0.25">
      <c r="A212" s="7"/>
      <c r="B212" s="7"/>
      <c r="C212" s="45" t="s">
        <v>18</v>
      </c>
      <c r="D212" s="22"/>
      <c r="E212" s="22"/>
      <c r="F212" s="22"/>
      <c r="G212" s="22"/>
    </row>
    <row r="213" spans="1:7" ht="24" customHeight="1" x14ac:dyDescent="0.25">
      <c r="A213" s="7"/>
      <c r="B213" s="7"/>
      <c r="C213" s="13" t="s">
        <v>64</v>
      </c>
      <c r="D213" s="14">
        <v>267289.5</v>
      </c>
      <c r="E213" s="14">
        <v>271039.5</v>
      </c>
      <c r="F213" s="14">
        <v>274789.5</v>
      </c>
      <c r="G213" s="14">
        <v>274789.5</v>
      </c>
    </row>
    <row r="214" spans="1:7" ht="51" customHeight="1" x14ac:dyDescent="0.25">
      <c r="A214" s="16" t="s">
        <v>61</v>
      </c>
      <c r="B214" s="16" t="s">
        <v>16</v>
      </c>
      <c r="C214" s="17" t="s">
        <v>65</v>
      </c>
      <c r="D214" s="18">
        <v>0</v>
      </c>
      <c r="E214" s="18">
        <v>59000</v>
      </c>
      <c r="F214" s="18">
        <v>59000</v>
      </c>
      <c r="G214" s="18">
        <v>59000</v>
      </c>
    </row>
    <row r="215" spans="1:7" x14ac:dyDescent="0.25">
      <c r="A215" s="7"/>
      <c r="B215" s="7"/>
      <c r="C215" s="45" t="s">
        <v>18</v>
      </c>
      <c r="D215" s="22"/>
      <c r="E215" s="22"/>
      <c r="F215" s="22"/>
      <c r="G215" s="22"/>
    </row>
    <row r="216" spans="1:7" ht="18" customHeight="1" x14ac:dyDescent="0.25">
      <c r="A216" s="7"/>
      <c r="B216" s="7"/>
      <c r="C216" s="13" t="s">
        <v>66</v>
      </c>
      <c r="D216" s="14">
        <v>0</v>
      </c>
      <c r="E216" s="14">
        <v>59000</v>
      </c>
      <c r="F216" s="14">
        <v>59000</v>
      </c>
      <c r="G216" s="14">
        <v>59000</v>
      </c>
    </row>
    <row r="217" spans="1:7" ht="36" customHeight="1" x14ac:dyDescent="0.25">
      <c r="A217" s="16" t="s">
        <v>61</v>
      </c>
      <c r="B217" s="16" t="s">
        <v>67</v>
      </c>
      <c r="C217" s="17" t="s">
        <v>68</v>
      </c>
      <c r="D217" s="18">
        <v>90000</v>
      </c>
      <c r="E217" s="18">
        <v>790200</v>
      </c>
      <c r="F217" s="18">
        <v>790200</v>
      </c>
      <c r="G217" s="18">
        <v>790200</v>
      </c>
    </row>
    <row r="218" spans="1:7" x14ac:dyDescent="0.25">
      <c r="A218" s="7"/>
      <c r="B218" s="7"/>
      <c r="C218" s="45" t="s">
        <v>18</v>
      </c>
      <c r="D218" s="22"/>
      <c r="E218" s="22"/>
      <c r="F218" s="22"/>
      <c r="G218" s="22"/>
    </row>
    <row r="219" spans="1:7" ht="33" x14ac:dyDescent="0.25">
      <c r="A219" s="7"/>
      <c r="B219" s="7"/>
      <c r="C219" s="13" t="s">
        <v>66</v>
      </c>
      <c r="D219" s="14">
        <v>90000</v>
      </c>
      <c r="E219" s="14">
        <v>790200</v>
      </c>
      <c r="F219" s="14">
        <v>790200</v>
      </c>
      <c r="G219" s="14">
        <v>790200</v>
      </c>
    </row>
    <row r="220" spans="1:7" ht="28.5" customHeight="1" x14ac:dyDescent="0.25">
      <c r="A220" s="7"/>
      <c r="B220" s="7"/>
      <c r="C220" s="8" t="s">
        <v>69</v>
      </c>
      <c r="D220" s="11">
        <v>71550</v>
      </c>
      <c r="E220" s="11">
        <v>491550</v>
      </c>
      <c r="F220" s="11">
        <v>591550</v>
      </c>
      <c r="G220" s="11">
        <v>841550</v>
      </c>
    </row>
    <row r="221" spans="1:7" x14ac:dyDescent="0.25">
      <c r="A221" s="7"/>
      <c r="B221" s="7"/>
      <c r="C221" s="51" t="s">
        <v>14</v>
      </c>
      <c r="D221" s="22"/>
      <c r="E221" s="22"/>
      <c r="F221" s="22"/>
      <c r="G221" s="22"/>
    </row>
    <row r="222" spans="1:7" ht="23.25" customHeight="1" x14ac:dyDescent="0.25">
      <c r="A222" s="16" t="s">
        <v>70</v>
      </c>
      <c r="B222" s="16" t="s">
        <v>55</v>
      </c>
      <c r="C222" s="17" t="s">
        <v>71</v>
      </c>
      <c r="D222" s="18">
        <v>71550</v>
      </c>
      <c r="E222" s="18">
        <v>341550</v>
      </c>
      <c r="F222" s="18">
        <v>341550</v>
      </c>
      <c r="G222" s="18">
        <v>341550</v>
      </c>
    </row>
    <row r="223" spans="1:7" x14ac:dyDescent="0.25">
      <c r="A223" s="7"/>
      <c r="B223" s="7"/>
      <c r="C223" s="45" t="s">
        <v>18</v>
      </c>
      <c r="D223" s="22"/>
      <c r="E223" s="22"/>
      <c r="F223" s="22"/>
      <c r="G223" s="22"/>
    </row>
    <row r="224" spans="1:7" ht="23.25" customHeight="1" x14ac:dyDescent="0.25">
      <c r="A224" s="7"/>
      <c r="B224" s="7"/>
      <c r="C224" s="13" t="s">
        <v>72</v>
      </c>
      <c r="D224" s="14">
        <v>71550</v>
      </c>
      <c r="E224" s="14">
        <v>341550</v>
      </c>
      <c r="F224" s="14">
        <v>341550</v>
      </c>
      <c r="G224" s="14">
        <v>341550</v>
      </c>
    </row>
    <row r="225" spans="1:8" ht="24" customHeight="1" x14ac:dyDescent="0.25">
      <c r="A225" s="16" t="s">
        <v>70</v>
      </c>
      <c r="B225" s="16" t="s">
        <v>50</v>
      </c>
      <c r="C225" s="17" t="s">
        <v>73</v>
      </c>
      <c r="D225" s="18">
        <v>0</v>
      </c>
      <c r="E225" s="18">
        <v>150000</v>
      </c>
      <c r="F225" s="18">
        <v>250000</v>
      </c>
      <c r="G225" s="18">
        <v>500000</v>
      </c>
    </row>
    <row r="226" spans="1:8" x14ac:dyDescent="0.25">
      <c r="A226" s="7"/>
      <c r="B226" s="7"/>
      <c r="C226" s="45" t="s">
        <v>18</v>
      </c>
      <c r="D226" s="22"/>
      <c r="E226" s="22"/>
      <c r="F226" s="22"/>
      <c r="G226" s="22"/>
    </row>
    <row r="227" spans="1:8" ht="19.5" customHeight="1" x14ac:dyDescent="0.25">
      <c r="A227" s="7"/>
      <c r="B227" s="7"/>
      <c r="C227" s="13" t="s">
        <v>69</v>
      </c>
      <c r="D227" s="14">
        <v>0</v>
      </c>
      <c r="E227" s="14">
        <v>150000</v>
      </c>
      <c r="F227" s="14">
        <v>250000</v>
      </c>
      <c r="G227" s="14">
        <v>500000</v>
      </c>
    </row>
    <row r="228" spans="1:8" ht="31.5" customHeight="1" x14ac:dyDescent="0.25">
      <c r="A228" s="7"/>
      <c r="B228" s="7"/>
      <c r="C228" s="8" t="s">
        <v>74</v>
      </c>
      <c r="D228" s="11">
        <f>D230+D233+D236+D248+D251+D273+D337+D343+D353+D359+D362+D372+D395+D403+D409+D417+D423+D431+D437+D448+D458+D461+D467+D472+D475+D507+D510+D620+D696+D776+D782</f>
        <v>44595624.100000009</v>
      </c>
      <c r="E228" s="11">
        <f>E230+E233+E236+E248+E251+E273+E337+E343+E353+E359+E362+E372+E395+E403+E409+E417+E423+E431+E437+E448+E458+E461+E467+E472+E475+E507+E510+E620+E696+E776+E782</f>
        <v>93658075.899999991</v>
      </c>
      <c r="F228" s="11">
        <f>F230+F233+F236+F248+F251+F273+F337+F343+F353+F359+F362+F372+F395+F403+F409+F417+F423+F431+F437+F448+F458+F461+F467+F472+F475+F507+F510+F620+F696+F776+F782</f>
        <v>128448416.59999999</v>
      </c>
      <c r="G228" s="11">
        <f>G230+G233+G236+G248+G251+G273+G337+G343+G353+G359+G362+G372+G395+G403+G409+G417+G423+G431+G437+G448+G458+G461+G467+G472+G475+G507+G510+G620+G696+G776+G782</f>
        <v>155508836</v>
      </c>
      <c r="H228" s="55"/>
    </row>
    <row r="229" spans="1:8" x14ac:dyDescent="0.25">
      <c r="A229" s="7"/>
      <c r="B229" s="7"/>
      <c r="C229" s="51" t="s">
        <v>14</v>
      </c>
      <c r="D229" s="22"/>
      <c r="E229" s="22"/>
      <c r="F229" s="22"/>
      <c r="G229" s="22"/>
    </row>
    <row r="230" spans="1:8" s="55" customFormat="1" ht="28.5" x14ac:dyDescent="0.25">
      <c r="A230" s="53">
        <v>1041</v>
      </c>
      <c r="B230" s="53">
        <v>21001</v>
      </c>
      <c r="C230" s="54" t="s">
        <v>269</v>
      </c>
      <c r="D230" s="74">
        <f>+D232</f>
        <v>0</v>
      </c>
      <c r="E230" s="74">
        <f t="shared" ref="E230:G230" si="48">+E232</f>
        <v>0</v>
      </c>
      <c r="F230" s="74">
        <f t="shared" si="48"/>
        <v>625109</v>
      </c>
      <c r="G230" s="74">
        <f t="shared" si="48"/>
        <v>1250217.8999999999</v>
      </c>
    </row>
    <row r="231" spans="1:8" s="55" customFormat="1" ht="14.25" x14ac:dyDescent="0.25">
      <c r="A231" s="53"/>
      <c r="B231" s="53"/>
      <c r="C231" s="56" t="s">
        <v>270</v>
      </c>
      <c r="D231" s="73"/>
      <c r="E231" s="73"/>
      <c r="F231" s="88"/>
      <c r="G231" s="89"/>
    </row>
    <row r="232" spans="1:8" s="55" customFormat="1" ht="14.25" x14ac:dyDescent="0.25">
      <c r="A232" s="53"/>
      <c r="B232" s="53"/>
      <c r="C232" s="57" t="s">
        <v>271</v>
      </c>
      <c r="D232" s="74">
        <v>0</v>
      </c>
      <c r="E232" s="74">
        <v>0</v>
      </c>
      <c r="F232" s="74">
        <f>+ROUND(G232*50%,1)</f>
        <v>625109</v>
      </c>
      <c r="G232" s="74">
        <v>1250217.8999999999</v>
      </c>
    </row>
    <row r="233" spans="1:8" s="55" customFormat="1" ht="42.75" x14ac:dyDescent="0.25">
      <c r="A233" s="53">
        <v>1041</v>
      </c>
      <c r="B233" s="53">
        <v>32001</v>
      </c>
      <c r="C233" s="54" t="s">
        <v>272</v>
      </c>
      <c r="D233" s="74">
        <f>+D235</f>
        <v>0</v>
      </c>
      <c r="E233" s="74">
        <f t="shared" ref="E233:G233" si="49">+E235</f>
        <v>125000</v>
      </c>
      <c r="F233" s="74">
        <f t="shared" si="49"/>
        <v>250000</v>
      </c>
      <c r="G233" s="74">
        <f t="shared" si="49"/>
        <v>250000</v>
      </c>
    </row>
    <row r="234" spans="1:8" s="55" customFormat="1" ht="14.25" x14ac:dyDescent="0.25">
      <c r="A234" s="53"/>
      <c r="B234" s="53"/>
      <c r="C234" s="56" t="s">
        <v>270</v>
      </c>
      <c r="D234" s="73"/>
      <c r="E234" s="73"/>
      <c r="F234" s="88"/>
      <c r="G234" s="89"/>
    </row>
    <row r="235" spans="1:8" s="55" customFormat="1" ht="14.25" x14ac:dyDescent="0.25">
      <c r="A235" s="53"/>
      <c r="B235" s="53"/>
      <c r="C235" s="57" t="s">
        <v>271</v>
      </c>
      <c r="D235" s="74">
        <v>0</v>
      </c>
      <c r="E235" s="74">
        <f>+ROUND(G235*50%,1)</f>
        <v>125000</v>
      </c>
      <c r="F235" s="74">
        <f>+G235</f>
        <v>250000</v>
      </c>
      <c r="G235" s="74">
        <v>250000</v>
      </c>
    </row>
    <row r="236" spans="1:8" s="55" customFormat="1" ht="28.5" x14ac:dyDescent="0.25">
      <c r="A236" s="53">
        <v>1045</v>
      </c>
      <c r="B236" s="53">
        <v>32001</v>
      </c>
      <c r="C236" s="54" t="s">
        <v>273</v>
      </c>
      <c r="D236" s="74">
        <f>+D238</f>
        <v>27798.799999999999</v>
      </c>
      <c r="E236" s="74">
        <f t="shared" ref="E236:G236" si="50">+E238</f>
        <v>299542</v>
      </c>
      <c r="F236" s="74">
        <f t="shared" si="50"/>
        <v>683723.5</v>
      </c>
      <c r="G236" s="74">
        <f t="shared" si="50"/>
        <v>929092.8</v>
      </c>
    </row>
    <row r="237" spans="1:8" s="55" customFormat="1" ht="14.25" x14ac:dyDescent="0.25">
      <c r="A237" s="53"/>
      <c r="B237" s="53"/>
      <c r="C237" s="56" t="s">
        <v>270</v>
      </c>
      <c r="D237" s="73"/>
      <c r="E237" s="73"/>
      <c r="F237" s="88"/>
      <c r="G237" s="89"/>
    </row>
    <row r="238" spans="1:8" s="55" customFormat="1" ht="14.25" x14ac:dyDescent="0.25">
      <c r="A238" s="53"/>
      <c r="B238" s="53"/>
      <c r="C238" s="57" t="s">
        <v>271</v>
      </c>
      <c r="D238" s="74">
        <f>+D240+D243+D246</f>
        <v>27798.799999999999</v>
      </c>
      <c r="E238" s="74">
        <f t="shared" ref="E238:G238" si="51">+E240+E243+E246</f>
        <v>299542</v>
      </c>
      <c r="F238" s="74">
        <f t="shared" si="51"/>
        <v>683723.5</v>
      </c>
      <c r="G238" s="74">
        <f t="shared" si="51"/>
        <v>929092.8</v>
      </c>
    </row>
    <row r="239" spans="1:8" s="55" customFormat="1" ht="13.5" x14ac:dyDescent="0.25">
      <c r="A239" s="58"/>
      <c r="B239" s="58"/>
      <c r="C239" s="56" t="s">
        <v>274</v>
      </c>
      <c r="D239" s="88"/>
      <c r="E239" s="88"/>
      <c r="F239" s="88"/>
      <c r="G239" s="88"/>
    </row>
    <row r="240" spans="1:8" s="55" customFormat="1" ht="14.25" x14ac:dyDescent="0.25">
      <c r="A240" s="59"/>
      <c r="B240" s="59"/>
      <c r="C240" s="60" t="s">
        <v>210</v>
      </c>
      <c r="D240" s="73">
        <f>+D241+D242</f>
        <v>27798.799999999999</v>
      </c>
      <c r="E240" s="73">
        <f t="shared" ref="E240:G240" si="52">+E241+E242</f>
        <v>91389.1</v>
      </c>
      <c r="F240" s="73">
        <f t="shared" si="52"/>
        <v>195195.1</v>
      </c>
      <c r="G240" s="73">
        <f t="shared" si="52"/>
        <v>231195.1</v>
      </c>
    </row>
    <row r="241" spans="1:7" s="55" customFormat="1" ht="13.5" x14ac:dyDescent="0.25">
      <c r="A241" s="59"/>
      <c r="B241" s="59"/>
      <c r="C241" s="61" t="s">
        <v>275</v>
      </c>
      <c r="D241" s="88">
        <v>0</v>
      </c>
      <c r="E241" s="88">
        <v>35791.5</v>
      </c>
      <c r="F241" s="88">
        <v>84000</v>
      </c>
      <c r="G241" s="88">
        <v>120000</v>
      </c>
    </row>
    <row r="242" spans="1:7" s="55" customFormat="1" ht="13.5" x14ac:dyDescent="0.25">
      <c r="A242" s="59"/>
      <c r="B242" s="59"/>
      <c r="C242" s="61" t="s">
        <v>276</v>
      </c>
      <c r="D242" s="88">
        <v>27798.799999999999</v>
      </c>
      <c r="E242" s="88">
        <v>55597.599999999999</v>
      </c>
      <c r="F242" s="88">
        <v>111195.1</v>
      </c>
      <c r="G242" s="88">
        <v>111195.1</v>
      </c>
    </row>
    <row r="243" spans="1:7" s="55" customFormat="1" ht="14.25" x14ac:dyDescent="0.25">
      <c r="A243" s="59"/>
      <c r="B243" s="59"/>
      <c r="C243" s="60" t="s">
        <v>201</v>
      </c>
      <c r="D243" s="73">
        <f>+D244+D245</f>
        <v>0</v>
      </c>
      <c r="E243" s="73">
        <f t="shared" ref="E243:G243" si="53">+E244+E245</f>
        <v>130902.9</v>
      </c>
      <c r="F243" s="73">
        <f t="shared" si="53"/>
        <v>307228.40000000002</v>
      </c>
      <c r="G243" s="73">
        <f t="shared" si="53"/>
        <v>438897.7</v>
      </c>
    </row>
    <row r="244" spans="1:7" s="55" customFormat="1" ht="13.5" x14ac:dyDescent="0.25">
      <c r="A244" s="59"/>
      <c r="B244" s="59"/>
      <c r="C244" s="61" t="s">
        <v>277</v>
      </c>
      <c r="D244" s="88">
        <v>0</v>
      </c>
      <c r="E244" s="88">
        <v>62318.1</v>
      </c>
      <c r="F244" s="88">
        <v>146255.90000000002</v>
      </c>
      <c r="G244" s="88">
        <v>208937</v>
      </c>
    </row>
    <row r="245" spans="1:7" s="55" customFormat="1" ht="13.5" x14ac:dyDescent="0.25">
      <c r="A245" s="59"/>
      <c r="B245" s="59"/>
      <c r="C245" s="61" t="s">
        <v>278</v>
      </c>
      <c r="D245" s="88">
        <v>0</v>
      </c>
      <c r="E245" s="88">
        <v>68584.800000000003</v>
      </c>
      <c r="F245" s="88">
        <v>160972.5</v>
      </c>
      <c r="G245" s="88">
        <v>229960.7</v>
      </c>
    </row>
    <row r="246" spans="1:7" s="55" customFormat="1" ht="14.25" x14ac:dyDescent="0.25">
      <c r="A246" s="59"/>
      <c r="B246" s="59"/>
      <c r="C246" s="60" t="s">
        <v>247</v>
      </c>
      <c r="D246" s="73">
        <f>+D247</f>
        <v>0</v>
      </c>
      <c r="E246" s="73">
        <f t="shared" ref="E246:G246" si="54">+E247</f>
        <v>77250</v>
      </c>
      <c r="F246" s="73">
        <f t="shared" si="54"/>
        <v>181300</v>
      </c>
      <c r="G246" s="73">
        <f t="shared" si="54"/>
        <v>259000.00000000006</v>
      </c>
    </row>
    <row r="247" spans="1:7" s="55" customFormat="1" ht="13.5" x14ac:dyDescent="0.25">
      <c r="A247" s="59"/>
      <c r="B247" s="59"/>
      <c r="C247" s="61" t="s">
        <v>279</v>
      </c>
      <c r="D247" s="88">
        <v>0</v>
      </c>
      <c r="E247" s="88">
        <v>77250</v>
      </c>
      <c r="F247" s="88">
        <v>181300</v>
      </c>
      <c r="G247" s="88">
        <v>259000.00000000006</v>
      </c>
    </row>
    <row r="248" spans="1:7" s="55" customFormat="1" ht="28.5" x14ac:dyDescent="0.25">
      <c r="A248" s="53">
        <v>1045</v>
      </c>
      <c r="B248" s="53">
        <v>32004</v>
      </c>
      <c r="C248" s="54" t="s">
        <v>280</v>
      </c>
      <c r="D248" s="74">
        <f>+D250</f>
        <v>0</v>
      </c>
      <c r="E248" s="74">
        <f t="shared" ref="E248:G248" si="55">+E250</f>
        <v>126492.5</v>
      </c>
      <c r="F248" s="74">
        <f t="shared" si="55"/>
        <v>252985</v>
      </c>
      <c r="G248" s="74">
        <f t="shared" si="55"/>
        <v>252985</v>
      </c>
    </row>
    <row r="249" spans="1:7" s="55" customFormat="1" ht="14.25" x14ac:dyDescent="0.25">
      <c r="A249" s="53"/>
      <c r="B249" s="53"/>
      <c r="C249" s="56" t="s">
        <v>270</v>
      </c>
      <c r="D249" s="73"/>
      <c r="E249" s="73"/>
      <c r="F249" s="88"/>
      <c r="G249" s="89"/>
    </row>
    <row r="250" spans="1:7" s="55" customFormat="1" ht="14.25" x14ac:dyDescent="0.25">
      <c r="A250" s="53"/>
      <c r="B250" s="53"/>
      <c r="C250" s="57" t="s">
        <v>271</v>
      </c>
      <c r="D250" s="74">
        <v>0</v>
      </c>
      <c r="E250" s="74">
        <f>+ROUND(G250*50%,1)</f>
        <v>126492.5</v>
      </c>
      <c r="F250" s="74">
        <f>+G250</f>
        <v>252985</v>
      </c>
      <c r="G250" s="74">
        <v>252985</v>
      </c>
    </row>
    <row r="251" spans="1:7" s="55" customFormat="1" ht="14.25" x14ac:dyDescent="0.25">
      <c r="A251" s="53">
        <v>1045</v>
      </c>
      <c r="B251" s="53">
        <v>32005</v>
      </c>
      <c r="C251" s="54" t="s">
        <v>75</v>
      </c>
      <c r="D251" s="74">
        <f>+D253+D257</f>
        <v>189627.1</v>
      </c>
      <c r="E251" s="74">
        <f t="shared" ref="E251:G251" si="56">+E253+E257</f>
        <v>619684.69999999995</v>
      </c>
      <c r="F251" s="74">
        <f t="shared" si="56"/>
        <v>1039560.4</v>
      </c>
      <c r="G251" s="74">
        <f t="shared" si="56"/>
        <v>1583760.5</v>
      </c>
    </row>
    <row r="252" spans="1:7" s="55" customFormat="1" ht="14.25" x14ac:dyDescent="0.25">
      <c r="A252" s="53"/>
      <c r="B252" s="53"/>
      <c r="C252" s="56" t="s">
        <v>270</v>
      </c>
      <c r="D252" s="73"/>
      <c r="E252" s="73"/>
      <c r="F252" s="88"/>
      <c r="G252" s="89"/>
    </row>
    <row r="253" spans="1:7" s="55" customFormat="1" ht="14.25" x14ac:dyDescent="0.25">
      <c r="A253" s="53"/>
      <c r="B253" s="53"/>
      <c r="C253" s="57" t="s">
        <v>271</v>
      </c>
      <c r="D253" s="74">
        <f>+D255</f>
        <v>0</v>
      </c>
      <c r="E253" s="74">
        <f t="shared" ref="E253:G253" si="57">+E255</f>
        <v>58446.600000000006</v>
      </c>
      <c r="F253" s="74">
        <f t="shared" si="57"/>
        <v>137170</v>
      </c>
      <c r="G253" s="74">
        <f t="shared" si="57"/>
        <v>195957.09999999998</v>
      </c>
    </row>
    <row r="254" spans="1:7" s="55" customFormat="1" ht="13.5" x14ac:dyDescent="0.25">
      <c r="A254" s="58"/>
      <c r="B254" s="58"/>
      <c r="C254" s="56" t="s">
        <v>274</v>
      </c>
      <c r="D254" s="88"/>
      <c r="E254" s="88"/>
      <c r="F254" s="88"/>
      <c r="G254" s="88"/>
    </row>
    <row r="255" spans="1:7" s="55" customFormat="1" ht="14.25" x14ac:dyDescent="0.25">
      <c r="A255" s="59"/>
      <c r="B255" s="59"/>
      <c r="C255" s="60" t="s">
        <v>210</v>
      </c>
      <c r="D255" s="73">
        <f>+D256</f>
        <v>0</v>
      </c>
      <c r="E255" s="73">
        <f t="shared" ref="E255:G255" si="58">+E256</f>
        <v>58446.600000000006</v>
      </c>
      <c r="F255" s="73">
        <f t="shared" si="58"/>
        <v>137170</v>
      </c>
      <c r="G255" s="73">
        <f t="shared" si="58"/>
        <v>195957.09999999998</v>
      </c>
    </row>
    <row r="256" spans="1:7" s="55" customFormat="1" ht="13.5" x14ac:dyDescent="0.25">
      <c r="A256" s="59"/>
      <c r="B256" s="59"/>
      <c r="C256" s="61" t="s">
        <v>281</v>
      </c>
      <c r="D256" s="88">
        <v>0</v>
      </c>
      <c r="E256" s="88">
        <v>58446.600000000006</v>
      </c>
      <c r="F256" s="88">
        <v>137170</v>
      </c>
      <c r="G256" s="88">
        <v>195957.09999999998</v>
      </c>
    </row>
    <row r="257" spans="1:7" s="55" customFormat="1" ht="14.25" x14ac:dyDescent="0.25">
      <c r="A257" s="53"/>
      <c r="B257" s="53"/>
      <c r="C257" s="57" t="s">
        <v>282</v>
      </c>
      <c r="D257" s="74">
        <f>+D259+D261+D263+D265+D267+D271</f>
        <v>189627.1</v>
      </c>
      <c r="E257" s="74">
        <f t="shared" ref="E257:G257" si="59">+E259+E261+E263+E265+E267+E271</f>
        <v>561238.1</v>
      </c>
      <c r="F257" s="74">
        <f t="shared" si="59"/>
        <v>902390.4</v>
      </c>
      <c r="G257" s="74">
        <f t="shared" si="59"/>
        <v>1387803.4000000001</v>
      </c>
    </row>
    <row r="258" spans="1:7" s="55" customFormat="1" ht="13.5" x14ac:dyDescent="0.25">
      <c r="A258" s="58"/>
      <c r="B258" s="58"/>
      <c r="C258" s="56" t="s">
        <v>274</v>
      </c>
      <c r="D258" s="88"/>
      <c r="E258" s="88"/>
      <c r="F258" s="88"/>
      <c r="G258" s="88"/>
    </row>
    <row r="259" spans="1:7" s="55" customFormat="1" ht="14.25" x14ac:dyDescent="0.25">
      <c r="A259" s="59"/>
      <c r="B259" s="59"/>
      <c r="C259" s="60" t="s">
        <v>194</v>
      </c>
      <c r="D259" s="73">
        <f t="shared" ref="D259:G259" si="60">+D260</f>
        <v>0</v>
      </c>
      <c r="E259" s="73">
        <f t="shared" si="60"/>
        <v>0</v>
      </c>
      <c r="F259" s="73">
        <f t="shared" si="60"/>
        <v>0</v>
      </c>
      <c r="G259" s="73">
        <f t="shared" si="60"/>
        <v>44984.9</v>
      </c>
    </row>
    <row r="260" spans="1:7" s="55" customFormat="1" ht="13.5" x14ac:dyDescent="0.25">
      <c r="A260" s="59"/>
      <c r="B260" s="59"/>
      <c r="C260" s="62" t="s">
        <v>283</v>
      </c>
      <c r="D260" s="90">
        <v>0</v>
      </c>
      <c r="E260" s="90">
        <v>0</v>
      </c>
      <c r="F260" s="90">
        <v>0</v>
      </c>
      <c r="G260" s="90">
        <v>44984.9</v>
      </c>
    </row>
    <row r="261" spans="1:7" s="55" customFormat="1" ht="14.25" x14ac:dyDescent="0.25">
      <c r="A261" s="59"/>
      <c r="B261" s="59"/>
      <c r="C261" s="60" t="s">
        <v>230</v>
      </c>
      <c r="D261" s="73">
        <f t="shared" ref="D261:G261" si="61">+D262</f>
        <v>93704.6</v>
      </c>
      <c r="E261" s="73">
        <f t="shared" si="61"/>
        <v>234261.6</v>
      </c>
      <c r="F261" s="73">
        <f t="shared" si="61"/>
        <v>351392.4</v>
      </c>
      <c r="G261" s="73">
        <f t="shared" si="61"/>
        <v>468523.2</v>
      </c>
    </row>
    <row r="262" spans="1:7" s="55" customFormat="1" ht="27" x14ac:dyDescent="0.25">
      <c r="A262" s="59"/>
      <c r="B262" s="59"/>
      <c r="C262" s="62" t="s">
        <v>284</v>
      </c>
      <c r="D262" s="88">
        <v>93704.6</v>
      </c>
      <c r="E262" s="88">
        <v>234261.6</v>
      </c>
      <c r="F262" s="88">
        <v>351392.4</v>
      </c>
      <c r="G262" s="88">
        <v>468523.2</v>
      </c>
    </row>
    <row r="263" spans="1:7" s="55" customFormat="1" ht="14.25" x14ac:dyDescent="0.25">
      <c r="A263" s="59"/>
      <c r="B263" s="59"/>
      <c r="C263" s="60" t="s">
        <v>199</v>
      </c>
      <c r="D263" s="73">
        <f t="shared" ref="D263:G263" si="62">+D264</f>
        <v>0</v>
      </c>
      <c r="E263" s="73">
        <f t="shared" si="62"/>
        <v>30900</v>
      </c>
      <c r="F263" s="73">
        <f t="shared" si="62"/>
        <v>72520</v>
      </c>
      <c r="G263" s="73">
        <f t="shared" si="62"/>
        <v>103600</v>
      </c>
    </row>
    <row r="264" spans="1:7" s="55" customFormat="1" ht="27" x14ac:dyDescent="0.25">
      <c r="A264" s="59"/>
      <c r="B264" s="59"/>
      <c r="C264" s="62" t="s">
        <v>285</v>
      </c>
      <c r="D264" s="88">
        <v>0</v>
      </c>
      <c r="E264" s="88">
        <v>30900</v>
      </c>
      <c r="F264" s="88">
        <v>72520</v>
      </c>
      <c r="G264" s="88">
        <v>103600</v>
      </c>
    </row>
    <row r="265" spans="1:7" s="55" customFormat="1" ht="14.25" x14ac:dyDescent="0.25">
      <c r="A265" s="59"/>
      <c r="B265" s="59"/>
      <c r="C265" s="60" t="s">
        <v>196</v>
      </c>
      <c r="D265" s="73">
        <f t="shared" ref="D265:G265" si="63">+D266</f>
        <v>0</v>
      </c>
      <c r="E265" s="73">
        <f t="shared" si="63"/>
        <v>25370</v>
      </c>
      <c r="F265" s="73">
        <f t="shared" si="63"/>
        <v>46248.399999999994</v>
      </c>
      <c r="G265" s="73">
        <f t="shared" si="63"/>
        <v>95370</v>
      </c>
    </row>
    <row r="266" spans="1:7" s="55" customFormat="1" ht="27" x14ac:dyDescent="0.25">
      <c r="A266" s="59"/>
      <c r="B266" s="59"/>
      <c r="C266" s="61" t="s">
        <v>286</v>
      </c>
      <c r="D266" s="88">
        <v>0</v>
      </c>
      <c r="E266" s="88">
        <v>25370</v>
      </c>
      <c r="F266" s="88">
        <v>46248.399999999994</v>
      </c>
      <c r="G266" s="88">
        <v>95370</v>
      </c>
    </row>
    <row r="267" spans="1:7" s="55" customFormat="1" ht="14.25" x14ac:dyDescent="0.25">
      <c r="A267" s="59"/>
      <c r="B267" s="59"/>
      <c r="C267" s="60" t="s">
        <v>203</v>
      </c>
      <c r="D267" s="73">
        <f>+D268+D269+D270</f>
        <v>95922.5</v>
      </c>
      <c r="E267" s="73">
        <f t="shared" ref="E267:G267" si="64">+E268+E269+E270</f>
        <v>239806.5</v>
      </c>
      <c r="F267" s="73">
        <f t="shared" si="64"/>
        <v>359709.6</v>
      </c>
      <c r="G267" s="73">
        <f t="shared" si="64"/>
        <v>571725.30000000005</v>
      </c>
    </row>
    <row r="268" spans="1:7" s="55" customFormat="1" ht="27" x14ac:dyDescent="0.25">
      <c r="A268" s="59"/>
      <c r="B268" s="59"/>
      <c r="C268" s="62" t="s">
        <v>287</v>
      </c>
      <c r="D268" s="88">
        <v>95922.5</v>
      </c>
      <c r="E268" s="88">
        <v>239806.5</v>
      </c>
      <c r="F268" s="88">
        <v>359709.6</v>
      </c>
      <c r="G268" s="88">
        <v>479612.80000000005</v>
      </c>
    </row>
    <row r="269" spans="1:7" s="55" customFormat="1" ht="13.5" x14ac:dyDescent="0.25">
      <c r="A269" s="59"/>
      <c r="B269" s="59"/>
      <c r="C269" s="61" t="s">
        <v>288</v>
      </c>
      <c r="D269" s="90">
        <v>0</v>
      </c>
      <c r="E269" s="90">
        <v>0</v>
      </c>
      <c r="F269" s="90">
        <v>0</v>
      </c>
      <c r="G269" s="90">
        <v>41869.299999999996</v>
      </c>
    </row>
    <row r="270" spans="1:7" s="55" customFormat="1" ht="13.5" x14ac:dyDescent="0.25">
      <c r="A270" s="59"/>
      <c r="B270" s="59"/>
      <c r="C270" s="61" t="s">
        <v>289</v>
      </c>
      <c r="D270" s="90">
        <v>0</v>
      </c>
      <c r="E270" s="90">
        <v>0</v>
      </c>
      <c r="F270" s="90">
        <v>0</v>
      </c>
      <c r="G270" s="90">
        <v>50243.199999999997</v>
      </c>
    </row>
    <row r="271" spans="1:7" s="55" customFormat="1" ht="14.25" x14ac:dyDescent="0.25">
      <c r="A271" s="59"/>
      <c r="B271" s="59"/>
      <c r="C271" s="60" t="s">
        <v>247</v>
      </c>
      <c r="D271" s="73">
        <f t="shared" ref="D271:G271" si="65">+D272</f>
        <v>0</v>
      </c>
      <c r="E271" s="73">
        <f t="shared" si="65"/>
        <v>30900</v>
      </c>
      <c r="F271" s="73">
        <f t="shared" si="65"/>
        <v>72520</v>
      </c>
      <c r="G271" s="73">
        <f t="shared" si="65"/>
        <v>103600</v>
      </c>
    </row>
    <row r="272" spans="1:7" s="55" customFormat="1" ht="13.5" x14ac:dyDescent="0.25">
      <c r="A272" s="59"/>
      <c r="B272" s="59"/>
      <c r="C272" s="62" t="s">
        <v>290</v>
      </c>
      <c r="D272" s="88">
        <v>0</v>
      </c>
      <c r="E272" s="88">
        <v>30900</v>
      </c>
      <c r="F272" s="88">
        <v>72520</v>
      </c>
      <c r="G272" s="88">
        <v>103600</v>
      </c>
    </row>
    <row r="273" spans="1:7" s="55" customFormat="1" ht="14.25" x14ac:dyDescent="0.25">
      <c r="A273" s="53">
        <v>1075</v>
      </c>
      <c r="B273" s="53">
        <v>21001</v>
      </c>
      <c r="C273" s="54" t="s">
        <v>291</v>
      </c>
      <c r="D273" s="91">
        <f>+D275</f>
        <v>235559.09999999998</v>
      </c>
      <c r="E273" s="91">
        <f t="shared" ref="E273:G273" si="66">+E275</f>
        <v>510287.2</v>
      </c>
      <c r="F273" s="91">
        <f t="shared" si="66"/>
        <v>1039239.9000000001</v>
      </c>
      <c r="G273" s="91">
        <f t="shared" si="66"/>
        <v>1672556.7</v>
      </c>
    </row>
    <row r="274" spans="1:7" s="55" customFormat="1" ht="14.25" x14ac:dyDescent="0.25">
      <c r="A274" s="53"/>
      <c r="B274" s="53"/>
      <c r="C274" s="56" t="s">
        <v>270</v>
      </c>
      <c r="D274" s="89"/>
      <c r="E274" s="89"/>
      <c r="F274" s="89"/>
      <c r="G274" s="89"/>
    </row>
    <row r="275" spans="1:7" s="63" customFormat="1" ht="14.25" x14ac:dyDescent="0.25">
      <c r="A275" s="57"/>
      <c r="B275" s="57"/>
      <c r="C275" s="57" t="s">
        <v>271</v>
      </c>
      <c r="D275" s="92">
        <f>+D277+D310</f>
        <v>235559.09999999998</v>
      </c>
      <c r="E275" s="92">
        <f t="shared" ref="E275:G275" si="67">+E277+E310</f>
        <v>510287.2</v>
      </c>
      <c r="F275" s="92">
        <f t="shared" si="67"/>
        <v>1039239.9000000001</v>
      </c>
      <c r="G275" s="92">
        <f t="shared" si="67"/>
        <v>1672556.7</v>
      </c>
    </row>
    <row r="276" spans="1:7" s="55" customFormat="1" ht="13.5" x14ac:dyDescent="0.25">
      <c r="A276" s="58"/>
      <c r="B276" s="58"/>
      <c r="C276" s="56" t="s">
        <v>274</v>
      </c>
      <c r="D276" s="89"/>
      <c r="E276" s="89"/>
      <c r="F276" s="89"/>
      <c r="G276" s="89"/>
    </row>
    <row r="277" spans="1:7" s="55" customFormat="1" ht="14.25" x14ac:dyDescent="0.25">
      <c r="A277" s="59"/>
      <c r="B277" s="59"/>
      <c r="C277" s="53" t="s">
        <v>292</v>
      </c>
      <c r="D277" s="91">
        <f>+D279+D282+D285+D287+D290+D292+D297+D299+D301+D306</f>
        <v>123796.09999999998</v>
      </c>
      <c r="E277" s="91">
        <f>+E279+E282+E285+E287+E290+E292+E297+E299+E301+E306</f>
        <v>398524.2</v>
      </c>
      <c r="F277" s="91">
        <f>+F279+F282+F285+F287+F290+F292+F297+F299+F301+F306</f>
        <v>897476.90000000014</v>
      </c>
      <c r="G277" s="91">
        <f>+G279+G282+G285+G287+G290+G292+G297+G299+G301+G306</f>
        <v>1451848.3</v>
      </c>
    </row>
    <row r="278" spans="1:7" s="55" customFormat="1" ht="13.5" x14ac:dyDescent="0.25">
      <c r="A278" s="59"/>
      <c r="B278" s="59"/>
      <c r="C278" s="56" t="s">
        <v>293</v>
      </c>
      <c r="D278" s="89"/>
      <c r="E278" s="89"/>
      <c r="F278" s="89"/>
      <c r="G278" s="89"/>
    </row>
    <row r="279" spans="1:7" s="55" customFormat="1" ht="14.25" x14ac:dyDescent="0.25">
      <c r="A279" s="59"/>
      <c r="B279" s="59"/>
      <c r="C279" s="60" t="s">
        <v>210</v>
      </c>
      <c r="D279" s="92">
        <f>+D280+D281</f>
        <v>88130.599999999991</v>
      </c>
      <c r="E279" s="92">
        <f t="shared" ref="E279:G279" si="68">+E280+E281</f>
        <v>176261</v>
      </c>
      <c r="F279" s="92">
        <f t="shared" si="68"/>
        <v>264391.7</v>
      </c>
      <c r="G279" s="92">
        <f t="shared" si="68"/>
        <v>422522.2</v>
      </c>
    </row>
    <row r="280" spans="1:7" s="55" customFormat="1" ht="34.9" customHeight="1" x14ac:dyDescent="0.25">
      <c r="A280" s="59"/>
      <c r="B280" s="59"/>
      <c r="C280" s="62" t="s">
        <v>294</v>
      </c>
      <c r="D280" s="93">
        <v>88130.599999999991</v>
      </c>
      <c r="E280" s="93">
        <v>176261</v>
      </c>
      <c r="F280" s="93">
        <v>264391.7</v>
      </c>
      <c r="G280" s="93">
        <v>352522.2</v>
      </c>
    </row>
    <row r="281" spans="1:7" s="55" customFormat="1" ht="40.5" x14ac:dyDescent="0.25">
      <c r="A281" s="59"/>
      <c r="B281" s="59"/>
      <c r="C281" s="64" t="s">
        <v>295</v>
      </c>
      <c r="D281" s="93">
        <v>0</v>
      </c>
      <c r="E281" s="93">
        <v>0</v>
      </c>
      <c r="F281" s="93">
        <v>0</v>
      </c>
      <c r="G281" s="93">
        <v>70000</v>
      </c>
    </row>
    <row r="282" spans="1:7" s="55" customFormat="1" ht="14.25" x14ac:dyDescent="0.25">
      <c r="A282" s="59"/>
      <c r="B282" s="59"/>
      <c r="C282" s="60" t="s">
        <v>189</v>
      </c>
      <c r="D282" s="92">
        <f>+D283+D284</f>
        <v>0</v>
      </c>
      <c r="E282" s="92">
        <f t="shared" ref="E282:G282" si="69">+E283+E284</f>
        <v>15062.5</v>
      </c>
      <c r="F282" s="92">
        <f t="shared" si="69"/>
        <v>76337.100000000006</v>
      </c>
      <c r="G282" s="92">
        <f t="shared" si="69"/>
        <v>109052.9</v>
      </c>
    </row>
    <row r="283" spans="1:7" s="55" customFormat="1" ht="27" x14ac:dyDescent="0.25">
      <c r="A283" s="59"/>
      <c r="B283" s="59"/>
      <c r="C283" s="62" t="s">
        <v>296</v>
      </c>
      <c r="D283" s="93">
        <v>0</v>
      </c>
      <c r="E283" s="93">
        <v>0</v>
      </c>
      <c r="F283" s="93">
        <v>23618.1</v>
      </c>
      <c r="G283" s="93">
        <v>33740</v>
      </c>
    </row>
    <row r="284" spans="1:7" s="55" customFormat="1" ht="27" x14ac:dyDescent="0.25">
      <c r="A284" s="59"/>
      <c r="B284" s="59"/>
      <c r="C284" s="62" t="s">
        <v>297</v>
      </c>
      <c r="D284" s="93">
        <v>0</v>
      </c>
      <c r="E284" s="93">
        <v>15062.5</v>
      </c>
      <c r="F284" s="93">
        <v>52719</v>
      </c>
      <c r="G284" s="93">
        <v>75312.899999999994</v>
      </c>
    </row>
    <row r="285" spans="1:7" s="55" customFormat="1" ht="14.25" x14ac:dyDescent="0.25">
      <c r="A285" s="59"/>
      <c r="B285" s="59"/>
      <c r="C285" s="60" t="s">
        <v>191</v>
      </c>
      <c r="D285" s="92">
        <f>+D286</f>
        <v>0</v>
      </c>
      <c r="E285" s="92">
        <f t="shared" ref="E285:G285" si="70">+E286</f>
        <v>4611</v>
      </c>
      <c r="F285" s="92">
        <f t="shared" si="70"/>
        <v>16138.5</v>
      </c>
      <c r="G285" s="92">
        <f t="shared" si="70"/>
        <v>23055</v>
      </c>
    </row>
    <row r="286" spans="1:7" s="55" customFormat="1" ht="27" x14ac:dyDescent="0.25">
      <c r="A286" s="59"/>
      <c r="B286" s="59"/>
      <c r="C286" s="62" t="s">
        <v>298</v>
      </c>
      <c r="D286" s="93">
        <v>0</v>
      </c>
      <c r="E286" s="93">
        <v>4611</v>
      </c>
      <c r="F286" s="93">
        <v>16138.5</v>
      </c>
      <c r="G286" s="93">
        <v>23055</v>
      </c>
    </row>
    <row r="287" spans="1:7" s="55" customFormat="1" ht="14.25" x14ac:dyDescent="0.25">
      <c r="A287" s="59"/>
      <c r="B287" s="59"/>
      <c r="C287" s="60" t="s">
        <v>194</v>
      </c>
      <c r="D287" s="92">
        <f>+D288+D289</f>
        <v>4621</v>
      </c>
      <c r="E287" s="92">
        <f t="shared" ref="E287:G287" si="71">+E288+E289</f>
        <v>13880.599999999999</v>
      </c>
      <c r="F287" s="92">
        <f t="shared" si="71"/>
        <v>25401.9</v>
      </c>
      <c r="G287" s="92">
        <f t="shared" si="71"/>
        <v>32479.599999999999</v>
      </c>
    </row>
    <row r="288" spans="1:7" s="55" customFormat="1" ht="13.5" x14ac:dyDescent="0.25">
      <c r="A288" s="59"/>
      <c r="B288" s="59"/>
      <c r="C288" s="62" t="s">
        <v>299</v>
      </c>
      <c r="D288" s="93">
        <v>4621</v>
      </c>
      <c r="E288" s="93">
        <v>9436.9</v>
      </c>
      <c r="F288" s="93">
        <v>16514.7</v>
      </c>
      <c r="G288" s="93">
        <v>23592.399999999998</v>
      </c>
    </row>
    <row r="289" spans="1:7" s="55" customFormat="1" ht="57.6" customHeight="1" x14ac:dyDescent="0.25">
      <c r="A289" s="59"/>
      <c r="B289" s="59"/>
      <c r="C289" s="62" t="s">
        <v>300</v>
      </c>
      <c r="D289" s="93">
        <v>0</v>
      </c>
      <c r="E289" s="93">
        <v>4443.7</v>
      </c>
      <c r="F289" s="93">
        <v>8887.2000000000007</v>
      </c>
      <c r="G289" s="93">
        <v>8887.2000000000007</v>
      </c>
    </row>
    <row r="290" spans="1:7" s="55" customFormat="1" ht="14.25" x14ac:dyDescent="0.25">
      <c r="A290" s="59"/>
      <c r="B290" s="59"/>
      <c r="C290" s="60" t="s">
        <v>230</v>
      </c>
      <c r="D290" s="92">
        <f>+D291</f>
        <v>0</v>
      </c>
      <c r="E290" s="92">
        <f t="shared" ref="E290:G290" si="72">+E291</f>
        <v>0</v>
      </c>
      <c r="F290" s="92">
        <f t="shared" si="72"/>
        <v>0</v>
      </c>
      <c r="G290" s="92">
        <f t="shared" si="72"/>
        <v>20700</v>
      </c>
    </row>
    <row r="291" spans="1:7" s="55" customFormat="1" ht="13.5" x14ac:dyDescent="0.25">
      <c r="A291" s="59"/>
      <c r="B291" s="59"/>
      <c r="C291" s="62" t="s">
        <v>301</v>
      </c>
      <c r="D291" s="93">
        <v>0</v>
      </c>
      <c r="E291" s="93">
        <v>0</v>
      </c>
      <c r="F291" s="93">
        <v>0</v>
      </c>
      <c r="G291" s="93">
        <v>20700</v>
      </c>
    </row>
    <row r="292" spans="1:7" s="55" customFormat="1" ht="14.25" x14ac:dyDescent="0.25">
      <c r="A292" s="59"/>
      <c r="B292" s="59"/>
      <c r="C292" s="60" t="s">
        <v>199</v>
      </c>
      <c r="D292" s="92">
        <f>+D293+D294+D295+D296</f>
        <v>0</v>
      </c>
      <c r="E292" s="92">
        <f t="shared" ref="E292:G292" si="73">+E293+E294+E295+E296</f>
        <v>46255.6</v>
      </c>
      <c r="F292" s="92">
        <f t="shared" si="73"/>
        <v>113709.9</v>
      </c>
      <c r="G292" s="92">
        <f t="shared" si="73"/>
        <v>205251.6</v>
      </c>
    </row>
    <row r="293" spans="1:7" s="55" customFormat="1" ht="27" x14ac:dyDescent="0.25">
      <c r="A293" s="59"/>
      <c r="B293" s="59"/>
      <c r="C293" s="62" t="s">
        <v>302</v>
      </c>
      <c r="D293" s="93">
        <v>0</v>
      </c>
      <c r="E293" s="93">
        <v>41301</v>
      </c>
      <c r="F293" s="93">
        <v>96369</v>
      </c>
      <c r="G293" s="93">
        <v>137670</v>
      </c>
    </row>
    <row r="294" spans="1:7" s="55" customFormat="1" ht="40.5" x14ac:dyDescent="0.25">
      <c r="A294" s="59"/>
      <c r="B294" s="59"/>
      <c r="C294" s="62" t="s">
        <v>303</v>
      </c>
      <c r="D294" s="93">
        <v>0</v>
      </c>
      <c r="E294" s="93">
        <v>0</v>
      </c>
      <c r="F294" s="93">
        <v>0</v>
      </c>
      <c r="G294" s="93">
        <v>21609</v>
      </c>
    </row>
    <row r="295" spans="1:7" s="55" customFormat="1" ht="27" x14ac:dyDescent="0.25">
      <c r="A295" s="59"/>
      <c r="B295" s="59"/>
      <c r="C295" s="62" t="s">
        <v>304</v>
      </c>
      <c r="D295" s="93">
        <v>0</v>
      </c>
      <c r="E295" s="93">
        <v>4954.6000000000004</v>
      </c>
      <c r="F295" s="93">
        <v>17340.900000000001</v>
      </c>
      <c r="G295" s="93">
        <v>24772.600000000002</v>
      </c>
    </row>
    <row r="296" spans="1:7" s="55" customFormat="1" ht="13.5" x14ac:dyDescent="0.25">
      <c r="A296" s="59"/>
      <c r="B296" s="59"/>
      <c r="C296" s="62" t="s">
        <v>599</v>
      </c>
      <c r="D296" s="93">
        <v>0</v>
      </c>
      <c r="E296" s="93">
        <v>0</v>
      </c>
      <c r="F296" s="93">
        <v>0</v>
      </c>
      <c r="G296" s="93">
        <v>21200</v>
      </c>
    </row>
    <row r="297" spans="1:7" s="55" customFormat="1" ht="14.25" x14ac:dyDescent="0.25">
      <c r="A297" s="59"/>
      <c r="B297" s="59"/>
      <c r="C297" s="60" t="s">
        <v>196</v>
      </c>
      <c r="D297" s="92">
        <f>+D298</f>
        <v>19569.599999999999</v>
      </c>
      <c r="E297" s="92">
        <f t="shared" ref="E297:G297" si="74">+E298</f>
        <v>48924</v>
      </c>
      <c r="F297" s="92">
        <f t="shared" si="74"/>
        <v>68493.600000000006</v>
      </c>
      <c r="G297" s="92">
        <f t="shared" si="74"/>
        <v>97848</v>
      </c>
    </row>
    <row r="298" spans="1:7" s="55" customFormat="1" ht="13.5" x14ac:dyDescent="0.25">
      <c r="A298" s="59"/>
      <c r="B298" s="59"/>
      <c r="C298" s="62" t="s">
        <v>305</v>
      </c>
      <c r="D298" s="93">
        <v>19569.599999999999</v>
      </c>
      <c r="E298" s="93">
        <v>48924</v>
      </c>
      <c r="F298" s="93">
        <v>68493.600000000006</v>
      </c>
      <c r="G298" s="93">
        <v>97848</v>
      </c>
    </row>
    <row r="299" spans="1:7" s="55" customFormat="1" ht="14.25" x14ac:dyDescent="0.25">
      <c r="A299" s="59"/>
      <c r="B299" s="59"/>
      <c r="C299" s="60" t="s">
        <v>201</v>
      </c>
      <c r="D299" s="92">
        <f>+D300</f>
        <v>0</v>
      </c>
      <c r="E299" s="92">
        <f t="shared" ref="E299:G299" si="75">+E300</f>
        <v>19237.5</v>
      </c>
      <c r="F299" s="92">
        <f t="shared" si="75"/>
        <v>67331.3</v>
      </c>
      <c r="G299" s="92">
        <f t="shared" si="75"/>
        <v>96187.5</v>
      </c>
    </row>
    <row r="300" spans="1:7" s="55" customFormat="1" ht="27" x14ac:dyDescent="0.25">
      <c r="A300" s="59"/>
      <c r="B300" s="59"/>
      <c r="C300" s="62" t="s">
        <v>306</v>
      </c>
      <c r="D300" s="93">
        <v>0</v>
      </c>
      <c r="E300" s="93">
        <v>19237.5</v>
      </c>
      <c r="F300" s="93">
        <v>67331.3</v>
      </c>
      <c r="G300" s="93">
        <v>96187.5</v>
      </c>
    </row>
    <row r="301" spans="1:7" s="55" customFormat="1" ht="14.25" x14ac:dyDescent="0.25">
      <c r="A301" s="59"/>
      <c r="B301" s="59"/>
      <c r="C301" s="60" t="s">
        <v>307</v>
      </c>
      <c r="D301" s="92">
        <f>+D302+D303+D304+D305</f>
        <v>11474.900000000001</v>
      </c>
      <c r="E301" s="92">
        <f t="shared" ref="E301:G301" si="76">+E302+E303+E304+E305</f>
        <v>59192.7</v>
      </c>
      <c r="F301" s="92">
        <f t="shared" si="76"/>
        <v>185002.5</v>
      </c>
      <c r="G301" s="92">
        <f t="shared" si="76"/>
        <v>264289.30000000005</v>
      </c>
    </row>
    <row r="302" spans="1:7" s="55" customFormat="1" ht="27" x14ac:dyDescent="0.25">
      <c r="A302" s="59"/>
      <c r="B302" s="59"/>
      <c r="C302" s="62" t="s">
        <v>308</v>
      </c>
      <c r="D302" s="93">
        <v>11474.900000000001</v>
      </c>
      <c r="E302" s="93">
        <v>34424.699999999997</v>
      </c>
      <c r="F302" s="93">
        <v>80324.400000000009</v>
      </c>
      <c r="G302" s="93">
        <v>114749.1</v>
      </c>
    </row>
    <row r="303" spans="1:7" s="55" customFormat="1" ht="27" x14ac:dyDescent="0.25">
      <c r="A303" s="59"/>
      <c r="B303" s="59"/>
      <c r="C303" s="62" t="s">
        <v>309</v>
      </c>
      <c r="D303" s="93">
        <v>0</v>
      </c>
      <c r="E303" s="93">
        <v>0</v>
      </c>
      <c r="F303" s="93">
        <v>17990.100000000002</v>
      </c>
      <c r="G303" s="93">
        <v>25700.200000000004</v>
      </c>
    </row>
    <row r="304" spans="1:7" s="55" customFormat="1" ht="27" x14ac:dyDescent="0.25">
      <c r="A304" s="59"/>
      <c r="B304" s="59"/>
      <c r="C304" s="62" t="s">
        <v>310</v>
      </c>
      <c r="D304" s="93">
        <v>0</v>
      </c>
      <c r="E304" s="93">
        <v>20660</v>
      </c>
      <c r="F304" s="93">
        <v>72310</v>
      </c>
      <c r="G304" s="93">
        <v>103300</v>
      </c>
    </row>
    <row r="305" spans="1:7" s="55" customFormat="1" ht="27" x14ac:dyDescent="0.25">
      <c r="A305" s="59"/>
      <c r="B305" s="59"/>
      <c r="C305" s="62" t="s">
        <v>311</v>
      </c>
      <c r="D305" s="93">
        <v>0</v>
      </c>
      <c r="E305" s="93">
        <v>4108</v>
      </c>
      <c r="F305" s="93">
        <v>14378</v>
      </c>
      <c r="G305" s="93">
        <v>20540</v>
      </c>
    </row>
    <row r="306" spans="1:7" s="55" customFormat="1" ht="14.25" x14ac:dyDescent="0.25">
      <c r="A306" s="59"/>
      <c r="B306" s="59"/>
      <c r="C306" s="60" t="s">
        <v>247</v>
      </c>
      <c r="D306" s="92">
        <f>+D307+D308+D309</f>
        <v>0</v>
      </c>
      <c r="E306" s="92">
        <f t="shared" ref="E306:G306" si="77">+E307+E308+E309</f>
        <v>15099.300000000001</v>
      </c>
      <c r="F306" s="92">
        <f t="shared" si="77"/>
        <v>80670.399999999994</v>
      </c>
      <c r="G306" s="92">
        <f t="shared" si="77"/>
        <v>180462.19999999998</v>
      </c>
    </row>
    <row r="307" spans="1:7" s="55" customFormat="1" ht="27" x14ac:dyDescent="0.25">
      <c r="A307" s="59"/>
      <c r="B307" s="59"/>
      <c r="C307" s="62" t="s">
        <v>312</v>
      </c>
      <c r="D307" s="93">
        <v>0</v>
      </c>
      <c r="E307" s="93">
        <v>15099.300000000001</v>
      </c>
      <c r="F307" s="93">
        <v>52847.5</v>
      </c>
      <c r="G307" s="93">
        <v>75496.399999999994</v>
      </c>
    </row>
    <row r="308" spans="1:7" s="55" customFormat="1" ht="27" x14ac:dyDescent="0.25">
      <c r="A308" s="59"/>
      <c r="B308" s="59"/>
      <c r="C308" s="62" t="s">
        <v>313</v>
      </c>
      <c r="D308" s="93">
        <v>0</v>
      </c>
      <c r="E308" s="93">
        <v>0</v>
      </c>
      <c r="F308" s="93">
        <v>27822.9</v>
      </c>
      <c r="G308" s="93">
        <v>39746.9</v>
      </c>
    </row>
    <row r="309" spans="1:7" s="55" customFormat="1" ht="27" x14ac:dyDescent="0.25">
      <c r="A309" s="59"/>
      <c r="B309" s="59"/>
      <c r="C309" s="62" t="s">
        <v>314</v>
      </c>
      <c r="D309" s="93">
        <v>0</v>
      </c>
      <c r="E309" s="93">
        <v>0</v>
      </c>
      <c r="F309" s="93">
        <v>0</v>
      </c>
      <c r="G309" s="93">
        <v>65218.9</v>
      </c>
    </row>
    <row r="310" spans="1:7" s="55" customFormat="1" ht="42.75" x14ac:dyDescent="0.25">
      <c r="A310" s="59"/>
      <c r="B310" s="59"/>
      <c r="C310" s="53" t="s">
        <v>315</v>
      </c>
      <c r="D310" s="91">
        <f>+D312+D313+D315+D322+D324+D326+D329+D331+D333+D335</f>
        <v>111763</v>
      </c>
      <c r="E310" s="91">
        <f>+E312+E313+E315+E322+E324+E326+E329+E331+E333+E335</f>
        <v>111763</v>
      </c>
      <c r="F310" s="91">
        <f>+F312+F313+F315+F322+F324+F326+F329+F331+F333+F335</f>
        <v>141763</v>
      </c>
      <c r="G310" s="91">
        <f>+G312+G313+G315+G322+G324+G326+G329+G331+G333+G335</f>
        <v>220708.4</v>
      </c>
    </row>
    <row r="311" spans="1:7" s="55" customFormat="1" ht="13.5" x14ac:dyDescent="0.25">
      <c r="A311" s="59"/>
      <c r="B311" s="59"/>
      <c r="C311" s="56" t="s">
        <v>293</v>
      </c>
      <c r="D311" s="89"/>
      <c r="E311" s="89"/>
      <c r="F311" s="89"/>
      <c r="G311" s="89"/>
    </row>
    <row r="312" spans="1:7" s="55" customFormat="1" ht="71.25" x14ac:dyDescent="0.25">
      <c r="A312" s="59"/>
      <c r="B312" s="59"/>
      <c r="C312" s="60" t="s">
        <v>600</v>
      </c>
      <c r="D312" s="92">
        <v>0</v>
      </c>
      <c r="E312" s="92">
        <v>0</v>
      </c>
      <c r="F312" s="92">
        <v>0</v>
      </c>
      <c r="G312" s="92">
        <v>4400</v>
      </c>
    </row>
    <row r="313" spans="1:7" s="55" customFormat="1" ht="14.25" x14ac:dyDescent="0.25">
      <c r="A313" s="59"/>
      <c r="B313" s="59"/>
      <c r="C313" s="60" t="s">
        <v>210</v>
      </c>
      <c r="D313" s="92">
        <f>+D314</f>
        <v>0</v>
      </c>
      <c r="E313" s="92">
        <f t="shared" ref="E313:G313" si="78">+E314</f>
        <v>0</v>
      </c>
      <c r="F313" s="92">
        <f t="shared" si="78"/>
        <v>30000</v>
      </c>
      <c r="G313" s="92">
        <f t="shared" si="78"/>
        <v>30000</v>
      </c>
    </row>
    <row r="314" spans="1:7" s="55" customFormat="1" ht="40.5" x14ac:dyDescent="0.25">
      <c r="A314" s="59"/>
      <c r="B314" s="59"/>
      <c r="C314" s="62" t="s">
        <v>295</v>
      </c>
      <c r="D314" s="93">
        <v>0</v>
      </c>
      <c r="E314" s="93">
        <v>0</v>
      </c>
      <c r="F314" s="93">
        <v>30000</v>
      </c>
      <c r="G314" s="93">
        <v>30000</v>
      </c>
    </row>
    <row r="315" spans="1:7" s="55" customFormat="1" ht="14.25" x14ac:dyDescent="0.25">
      <c r="A315" s="59"/>
      <c r="B315" s="59"/>
      <c r="C315" s="60" t="s">
        <v>189</v>
      </c>
      <c r="D315" s="92">
        <f>+D316+D317+D318+D319+D320+D321</f>
        <v>38000</v>
      </c>
      <c r="E315" s="92">
        <f t="shared" ref="E315:G315" si="79">+E316+E317+E318+E319+E320+E321</f>
        <v>38000</v>
      </c>
      <c r="F315" s="92">
        <f t="shared" si="79"/>
        <v>38000</v>
      </c>
      <c r="G315" s="92">
        <f t="shared" si="79"/>
        <v>72100</v>
      </c>
    </row>
    <row r="316" spans="1:7" s="55" customFormat="1" ht="27" x14ac:dyDescent="0.25">
      <c r="A316" s="59"/>
      <c r="B316" s="59"/>
      <c r="C316" s="62" t="s">
        <v>316</v>
      </c>
      <c r="D316" s="93">
        <v>0</v>
      </c>
      <c r="E316" s="93">
        <v>0</v>
      </c>
      <c r="F316" s="93">
        <v>0</v>
      </c>
      <c r="G316" s="93">
        <v>14040</v>
      </c>
    </row>
    <row r="317" spans="1:7" s="55" customFormat="1" ht="13.5" x14ac:dyDescent="0.25">
      <c r="A317" s="59"/>
      <c r="B317" s="59"/>
      <c r="C317" s="62" t="s">
        <v>317</v>
      </c>
      <c r="D317" s="93">
        <v>5000</v>
      </c>
      <c r="E317" s="93">
        <v>5000</v>
      </c>
      <c r="F317" s="93">
        <v>5000</v>
      </c>
      <c r="G317" s="93">
        <v>5000</v>
      </c>
    </row>
    <row r="318" spans="1:7" s="55" customFormat="1" ht="27" x14ac:dyDescent="0.25">
      <c r="A318" s="59"/>
      <c r="B318" s="59"/>
      <c r="C318" s="62" t="s">
        <v>318</v>
      </c>
      <c r="D318" s="93">
        <v>0</v>
      </c>
      <c r="E318" s="93">
        <v>0</v>
      </c>
      <c r="F318" s="93">
        <v>0</v>
      </c>
      <c r="G318" s="93">
        <v>19260</v>
      </c>
    </row>
    <row r="319" spans="1:7" s="55" customFormat="1" ht="13.5" x14ac:dyDescent="0.25">
      <c r="A319" s="59"/>
      <c r="B319" s="59"/>
      <c r="C319" s="65" t="s">
        <v>319</v>
      </c>
      <c r="D319" s="93">
        <v>8000</v>
      </c>
      <c r="E319" s="93">
        <v>8000</v>
      </c>
      <c r="F319" s="93">
        <v>8000</v>
      </c>
      <c r="G319" s="93">
        <v>8000</v>
      </c>
    </row>
    <row r="320" spans="1:7" s="55" customFormat="1" ht="13.5" x14ac:dyDescent="0.25">
      <c r="A320" s="59"/>
      <c r="B320" s="59"/>
      <c r="C320" s="65" t="s">
        <v>320</v>
      </c>
      <c r="D320" s="93">
        <v>15000</v>
      </c>
      <c r="E320" s="93">
        <v>15000</v>
      </c>
      <c r="F320" s="93">
        <v>15000</v>
      </c>
      <c r="G320" s="93">
        <v>15000</v>
      </c>
    </row>
    <row r="321" spans="1:7" s="55" customFormat="1" ht="40.5" x14ac:dyDescent="0.25">
      <c r="A321" s="59"/>
      <c r="B321" s="59"/>
      <c r="C321" s="62" t="s">
        <v>321</v>
      </c>
      <c r="D321" s="93">
        <v>10000</v>
      </c>
      <c r="E321" s="93">
        <v>10000</v>
      </c>
      <c r="F321" s="93">
        <v>10000</v>
      </c>
      <c r="G321" s="93">
        <v>10800</v>
      </c>
    </row>
    <row r="322" spans="1:7" s="55" customFormat="1" ht="14.25" x14ac:dyDescent="0.25">
      <c r="A322" s="59"/>
      <c r="B322" s="59"/>
      <c r="C322" s="60" t="s">
        <v>191</v>
      </c>
      <c r="D322" s="92">
        <f>+D323</f>
        <v>0</v>
      </c>
      <c r="E322" s="92">
        <f t="shared" ref="E322:G322" si="80">+E323</f>
        <v>0</v>
      </c>
      <c r="F322" s="92">
        <f t="shared" si="80"/>
        <v>0</v>
      </c>
      <c r="G322" s="92">
        <f t="shared" si="80"/>
        <v>6540</v>
      </c>
    </row>
    <row r="323" spans="1:7" s="55" customFormat="1" ht="27" x14ac:dyDescent="0.25">
      <c r="A323" s="59"/>
      <c r="B323" s="59"/>
      <c r="C323" s="62" t="s">
        <v>322</v>
      </c>
      <c r="D323" s="93">
        <v>0</v>
      </c>
      <c r="E323" s="93">
        <v>0</v>
      </c>
      <c r="F323" s="93">
        <v>0</v>
      </c>
      <c r="G323" s="93">
        <v>6540</v>
      </c>
    </row>
    <row r="324" spans="1:7" s="55" customFormat="1" ht="14.25" x14ac:dyDescent="0.25">
      <c r="A324" s="59"/>
      <c r="B324" s="59"/>
      <c r="C324" s="60" t="s">
        <v>194</v>
      </c>
      <c r="D324" s="92">
        <f>+D325</f>
        <v>0</v>
      </c>
      <c r="E324" s="92">
        <f t="shared" ref="E324:G324" si="81">+E325</f>
        <v>0</v>
      </c>
      <c r="F324" s="92">
        <f t="shared" si="81"/>
        <v>0</v>
      </c>
      <c r="G324" s="92">
        <f t="shared" si="81"/>
        <v>26500</v>
      </c>
    </row>
    <row r="325" spans="1:7" s="55" customFormat="1" ht="40.5" x14ac:dyDescent="0.25">
      <c r="A325" s="59"/>
      <c r="B325" s="59"/>
      <c r="C325" s="62" t="s">
        <v>601</v>
      </c>
      <c r="D325" s="93">
        <v>0</v>
      </c>
      <c r="E325" s="93">
        <v>0</v>
      </c>
      <c r="F325" s="93">
        <v>0</v>
      </c>
      <c r="G325" s="93">
        <v>26500</v>
      </c>
    </row>
    <row r="326" spans="1:7" s="55" customFormat="1" ht="14.25" x14ac:dyDescent="0.25">
      <c r="A326" s="59"/>
      <c r="B326" s="59"/>
      <c r="C326" s="60" t="s">
        <v>199</v>
      </c>
      <c r="D326" s="92">
        <f>+D327+D328</f>
        <v>25000</v>
      </c>
      <c r="E326" s="92">
        <f t="shared" ref="E326:G326" si="82">+E327+E328</f>
        <v>25000</v>
      </c>
      <c r="F326" s="92">
        <f t="shared" si="82"/>
        <v>25000</v>
      </c>
      <c r="G326" s="92">
        <f t="shared" si="82"/>
        <v>25800</v>
      </c>
    </row>
    <row r="327" spans="1:7" s="55" customFormat="1" ht="27" x14ac:dyDescent="0.25">
      <c r="A327" s="59"/>
      <c r="B327" s="59"/>
      <c r="C327" s="62" t="s">
        <v>323</v>
      </c>
      <c r="D327" s="93">
        <v>10000</v>
      </c>
      <c r="E327" s="93">
        <v>10000</v>
      </c>
      <c r="F327" s="93">
        <v>10000</v>
      </c>
      <c r="G327" s="93">
        <v>10800</v>
      </c>
    </row>
    <row r="328" spans="1:7" s="55" customFormat="1" ht="13.5" x14ac:dyDescent="0.25">
      <c r="A328" s="59"/>
      <c r="B328" s="59"/>
      <c r="C328" s="65" t="s">
        <v>324</v>
      </c>
      <c r="D328" s="93">
        <v>15000</v>
      </c>
      <c r="E328" s="93">
        <v>15000</v>
      </c>
      <c r="F328" s="93">
        <v>15000</v>
      </c>
      <c r="G328" s="93">
        <v>15000</v>
      </c>
    </row>
    <row r="329" spans="1:7" s="55" customFormat="1" ht="14.25" x14ac:dyDescent="0.25">
      <c r="A329" s="59"/>
      <c r="B329" s="59"/>
      <c r="C329" s="60" t="s">
        <v>196</v>
      </c>
      <c r="D329" s="92">
        <f>+D330</f>
        <v>0</v>
      </c>
      <c r="E329" s="92">
        <f t="shared" ref="E329:G329" si="83">+E330</f>
        <v>0</v>
      </c>
      <c r="F329" s="92">
        <f t="shared" si="83"/>
        <v>0</v>
      </c>
      <c r="G329" s="92">
        <f t="shared" si="83"/>
        <v>4092</v>
      </c>
    </row>
    <row r="330" spans="1:7" s="55" customFormat="1" ht="27" x14ac:dyDescent="0.25">
      <c r="A330" s="59"/>
      <c r="B330" s="59"/>
      <c r="C330" s="62" t="s">
        <v>602</v>
      </c>
      <c r="D330" s="93">
        <v>0</v>
      </c>
      <c r="E330" s="93">
        <v>0</v>
      </c>
      <c r="F330" s="93">
        <v>0</v>
      </c>
      <c r="G330" s="93">
        <v>4092</v>
      </c>
    </row>
    <row r="331" spans="1:7" s="55" customFormat="1" ht="14.25" x14ac:dyDescent="0.25">
      <c r="A331" s="59"/>
      <c r="B331" s="59"/>
      <c r="C331" s="60" t="s">
        <v>201</v>
      </c>
      <c r="D331" s="92">
        <f>+D332</f>
        <v>15000</v>
      </c>
      <c r="E331" s="92">
        <f t="shared" ref="E331:G331" si="84">+E332</f>
        <v>15000</v>
      </c>
      <c r="F331" s="92">
        <f t="shared" si="84"/>
        <v>15000</v>
      </c>
      <c r="G331" s="92">
        <f t="shared" si="84"/>
        <v>16200</v>
      </c>
    </row>
    <row r="332" spans="1:7" s="55" customFormat="1" ht="40.5" x14ac:dyDescent="0.25">
      <c r="A332" s="59"/>
      <c r="B332" s="59"/>
      <c r="C332" s="62" t="s">
        <v>325</v>
      </c>
      <c r="D332" s="93">
        <v>15000</v>
      </c>
      <c r="E332" s="93">
        <v>15000</v>
      </c>
      <c r="F332" s="93">
        <v>15000</v>
      </c>
      <c r="G332" s="93">
        <v>16200</v>
      </c>
    </row>
    <row r="333" spans="1:7" s="55" customFormat="1" ht="14.25" x14ac:dyDescent="0.25">
      <c r="A333" s="59"/>
      <c r="B333" s="59"/>
      <c r="C333" s="60" t="s">
        <v>203</v>
      </c>
      <c r="D333" s="92">
        <f>+D334</f>
        <v>18763</v>
      </c>
      <c r="E333" s="92">
        <f t="shared" ref="E333:G333" si="85">+E334</f>
        <v>18763</v>
      </c>
      <c r="F333" s="92">
        <f t="shared" si="85"/>
        <v>18763</v>
      </c>
      <c r="G333" s="92">
        <f t="shared" si="85"/>
        <v>20076.400000000001</v>
      </c>
    </row>
    <row r="334" spans="1:7" s="55" customFormat="1" ht="27" x14ac:dyDescent="0.25">
      <c r="A334" s="59"/>
      <c r="B334" s="59"/>
      <c r="C334" s="62" t="s">
        <v>326</v>
      </c>
      <c r="D334" s="93">
        <v>18763</v>
      </c>
      <c r="E334" s="93">
        <v>18763</v>
      </c>
      <c r="F334" s="93">
        <v>18763</v>
      </c>
      <c r="G334" s="93">
        <v>20076.400000000001</v>
      </c>
    </row>
    <row r="335" spans="1:7" s="55" customFormat="1" ht="14.25" x14ac:dyDescent="0.25">
      <c r="A335" s="59"/>
      <c r="B335" s="59"/>
      <c r="C335" s="60" t="s">
        <v>307</v>
      </c>
      <c r="D335" s="92">
        <f>+D336</f>
        <v>15000</v>
      </c>
      <c r="E335" s="92">
        <f t="shared" ref="E335:G335" si="86">+E336</f>
        <v>15000</v>
      </c>
      <c r="F335" s="92">
        <f t="shared" si="86"/>
        <v>15000</v>
      </c>
      <c r="G335" s="92">
        <f t="shared" si="86"/>
        <v>15000</v>
      </c>
    </row>
    <row r="336" spans="1:7" s="55" customFormat="1" ht="13.5" x14ac:dyDescent="0.25">
      <c r="A336" s="59"/>
      <c r="B336" s="59"/>
      <c r="C336" s="65" t="s">
        <v>327</v>
      </c>
      <c r="D336" s="93">
        <v>15000</v>
      </c>
      <c r="E336" s="93">
        <v>15000</v>
      </c>
      <c r="F336" s="93">
        <v>15000</v>
      </c>
      <c r="G336" s="93">
        <v>15000</v>
      </c>
    </row>
    <row r="337" spans="1:7" s="55" customFormat="1" ht="28.5" x14ac:dyDescent="0.25">
      <c r="A337" s="53">
        <v>1075</v>
      </c>
      <c r="B337" s="53">
        <v>32001</v>
      </c>
      <c r="C337" s="54" t="s">
        <v>328</v>
      </c>
      <c r="D337" s="72">
        <f>+D339</f>
        <v>0</v>
      </c>
      <c r="E337" s="72">
        <f t="shared" ref="E337:G337" si="87">+E339</f>
        <v>55763</v>
      </c>
      <c r="F337" s="72">
        <f t="shared" si="87"/>
        <v>130747.6</v>
      </c>
      <c r="G337" s="72">
        <f t="shared" si="87"/>
        <v>186782.19999999998</v>
      </c>
    </row>
    <row r="338" spans="1:7" s="55" customFormat="1" ht="14.25" x14ac:dyDescent="0.25">
      <c r="A338" s="53"/>
      <c r="B338" s="53"/>
      <c r="C338" s="56" t="s">
        <v>270</v>
      </c>
      <c r="D338" s="73"/>
      <c r="E338" s="73"/>
      <c r="F338" s="88"/>
      <c r="G338" s="89"/>
    </row>
    <row r="339" spans="1:7" s="55" customFormat="1" ht="14.25" x14ac:dyDescent="0.25">
      <c r="A339" s="53"/>
      <c r="B339" s="53"/>
      <c r="C339" s="57" t="s">
        <v>282</v>
      </c>
      <c r="D339" s="74">
        <f t="shared" ref="D339:G339" si="88">+D341</f>
        <v>0</v>
      </c>
      <c r="E339" s="74">
        <f t="shared" si="88"/>
        <v>55763</v>
      </c>
      <c r="F339" s="74">
        <f t="shared" si="88"/>
        <v>130747.6</v>
      </c>
      <c r="G339" s="74">
        <f t="shared" si="88"/>
        <v>186782.19999999998</v>
      </c>
    </row>
    <row r="340" spans="1:7" s="55" customFormat="1" ht="13.5" x14ac:dyDescent="0.25">
      <c r="A340" s="59"/>
      <c r="B340" s="59"/>
      <c r="C340" s="56" t="s">
        <v>274</v>
      </c>
      <c r="D340" s="88"/>
      <c r="E340" s="88"/>
      <c r="F340" s="88"/>
      <c r="G340" s="90"/>
    </row>
    <row r="341" spans="1:7" s="55" customFormat="1" ht="14.25" x14ac:dyDescent="0.25">
      <c r="A341" s="67"/>
      <c r="B341" s="67"/>
      <c r="C341" s="60" t="s">
        <v>210</v>
      </c>
      <c r="D341" s="73">
        <f t="shared" ref="D341:G341" si="89">+D342</f>
        <v>0</v>
      </c>
      <c r="E341" s="73">
        <f t="shared" si="89"/>
        <v>55763</v>
      </c>
      <c r="F341" s="73">
        <f t="shared" si="89"/>
        <v>130747.6</v>
      </c>
      <c r="G341" s="73">
        <f t="shared" si="89"/>
        <v>186782.19999999998</v>
      </c>
    </row>
    <row r="342" spans="1:7" s="55" customFormat="1" ht="27" x14ac:dyDescent="0.25">
      <c r="A342" s="67"/>
      <c r="B342" s="67"/>
      <c r="C342" s="62" t="s">
        <v>603</v>
      </c>
      <c r="D342" s="90">
        <v>0</v>
      </c>
      <c r="E342" s="90">
        <v>55763</v>
      </c>
      <c r="F342" s="90">
        <v>130747.6</v>
      </c>
      <c r="G342" s="90">
        <v>186782.19999999998</v>
      </c>
    </row>
    <row r="343" spans="1:7" s="55" customFormat="1" ht="28.5" x14ac:dyDescent="0.25">
      <c r="A343" s="53">
        <v>1075</v>
      </c>
      <c r="B343" s="68">
        <v>32008</v>
      </c>
      <c r="C343" s="69" t="s">
        <v>76</v>
      </c>
      <c r="D343" s="72">
        <f>+D345</f>
        <v>0</v>
      </c>
      <c r="E343" s="72">
        <f t="shared" ref="E343:G343" si="90">+E345</f>
        <v>0</v>
      </c>
      <c r="F343" s="72">
        <f t="shared" si="90"/>
        <v>3247.7</v>
      </c>
      <c r="G343" s="72">
        <f t="shared" si="90"/>
        <v>3247.7</v>
      </c>
    </row>
    <row r="344" spans="1:7" s="55" customFormat="1" ht="14.25" x14ac:dyDescent="0.25">
      <c r="A344" s="53"/>
      <c r="B344" s="53"/>
      <c r="C344" s="56" t="s">
        <v>270</v>
      </c>
      <c r="D344" s="73"/>
      <c r="E344" s="73"/>
      <c r="F344" s="88"/>
      <c r="G344" s="89"/>
    </row>
    <row r="345" spans="1:7" s="55" customFormat="1" ht="14.25" x14ac:dyDescent="0.25">
      <c r="A345" s="53"/>
      <c r="B345" s="53"/>
      <c r="C345" s="57" t="s">
        <v>271</v>
      </c>
      <c r="D345" s="74">
        <f>+D347+D349+D351</f>
        <v>0</v>
      </c>
      <c r="E345" s="74">
        <f t="shared" ref="E345:G345" si="91">+E347+E349+E351</f>
        <v>0</v>
      </c>
      <c r="F345" s="74">
        <f t="shared" si="91"/>
        <v>3247.7</v>
      </c>
      <c r="G345" s="74">
        <f t="shared" si="91"/>
        <v>3247.7</v>
      </c>
    </row>
    <row r="346" spans="1:7" s="55" customFormat="1" ht="13.5" x14ac:dyDescent="0.25">
      <c r="A346" s="59"/>
      <c r="B346" s="59"/>
      <c r="C346" s="56" t="s">
        <v>274</v>
      </c>
      <c r="D346" s="88"/>
      <c r="E346" s="88"/>
      <c r="F346" s="88"/>
      <c r="G346" s="90"/>
    </row>
    <row r="347" spans="1:7" s="55" customFormat="1" ht="14.25" x14ac:dyDescent="0.25">
      <c r="A347" s="67"/>
      <c r="B347" s="67"/>
      <c r="C347" s="60" t="s">
        <v>199</v>
      </c>
      <c r="D347" s="73">
        <f t="shared" ref="D347:G351" si="92">+D348</f>
        <v>0</v>
      </c>
      <c r="E347" s="73">
        <f t="shared" si="92"/>
        <v>0</v>
      </c>
      <c r="F347" s="73">
        <f t="shared" si="92"/>
        <v>1212.0999999999999</v>
      </c>
      <c r="G347" s="73">
        <f t="shared" si="92"/>
        <v>1212.0999999999999</v>
      </c>
    </row>
    <row r="348" spans="1:7" s="55" customFormat="1" ht="14.25" x14ac:dyDescent="0.25">
      <c r="A348" s="67"/>
      <c r="B348" s="67"/>
      <c r="C348" s="65" t="s">
        <v>329</v>
      </c>
      <c r="D348" s="90">
        <v>0</v>
      </c>
      <c r="E348" s="90">
        <v>0</v>
      </c>
      <c r="F348" s="90">
        <f>+G348</f>
        <v>1212.0999999999999</v>
      </c>
      <c r="G348" s="90">
        <v>1212.0999999999999</v>
      </c>
    </row>
    <row r="349" spans="1:7" s="55" customFormat="1" ht="14.25" x14ac:dyDescent="0.25">
      <c r="A349" s="67"/>
      <c r="B349" s="67"/>
      <c r="C349" s="60" t="s">
        <v>203</v>
      </c>
      <c r="D349" s="73">
        <f t="shared" si="92"/>
        <v>0</v>
      </c>
      <c r="E349" s="73">
        <f t="shared" si="92"/>
        <v>0</v>
      </c>
      <c r="F349" s="73">
        <f t="shared" si="92"/>
        <v>294.60000000000002</v>
      </c>
      <c r="G349" s="73">
        <f t="shared" si="92"/>
        <v>294.60000000000002</v>
      </c>
    </row>
    <row r="350" spans="1:7" s="55" customFormat="1" ht="14.25" x14ac:dyDescent="0.25">
      <c r="A350" s="67"/>
      <c r="B350" s="67"/>
      <c r="C350" s="65" t="s">
        <v>330</v>
      </c>
      <c r="D350" s="90">
        <v>0</v>
      </c>
      <c r="E350" s="90">
        <v>0</v>
      </c>
      <c r="F350" s="90">
        <f>+G350</f>
        <v>294.60000000000002</v>
      </c>
      <c r="G350" s="90">
        <v>294.60000000000002</v>
      </c>
    </row>
    <row r="351" spans="1:7" s="55" customFormat="1" ht="14.25" x14ac:dyDescent="0.25">
      <c r="A351" s="67"/>
      <c r="B351" s="67"/>
      <c r="C351" s="60" t="s">
        <v>307</v>
      </c>
      <c r="D351" s="73">
        <f t="shared" si="92"/>
        <v>0</v>
      </c>
      <c r="E351" s="73">
        <f t="shared" si="92"/>
        <v>0</v>
      </c>
      <c r="F351" s="73">
        <f t="shared" si="92"/>
        <v>1741</v>
      </c>
      <c r="G351" s="73">
        <f t="shared" si="92"/>
        <v>1741</v>
      </c>
    </row>
    <row r="352" spans="1:7" s="55" customFormat="1" ht="14.25" x14ac:dyDescent="0.25">
      <c r="A352" s="67"/>
      <c r="B352" s="67"/>
      <c r="C352" s="65" t="s">
        <v>331</v>
      </c>
      <c r="D352" s="90">
        <v>0</v>
      </c>
      <c r="E352" s="90">
        <v>0</v>
      </c>
      <c r="F352" s="90">
        <f>+G352</f>
        <v>1741</v>
      </c>
      <c r="G352" s="90">
        <v>1741</v>
      </c>
    </row>
    <row r="353" spans="1:7" s="55" customFormat="1" ht="14.25" x14ac:dyDescent="0.25">
      <c r="A353" s="53">
        <v>1075</v>
      </c>
      <c r="B353" s="53">
        <v>32012</v>
      </c>
      <c r="C353" s="69" t="s">
        <v>332</v>
      </c>
      <c r="D353" s="72">
        <f>+D355</f>
        <v>0</v>
      </c>
      <c r="E353" s="72">
        <f t="shared" ref="E353:G353" si="93">+E355</f>
        <v>86787.5</v>
      </c>
      <c r="F353" s="72">
        <f t="shared" si="93"/>
        <v>203698.4</v>
      </c>
      <c r="G353" s="72">
        <f t="shared" si="93"/>
        <v>290997.7</v>
      </c>
    </row>
    <row r="354" spans="1:7" s="55" customFormat="1" ht="14.25" x14ac:dyDescent="0.25">
      <c r="A354" s="53"/>
      <c r="B354" s="53"/>
      <c r="C354" s="56" t="s">
        <v>270</v>
      </c>
      <c r="D354" s="72"/>
      <c r="E354" s="72"/>
      <c r="F354" s="72"/>
      <c r="G354" s="94"/>
    </row>
    <row r="355" spans="1:7" s="55" customFormat="1" ht="14.25" x14ac:dyDescent="0.25">
      <c r="A355" s="53"/>
      <c r="B355" s="53"/>
      <c r="C355" s="57" t="s">
        <v>271</v>
      </c>
      <c r="D355" s="72">
        <f t="shared" ref="D355:G355" si="94">+D357</f>
        <v>0</v>
      </c>
      <c r="E355" s="72">
        <f t="shared" si="94"/>
        <v>86787.5</v>
      </c>
      <c r="F355" s="72">
        <f t="shared" si="94"/>
        <v>203698.4</v>
      </c>
      <c r="G355" s="72">
        <f t="shared" si="94"/>
        <v>290997.7</v>
      </c>
    </row>
    <row r="356" spans="1:7" s="55" customFormat="1" ht="13.5" x14ac:dyDescent="0.25">
      <c r="A356" s="59"/>
      <c r="B356" s="59"/>
      <c r="C356" s="56" t="s">
        <v>274</v>
      </c>
      <c r="D356" s="88"/>
      <c r="E356" s="88"/>
      <c r="F356" s="88"/>
      <c r="G356" s="88"/>
    </row>
    <row r="357" spans="1:7" s="55" customFormat="1" ht="14.25" x14ac:dyDescent="0.25">
      <c r="A357" s="59"/>
      <c r="B357" s="59"/>
      <c r="C357" s="60" t="s">
        <v>210</v>
      </c>
      <c r="D357" s="73">
        <f t="shared" ref="D357:G357" si="95">+D358</f>
        <v>0</v>
      </c>
      <c r="E357" s="73">
        <f t="shared" si="95"/>
        <v>86787.5</v>
      </c>
      <c r="F357" s="73">
        <f t="shared" si="95"/>
        <v>203698.4</v>
      </c>
      <c r="G357" s="73">
        <f t="shared" si="95"/>
        <v>290997.7</v>
      </c>
    </row>
    <row r="358" spans="1:7" s="55" customFormat="1" ht="13.5" x14ac:dyDescent="0.25">
      <c r="A358" s="59"/>
      <c r="B358" s="59"/>
      <c r="C358" s="65" t="s">
        <v>333</v>
      </c>
      <c r="D358" s="90">
        <v>0</v>
      </c>
      <c r="E358" s="90">
        <v>86787.5</v>
      </c>
      <c r="F358" s="90">
        <v>203698.4</v>
      </c>
      <c r="G358" s="90">
        <v>290997.7</v>
      </c>
    </row>
    <row r="359" spans="1:7" s="55" customFormat="1" ht="42.75" x14ac:dyDescent="0.25">
      <c r="A359" s="68">
        <v>1162</v>
      </c>
      <c r="B359" s="68">
        <v>32004</v>
      </c>
      <c r="C359" s="69" t="s">
        <v>334</v>
      </c>
      <c r="D359" s="72">
        <f>+D361</f>
        <v>1125000</v>
      </c>
      <c r="E359" s="72">
        <f t="shared" ref="E359:G359" si="96">+E361</f>
        <v>1800000</v>
      </c>
      <c r="F359" s="72">
        <f t="shared" si="96"/>
        <v>2250000</v>
      </c>
      <c r="G359" s="72">
        <f t="shared" si="96"/>
        <v>2250000</v>
      </c>
    </row>
    <row r="360" spans="1:7" s="55" customFormat="1" ht="14.25" x14ac:dyDescent="0.25">
      <c r="A360" s="53"/>
      <c r="B360" s="53"/>
      <c r="C360" s="56" t="s">
        <v>270</v>
      </c>
      <c r="D360" s="72"/>
      <c r="E360" s="72"/>
      <c r="F360" s="72"/>
      <c r="G360" s="94"/>
    </row>
    <row r="361" spans="1:7" s="55" customFormat="1" ht="28.5" x14ac:dyDescent="0.25">
      <c r="A361" s="53"/>
      <c r="B361" s="53"/>
      <c r="C361" s="57" t="s">
        <v>335</v>
      </c>
      <c r="D361" s="72">
        <v>1125000</v>
      </c>
      <c r="E361" s="72">
        <v>1800000</v>
      </c>
      <c r="F361" s="72">
        <f>+G361</f>
        <v>2250000</v>
      </c>
      <c r="G361" s="72">
        <v>2250000</v>
      </c>
    </row>
    <row r="362" spans="1:7" s="55" customFormat="1" ht="28.5" x14ac:dyDescent="0.25">
      <c r="A362" s="53">
        <v>1163</v>
      </c>
      <c r="B362" s="53">
        <v>12001</v>
      </c>
      <c r="C362" s="54" t="s">
        <v>336</v>
      </c>
      <c r="D362" s="72">
        <f>+D364+D368</f>
        <v>959662.9</v>
      </c>
      <c r="E362" s="72">
        <f t="shared" ref="E362:G362" si="97">+E364+E368</f>
        <v>1469325.8</v>
      </c>
      <c r="F362" s="72">
        <f t="shared" si="97"/>
        <v>1903988.6</v>
      </c>
      <c r="G362" s="72">
        <f t="shared" si="97"/>
        <v>2338651.4</v>
      </c>
    </row>
    <row r="363" spans="1:7" s="55" customFormat="1" ht="14.25" x14ac:dyDescent="0.25">
      <c r="A363" s="53"/>
      <c r="B363" s="53"/>
      <c r="C363" s="56" t="s">
        <v>270</v>
      </c>
      <c r="D363" s="72"/>
      <c r="E363" s="72"/>
      <c r="F363" s="72"/>
      <c r="G363" s="94"/>
    </row>
    <row r="364" spans="1:7" s="55" customFormat="1" ht="14.25" x14ac:dyDescent="0.25">
      <c r="A364" s="53"/>
      <c r="B364" s="53"/>
      <c r="C364" s="57" t="s">
        <v>282</v>
      </c>
      <c r="D364" s="72">
        <f t="shared" ref="D364:G364" si="98">+D366</f>
        <v>209662.9</v>
      </c>
      <c r="E364" s="72">
        <f t="shared" si="98"/>
        <v>419325.80000000005</v>
      </c>
      <c r="F364" s="72">
        <f t="shared" si="98"/>
        <v>628988.6</v>
      </c>
      <c r="G364" s="72">
        <f t="shared" si="98"/>
        <v>838651.4</v>
      </c>
    </row>
    <row r="365" spans="1:7" s="55" customFormat="1" ht="13.5" x14ac:dyDescent="0.25">
      <c r="A365" s="59"/>
      <c r="B365" s="59"/>
      <c r="C365" s="56" t="s">
        <v>274</v>
      </c>
      <c r="D365" s="88"/>
      <c r="E365" s="88"/>
      <c r="F365" s="88"/>
      <c r="G365" s="88"/>
    </row>
    <row r="366" spans="1:7" s="55" customFormat="1" ht="14.25" x14ac:dyDescent="0.25">
      <c r="A366" s="59"/>
      <c r="B366" s="59"/>
      <c r="C366" s="60" t="s">
        <v>201</v>
      </c>
      <c r="D366" s="73">
        <f t="shared" ref="D366:G366" si="99">+D367</f>
        <v>209662.9</v>
      </c>
      <c r="E366" s="73">
        <f t="shared" si="99"/>
        <v>419325.80000000005</v>
      </c>
      <c r="F366" s="73">
        <f t="shared" si="99"/>
        <v>628988.6</v>
      </c>
      <c r="G366" s="73">
        <f t="shared" si="99"/>
        <v>838651.4</v>
      </c>
    </row>
    <row r="367" spans="1:7" s="55" customFormat="1" ht="13.5" x14ac:dyDescent="0.25">
      <c r="A367" s="59"/>
      <c r="B367" s="59"/>
      <c r="C367" s="62" t="s">
        <v>337</v>
      </c>
      <c r="D367" s="90">
        <v>209662.9</v>
      </c>
      <c r="E367" s="90">
        <v>419325.80000000005</v>
      </c>
      <c r="F367" s="90">
        <v>628988.6</v>
      </c>
      <c r="G367" s="90">
        <v>838651.4</v>
      </c>
    </row>
    <row r="368" spans="1:7" s="55" customFormat="1" ht="14.25" x14ac:dyDescent="0.25">
      <c r="A368" s="53"/>
      <c r="B368" s="53"/>
      <c r="C368" s="57" t="s">
        <v>338</v>
      </c>
      <c r="D368" s="72">
        <f t="shared" ref="D368:G368" si="100">+D370</f>
        <v>750000</v>
      </c>
      <c r="E368" s="72">
        <f t="shared" si="100"/>
        <v>1050000</v>
      </c>
      <c r="F368" s="72">
        <f t="shared" si="100"/>
        <v>1275000</v>
      </c>
      <c r="G368" s="72">
        <f t="shared" si="100"/>
        <v>1500000</v>
      </c>
    </row>
    <row r="369" spans="1:7" s="55" customFormat="1" ht="13.5" x14ac:dyDescent="0.25">
      <c r="A369" s="59"/>
      <c r="B369" s="59"/>
      <c r="C369" s="56" t="s">
        <v>274</v>
      </c>
      <c r="D369" s="88"/>
      <c r="E369" s="88"/>
      <c r="F369" s="88"/>
      <c r="G369" s="88"/>
    </row>
    <row r="370" spans="1:7" s="55" customFormat="1" ht="14.25" x14ac:dyDescent="0.25">
      <c r="A370" s="59"/>
      <c r="B370" s="59"/>
      <c r="C370" s="60" t="s">
        <v>210</v>
      </c>
      <c r="D370" s="73">
        <f t="shared" ref="D370:G370" si="101">+D371</f>
        <v>750000</v>
      </c>
      <c r="E370" s="73">
        <f t="shared" si="101"/>
        <v>1050000</v>
      </c>
      <c r="F370" s="73">
        <f t="shared" si="101"/>
        <v>1275000</v>
      </c>
      <c r="G370" s="73">
        <f t="shared" si="101"/>
        <v>1500000</v>
      </c>
    </row>
    <row r="371" spans="1:7" s="55" customFormat="1" ht="27" x14ac:dyDescent="0.25">
      <c r="A371" s="59"/>
      <c r="B371" s="59"/>
      <c r="C371" s="65" t="s">
        <v>339</v>
      </c>
      <c r="D371" s="90">
        <v>750000</v>
      </c>
      <c r="E371" s="90">
        <v>1050000</v>
      </c>
      <c r="F371" s="90">
        <v>1275000</v>
      </c>
      <c r="G371" s="90">
        <v>1500000</v>
      </c>
    </row>
    <row r="372" spans="1:7" s="55" customFormat="1" ht="14.25" x14ac:dyDescent="0.25">
      <c r="A372" s="53">
        <v>1163</v>
      </c>
      <c r="B372" s="53">
        <v>32001</v>
      </c>
      <c r="C372" s="54" t="s">
        <v>340</v>
      </c>
      <c r="D372" s="72">
        <f>D374+D378</f>
        <v>310312</v>
      </c>
      <c r="E372" s="72">
        <f t="shared" ref="E372:G372" si="102">E374+E378</f>
        <v>848970.5</v>
      </c>
      <c r="F372" s="72">
        <f t="shared" si="102"/>
        <v>1470992.2</v>
      </c>
      <c r="G372" s="72">
        <f t="shared" si="102"/>
        <v>1968753.0999999999</v>
      </c>
    </row>
    <row r="373" spans="1:7" s="55" customFormat="1" ht="14.25" x14ac:dyDescent="0.25">
      <c r="A373" s="53"/>
      <c r="B373" s="53"/>
      <c r="C373" s="56" t="s">
        <v>270</v>
      </c>
      <c r="D373" s="72"/>
      <c r="E373" s="72"/>
      <c r="F373" s="72"/>
      <c r="G373" s="94"/>
    </row>
    <row r="374" spans="1:7" s="55" customFormat="1" ht="14.25" x14ac:dyDescent="0.25">
      <c r="A374" s="53"/>
      <c r="B374" s="53"/>
      <c r="C374" s="57" t="s">
        <v>341</v>
      </c>
      <c r="D374" s="72">
        <f>+D376</f>
        <v>117299.2</v>
      </c>
      <c r="E374" s="72">
        <f t="shared" ref="E374:G374" si="103">+E376</f>
        <v>199408.6</v>
      </c>
      <c r="F374" s="72">
        <f t="shared" si="103"/>
        <v>234598.39999999999</v>
      </c>
      <c r="G374" s="72">
        <f t="shared" si="103"/>
        <v>234598.39999999999</v>
      </c>
    </row>
    <row r="375" spans="1:7" s="55" customFormat="1" ht="13.5" x14ac:dyDescent="0.25">
      <c r="A375" s="59"/>
      <c r="B375" s="59"/>
      <c r="C375" s="56" t="s">
        <v>274</v>
      </c>
      <c r="D375" s="88"/>
      <c r="E375" s="88"/>
      <c r="F375" s="88"/>
      <c r="G375" s="90"/>
    </row>
    <row r="376" spans="1:7" s="55" customFormat="1" ht="14.25" x14ac:dyDescent="0.25">
      <c r="A376" s="67"/>
      <c r="B376" s="67"/>
      <c r="C376" s="60" t="s">
        <v>194</v>
      </c>
      <c r="D376" s="73">
        <f>+D377</f>
        <v>117299.2</v>
      </c>
      <c r="E376" s="73">
        <f t="shared" ref="E376:G376" si="104">+E377</f>
        <v>199408.6</v>
      </c>
      <c r="F376" s="73">
        <f t="shared" si="104"/>
        <v>234598.39999999999</v>
      </c>
      <c r="G376" s="73">
        <f t="shared" si="104"/>
        <v>234598.39999999999</v>
      </c>
    </row>
    <row r="377" spans="1:7" s="55" customFormat="1" ht="17.45" customHeight="1" x14ac:dyDescent="0.25">
      <c r="A377" s="67"/>
      <c r="B377" s="67"/>
      <c r="C377" s="62" t="s">
        <v>342</v>
      </c>
      <c r="D377" s="88">
        <v>117299.2</v>
      </c>
      <c r="E377" s="88">
        <v>199408.6</v>
      </c>
      <c r="F377" s="88">
        <v>234598.39999999999</v>
      </c>
      <c r="G377" s="88">
        <v>234598.39999999999</v>
      </c>
    </row>
    <row r="378" spans="1:7" s="55" customFormat="1" ht="14.25" x14ac:dyDescent="0.25">
      <c r="A378" s="53"/>
      <c r="B378" s="53"/>
      <c r="C378" s="57" t="s">
        <v>282</v>
      </c>
      <c r="D378" s="72">
        <f>+D380+D384+D386+D388+D390+D393</f>
        <v>193012.8</v>
      </c>
      <c r="E378" s="72">
        <f t="shared" ref="E378:G378" si="105">+E380+E384+E386+E388+E390+E393</f>
        <v>649561.9</v>
      </c>
      <c r="F378" s="72">
        <f t="shared" si="105"/>
        <v>1236393.8</v>
      </c>
      <c r="G378" s="72">
        <f t="shared" si="105"/>
        <v>1734154.7</v>
      </c>
    </row>
    <row r="379" spans="1:7" s="55" customFormat="1" ht="13.5" x14ac:dyDescent="0.25">
      <c r="A379" s="59"/>
      <c r="B379" s="59"/>
      <c r="C379" s="56" t="s">
        <v>274</v>
      </c>
      <c r="D379" s="88"/>
      <c r="E379" s="88"/>
      <c r="F379" s="88"/>
      <c r="G379" s="90"/>
    </row>
    <row r="380" spans="1:7" s="55" customFormat="1" ht="14.25" x14ac:dyDescent="0.25">
      <c r="A380" s="67"/>
      <c r="B380" s="67"/>
      <c r="C380" s="60" t="s">
        <v>210</v>
      </c>
      <c r="D380" s="73">
        <f>+D381+D382+D383</f>
        <v>193012.8</v>
      </c>
      <c r="E380" s="73">
        <f t="shared" ref="E380:G380" si="106">+E381+E382+E383</f>
        <v>358893.19999999995</v>
      </c>
      <c r="F380" s="73">
        <f t="shared" si="106"/>
        <v>554216.1</v>
      </c>
      <c r="G380" s="73">
        <f t="shared" si="106"/>
        <v>720590.7</v>
      </c>
    </row>
    <row r="381" spans="1:7" s="55" customFormat="1" ht="17.45" customHeight="1" x14ac:dyDescent="0.25">
      <c r="A381" s="67"/>
      <c r="B381" s="67"/>
      <c r="C381" s="62" t="s">
        <v>343</v>
      </c>
      <c r="D381" s="88">
        <v>81012.799999999988</v>
      </c>
      <c r="E381" s="88">
        <v>162025.69999999998</v>
      </c>
      <c r="F381" s="88">
        <v>243038.4</v>
      </c>
      <c r="G381" s="88">
        <v>324051.20000000001</v>
      </c>
    </row>
    <row r="382" spans="1:7" s="55" customFormat="1" ht="27" x14ac:dyDescent="0.25">
      <c r="A382" s="67"/>
      <c r="B382" s="67"/>
      <c r="C382" s="62" t="s">
        <v>344</v>
      </c>
      <c r="D382" s="88">
        <v>0</v>
      </c>
      <c r="E382" s="88">
        <v>84867.5</v>
      </c>
      <c r="F382" s="88">
        <v>199177.7</v>
      </c>
      <c r="G382" s="88">
        <v>284539.5</v>
      </c>
    </row>
    <row r="383" spans="1:7" s="55" customFormat="1" ht="40.5" x14ac:dyDescent="0.25">
      <c r="A383" s="67"/>
      <c r="B383" s="67"/>
      <c r="C383" s="62" t="s">
        <v>345</v>
      </c>
      <c r="D383" s="88">
        <v>112000</v>
      </c>
      <c r="E383" s="88">
        <v>112000</v>
      </c>
      <c r="F383" s="88">
        <v>112000</v>
      </c>
      <c r="G383" s="88">
        <v>112000</v>
      </c>
    </row>
    <row r="384" spans="1:7" s="55" customFormat="1" ht="14.25" x14ac:dyDescent="0.25">
      <c r="A384" s="67"/>
      <c r="B384" s="67"/>
      <c r="C384" s="60" t="s">
        <v>189</v>
      </c>
      <c r="D384" s="73">
        <f>+D385</f>
        <v>0</v>
      </c>
      <c r="E384" s="73">
        <f t="shared" ref="E384:G384" si="107">+E385</f>
        <v>84867.5</v>
      </c>
      <c r="F384" s="73">
        <f t="shared" si="107"/>
        <v>199177.7</v>
      </c>
      <c r="G384" s="73">
        <f t="shared" si="107"/>
        <v>284539.5</v>
      </c>
    </row>
    <row r="385" spans="1:7" s="55" customFormat="1" ht="36" customHeight="1" x14ac:dyDescent="0.25">
      <c r="A385" s="67"/>
      <c r="B385" s="67"/>
      <c r="C385" s="62" t="s">
        <v>346</v>
      </c>
      <c r="D385" s="88">
        <v>0</v>
      </c>
      <c r="E385" s="88">
        <v>84867.5</v>
      </c>
      <c r="F385" s="88">
        <v>199177.7</v>
      </c>
      <c r="G385" s="88">
        <v>284539.5</v>
      </c>
    </row>
    <row r="386" spans="1:7" s="55" customFormat="1" ht="14.25" x14ac:dyDescent="0.25">
      <c r="A386" s="67"/>
      <c r="B386" s="67"/>
      <c r="C386" s="60" t="s">
        <v>191</v>
      </c>
      <c r="D386" s="73">
        <f t="shared" ref="D386:G386" si="108">+D387</f>
        <v>0</v>
      </c>
      <c r="E386" s="73">
        <f t="shared" si="108"/>
        <v>68600.400000000009</v>
      </c>
      <c r="F386" s="73">
        <f t="shared" si="108"/>
        <v>161000</v>
      </c>
      <c r="G386" s="73">
        <f t="shared" si="108"/>
        <v>230000.00000000003</v>
      </c>
    </row>
    <row r="387" spans="1:7" s="55" customFormat="1" ht="14.25" x14ac:dyDescent="0.25">
      <c r="A387" s="53"/>
      <c r="B387" s="53"/>
      <c r="C387" s="62" t="s">
        <v>347</v>
      </c>
      <c r="D387" s="90">
        <v>0</v>
      </c>
      <c r="E387" s="90">
        <v>68600.400000000009</v>
      </c>
      <c r="F387" s="90">
        <v>161000</v>
      </c>
      <c r="G387" s="90">
        <v>230000.00000000003</v>
      </c>
    </row>
    <row r="388" spans="1:7" s="55" customFormat="1" ht="14.25" x14ac:dyDescent="0.25">
      <c r="A388" s="67"/>
      <c r="B388" s="67"/>
      <c r="C388" s="60" t="s">
        <v>230</v>
      </c>
      <c r="D388" s="73">
        <f t="shared" ref="D388:G388" si="109">+D389</f>
        <v>0</v>
      </c>
      <c r="E388" s="73">
        <f t="shared" si="109"/>
        <v>68600.400000000009</v>
      </c>
      <c r="F388" s="73">
        <f t="shared" si="109"/>
        <v>161000</v>
      </c>
      <c r="G388" s="73">
        <f t="shared" si="109"/>
        <v>230000.00000000003</v>
      </c>
    </row>
    <row r="389" spans="1:7" s="55" customFormat="1" ht="14.25" x14ac:dyDescent="0.25">
      <c r="A389" s="53"/>
      <c r="B389" s="53"/>
      <c r="C389" s="62" t="s">
        <v>348</v>
      </c>
      <c r="D389" s="90">
        <v>0</v>
      </c>
      <c r="E389" s="90">
        <v>68600.400000000009</v>
      </c>
      <c r="F389" s="90">
        <v>161000</v>
      </c>
      <c r="G389" s="90">
        <v>230000.00000000003</v>
      </c>
    </row>
    <row r="390" spans="1:7" s="55" customFormat="1" ht="14.25" x14ac:dyDescent="0.25">
      <c r="A390" s="67"/>
      <c r="B390" s="67"/>
      <c r="C390" s="60" t="s">
        <v>199</v>
      </c>
      <c r="D390" s="73">
        <f>+D391+D392</f>
        <v>0</v>
      </c>
      <c r="E390" s="73">
        <f t="shared" ref="E390:G390" si="110">+E391+E392</f>
        <v>0</v>
      </c>
      <c r="F390" s="73">
        <f t="shared" si="110"/>
        <v>0</v>
      </c>
      <c r="G390" s="73">
        <f t="shared" si="110"/>
        <v>39024.5</v>
      </c>
    </row>
    <row r="391" spans="1:7" s="55" customFormat="1" ht="14.25" x14ac:dyDescent="0.25">
      <c r="A391" s="53"/>
      <c r="B391" s="53"/>
      <c r="C391" s="62" t="s">
        <v>349</v>
      </c>
      <c r="D391" s="90">
        <v>0</v>
      </c>
      <c r="E391" s="90">
        <v>0</v>
      </c>
      <c r="F391" s="90">
        <v>0</v>
      </c>
      <c r="G391" s="90">
        <v>22209.899999999998</v>
      </c>
    </row>
    <row r="392" spans="1:7" s="55" customFormat="1" ht="14.25" x14ac:dyDescent="0.25">
      <c r="A392" s="53"/>
      <c r="B392" s="53"/>
      <c r="C392" s="62" t="s">
        <v>350</v>
      </c>
      <c r="D392" s="90">
        <v>0</v>
      </c>
      <c r="E392" s="90">
        <v>0</v>
      </c>
      <c r="F392" s="90">
        <v>0</v>
      </c>
      <c r="G392" s="90">
        <v>16814.599999999999</v>
      </c>
    </row>
    <row r="393" spans="1:7" s="55" customFormat="1" ht="14.25" x14ac:dyDescent="0.25">
      <c r="A393" s="53"/>
      <c r="B393" s="53"/>
      <c r="C393" s="60" t="s">
        <v>307</v>
      </c>
      <c r="D393" s="73">
        <f t="shared" ref="D393:G393" si="111">+D394</f>
        <v>0</v>
      </c>
      <c r="E393" s="73">
        <f t="shared" si="111"/>
        <v>68600.400000000009</v>
      </c>
      <c r="F393" s="73">
        <f t="shared" si="111"/>
        <v>161000</v>
      </c>
      <c r="G393" s="73">
        <f t="shared" si="111"/>
        <v>230000.00000000003</v>
      </c>
    </row>
    <row r="394" spans="1:7" s="55" customFormat="1" ht="14.25" x14ac:dyDescent="0.25">
      <c r="A394" s="53"/>
      <c r="B394" s="53"/>
      <c r="C394" s="62" t="s">
        <v>351</v>
      </c>
      <c r="D394" s="90">
        <v>0</v>
      </c>
      <c r="E394" s="90">
        <v>68600.400000000009</v>
      </c>
      <c r="F394" s="90">
        <v>161000</v>
      </c>
      <c r="G394" s="90">
        <v>230000.00000000003</v>
      </c>
    </row>
    <row r="395" spans="1:7" s="55" customFormat="1" ht="14.25" x14ac:dyDescent="0.25">
      <c r="A395" s="53">
        <v>1163</v>
      </c>
      <c r="B395" s="53">
        <v>32002</v>
      </c>
      <c r="C395" s="54" t="s">
        <v>352</v>
      </c>
      <c r="D395" s="72">
        <f t="shared" ref="D395:G395" si="112">+D397</f>
        <v>60055.7</v>
      </c>
      <c r="E395" s="72">
        <f t="shared" si="112"/>
        <v>85793.8</v>
      </c>
      <c r="F395" s="72">
        <f t="shared" si="112"/>
        <v>85793.8</v>
      </c>
      <c r="G395" s="72">
        <f t="shared" si="112"/>
        <v>99197.400000000009</v>
      </c>
    </row>
    <row r="396" spans="1:7" s="55" customFormat="1" ht="14.25" x14ac:dyDescent="0.25">
      <c r="A396" s="53"/>
      <c r="B396" s="53"/>
      <c r="C396" s="56" t="s">
        <v>270</v>
      </c>
      <c r="D396" s="72"/>
      <c r="E396" s="72"/>
      <c r="F396" s="72"/>
      <c r="G396" s="72"/>
    </row>
    <row r="397" spans="1:7" s="55" customFormat="1" ht="14.25" x14ac:dyDescent="0.25">
      <c r="A397" s="53"/>
      <c r="B397" s="53"/>
      <c r="C397" s="57" t="s">
        <v>282</v>
      </c>
      <c r="D397" s="72">
        <f>+D399+D401</f>
        <v>60055.7</v>
      </c>
      <c r="E397" s="72">
        <f t="shared" ref="E397:G397" si="113">+E399+E401</f>
        <v>85793.8</v>
      </c>
      <c r="F397" s="72">
        <f t="shared" si="113"/>
        <v>85793.8</v>
      </c>
      <c r="G397" s="72">
        <f t="shared" si="113"/>
        <v>99197.400000000009</v>
      </c>
    </row>
    <row r="398" spans="1:7" s="55" customFormat="1" ht="13.5" x14ac:dyDescent="0.25">
      <c r="A398" s="59"/>
      <c r="B398" s="59"/>
      <c r="C398" s="56" t="s">
        <v>274</v>
      </c>
      <c r="D398" s="88"/>
      <c r="E398" s="88"/>
      <c r="F398" s="88"/>
      <c r="G398" s="88"/>
    </row>
    <row r="399" spans="1:7" s="55" customFormat="1" ht="14.25" x14ac:dyDescent="0.25">
      <c r="A399" s="59"/>
      <c r="B399" s="59"/>
      <c r="C399" s="60" t="s">
        <v>210</v>
      </c>
      <c r="D399" s="73">
        <f t="shared" ref="D399:G399" si="114">+D400</f>
        <v>60055.7</v>
      </c>
      <c r="E399" s="73">
        <f t="shared" si="114"/>
        <v>85793.8</v>
      </c>
      <c r="F399" s="73">
        <f t="shared" si="114"/>
        <v>85793.8</v>
      </c>
      <c r="G399" s="73">
        <f t="shared" si="114"/>
        <v>85793.8</v>
      </c>
    </row>
    <row r="400" spans="1:7" s="55" customFormat="1" ht="42" customHeight="1" x14ac:dyDescent="0.25">
      <c r="A400" s="59"/>
      <c r="B400" s="59"/>
      <c r="C400" s="62" t="s">
        <v>353</v>
      </c>
      <c r="D400" s="90">
        <v>60055.7</v>
      </c>
      <c r="E400" s="90">
        <v>85793.8</v>
      </c>
      <c r="F400" s="90">
        <v>85793.8</v>
      </c>
      <c r="G400" s="90">
        <v>85793.8</v>
      </c>
    </row>
    <row r="401" spans="1:7" s="55" customFormat="1" ht="14.25" x14ac:dyDescent="0.25">
      <c r="A401" s="59"/>
      <c r="B401" s="59"/>
      <c r="C401" s="60" t="s">
        <v>194</v>
      </c>
      <c r="D401" s="73">
        <f>+D402</f>
        <v>0</v>
      </c>
      <c r="E401" s="73">
        <f t="shared" ref="E401:G401" si="115">+E402</f>
        <v>0</v>
      </c>
      <c r="F401" s="73">
        <f t="shared" si="115"/>
        <v>0</v>
      </c>
      <c r="G401" s="73">
        <f t="shared" si="115"/>
        <v>13403.6</v>
      </c>
    </row>
    <row r="402" spans="1:7" s="55" customFormat="1" ht="14.25" x14ac:dyDescent="0.25">
      <c r="A402" s="53"/>
      <c r="B402" s="53"/>
      <c r="C402" s="62" t="s">
        <v>354</v>
      </c>
      <c r="D402" s="90">
        <v>0</v>
      </c>
      <c r="E402" s="90">
        <v>0</v>
      </c>
      <c r="F402" s="90">
        <v>0</v>
      </c>
      <c r="G402" s="90">
        <v>13403.6</v>
      </c>
    </row>
    <row r="403" spans="1:7" s="55" customFormat="1" ht="28.5" x14ac:dyDescent="0.25">
      <c r="A403" s="53">
        <v>1163</v>
      </c>
      <c r="B403" s="53">
        <v>32006</v>
      </c>
      <c r="C403" s="54" t="s">
        <v>355</v>
      </c>
      <c r="D403" s="72">
        <f t="shared" ref="D403:G403" si="116">+D405</f>
        <v>0</v>
      </c>
      <c r="E403" s="72">
        <f t="shared" si="116"/>
        <v>225879</v>
      </c>
      <c r="F403" s="72">
        <f t="shared" si="116"/>
        <v>307639</v>
      </c>
      <c r="G403" s="72">
        <f t="shared" si="116"/>
        <v>499999.99999999994</v>
      </c>
    </row>
    <row r="404" spans="1:7" s="55" customFormat="1" ht="14.25" x14ac:dyDescent="0.25">
      <c r="A404" s="53"/>
      <c r="B404" s="53"/>
      <c r="C404" s="56" t="s">
        <v>270</v>
      </c>
      <c r="D404" s="72"/>
      <c r="E404" s="72"/>
      <c r="F404" s="72"/>
      <c r="G404" s="72"/>
    </row>
    <row r="405" spans="1:7" s="55" customFormat="1" ht="14.25" x14ac:dyDescent="0.25">
      <c r="A405" s="53"/>
      <c r="B405" s="57"/>
      <c r="C405" s="57" t="s">
        <v>282</v>
      </c>
      <c r="D405" s="72">
        <f>+D407</f>
        <v>0</v>
      </c>
      <c r="E405" s="72">
        <f t="shared" ref="E405:G405" si="117">+E407</f>
        <v>225879</v>
      </c>
      <c r="F405" s="72">
        <f t="shared" si="117"/>
        <v>307639</v>
      </c>
      <c r="G405" s="72">
        <f t="shared" si="117"/>
        <v>499999.99999999994</v>
      </c>
    </row>
    <row r="406" spans="1:7" s="55" customFormat="1" ht="13.5" x14ac:dyDescent="0.25">
      <c r="A406" s="59"/>
      <c r="B406" s="59"/>
      <c r="C406" s="56" t="s">
        <v>274</v>
      </c>
      <c r="D406" s="88"/>
      <c r="E406" s="88"/>
      <c r="F406" s="88"/>
      <c r="G406" s="88"/>
    </row>
    <row r="407" spans="1:7" s="55" customFormat="1" ht="14.25" x14ac:dyDescent="0.25">
      <c r="A407" s="59"/>
      <c r="B407" s="59"/>
      <c r="C407" s="60" t="s">
        <v>199</v>
      </c>
      <c r="D407" s="73">
        <f>+D408</f>
        <v>0</v>
      </c>
      <c r="E407" s="73">
        <f t="shared" ref="E407:G407" si="118">+E408</f>
        <v>225879</v>
      </c>
      <c r="F407" s="73">
        <f t="shared" si="118"/>
        <v>307639</v>
      </c>
      <c r="G407" s="73">
        <f t="shared" si="118"/>
        <v>499999.99999999994</v>
      </c>
    </row>
    <row r="408" spans="1:7" s="55" customFormat="1" ht="13.5" x14ac:dyDescent="0.25">
      <c r="A408" s="59"/>
      <c r="B408" s="59"/>
      <c r="C408" s="62" t="s">
        <v>356</v>
      </c>
      <c r="D408" s="90">
        <v>0</v>
      </c>
      <c r="E408" s="90">
        <v>225879</v>
      </c>
      <c r="F408" s="90">
        <v>307639</v>
      </c>
      <c r="G408" s="90">
        <v>499999.99999999994</v>
      </c>
    </row>
    <row r="409" spans="1:7" s="55" customFormat="1" ht="28.5" x14ac:dyDescent="0.25">
      <c r="A409" s="53">
        <v>1168</v>
      </c>
      <c r="B409" s="68">
        <v>32001</v>
      </c>
      <c r="C409" s="69" t="s">
        <v>357</v>
      </c>
      <c r="D409" s="72">
        <f>+D411</f>
        <v>0</v>
      </c>
      <c r="E409" s="72">
        <f t="shared" ref="E409:G409" si="119">+E411</f>
        <v>99120.7</v>
      </c>
      <c r="F409" s="72">
        <f t="shared" si="119"/>
        <v>199401.60000000001</v>
      </c>
      <c r="G409" s="72">
        <f t="shared" si="119"/>
        <v>332336.09999999998</v>
      </c>
    </row>
    <row r="410" spans="1:7" s="55" customFormat="1" ht="14.25" x14ac:dyDescent="0.25">
      <c r="A410" s="53"/>
      <c r="B410" s="53"/>
      <c r="C410" s="56" t="s">
        <v>270</v>
      </c>
      <c r="D410" s="72"/>
      <c r="E410" s="72"/>
      <c r="F410" s="72"/>
      <c r="G410" s="94"/>
    </row>
    <row r="411" spans="1:7" s="55" customFormat="1" ht="14.25" x14ac:dyDescent="0.25">
      <c r="A411" s="53"/>
      <c r="B411" s="53"/>
      <c r="C411" s="57" t="s">
        <v>341</v>
      </c>
      <c r="D411" s="72">
        <f>+D413+D415</f>
        <v>0</v>
      </c>
      <c r="E411" s="72">
        <f t="shared" ref="E411:G411" si="120">+E413+E415</f>
        <v>99120.7</v>
      </c>
      <c r="F411" s="72">
        <f t="shared" si="120"/>
        <v>199401.60000000001</v>
      </c>
      <c r="G411" s="72">
        <f t="shared" si="120"/>
        <v>332336.09999999998</v>
      </c>
    </row>
    <row r="412" spans="1:7" s="55" customFormat="1" ht="13.5" x14ac:dyDescent="0.25">
      <c r="A412" s="59"/>
      <c r="B412" s="59"/>
      <c r="C412" s="56" t="s">
        <v>274</v>
      </c>
      <c r="D412" s="88"/>
      <c r="E412" s="88"/>
      <c r="F412" s="88"/>
      <c r="G412" s="90"/>
    </row>
    <row r="413" spans="1:7" s="55" customFormat="1" ht="14.25" x14ac:dyDescent="0.25">
      <c r="A413" s="59"/>
      <c r="B413" s="59"/>
      <c r="C413" s="60" t="s">
        <v>210</v>
      </c>
      <c r="D413" s="73">
        <f t="shared" ref="D413:G413" si="121">+D414</f>
        <v>0</v>
      </c>
      <c r="E413" s="73">
        <f t="shared" si="121"/>
        <v>46582.3</v>
      </c>
      <c r="F413" s="73">
        <f t="shared" si="121"/>
        <v>93712.6</v>
      </c>
      <c r="G413" s="73">
        <f t="shared" si="121"/>
        <v>156187.70000000001</v>
      </c>
    </row>
    <row r="414" spans="1:7" s="55" customFormat="1" ht="13.5" x14ac:dyDescent="0.25">
      <c r="A414" s="59"/>
      <c r="B414" s="59"/>
      <c r="C414" s="65" t="s">
        <v>358</v>
      </c>
      <c r="D414" s="88">
        <v>0</v>
      </c>
      <c r="E414" s="88">
        <v>46582.3</v>
      </c>
      <c r="F414" s="88">
        <v>93712.6</v>
      </c>
      <c r="G414" s="88">
        <v>156187.70000000001</v>
      </c>
    </row>
    <row r="415" spans="1:7" s="55" customFormat="1" ht="14.25" x14ac:dyDescent="0.25">
      <c r="A415" s="59"/>
      <c r="B415" s="59"/>
      <c r="C415" s="70" t="s">
        <v>203</v>
      </c>
      <c r="D415" s="73">
        <f t="shared" ref="D415:G415" si="122">+D416</f>
        <v>0</v>
      </c>
      <c r="E415" s="73">
        <f t="shared" si="122"/>
        <v>52538.399999999994</v>
      </c>
      <c r="F415" s="73">
        <f t="shared" si="122"/>
        <v>105689</v>
      </c>
      <c r="G415" s="73">
        <f t="shared" si="122"/>
        <v>176148.4</v>
      </c>
    </row>
    <row r="416" spans="1:7" s="55" customFormat="1" ht="13.5" x14ac:dyDescent="0.25">
      <c r="A416" s="59"/>
      <c r="B416" s="59"/>
      <c r="C416" s="64" t="s">
        <v>359</v>
      </c>
      <c r="D416" s="88">
        <v>0</v>
      </c>
      <c r="E416" s="88">
        <v>52538.399999999994</v>
      </c>
      <c r="F416" s="88">
        <v>105689</v>
      </c>
      <c r="G416" s="88">
        <v>176148.4</v>
      </c>
    </row>
    <row r="417" spans="1:7" s="55" customFormat="1" ht="14.25" x14ac:dyDescent="0.25">
      <c r="A417" s="53">
        <v>1168</v>
      </c>
      <c r="B417" s="53">
        <v>32002</v>
      </c>
      <c r="C417" s="54" t="s">
        <v>360</v>
      </c>
      <c r="D417" s="72">
        <f>+D419</f>
        <v>0</v>
      </c>
      <c r="E417" s="72">
        <f t="shared" ref="E417:G417" si="123">+E419</f>
        <v>61592.4</v>
      </c>
      <c r="F417" s="72">
        <f t="shared" si="123"/>
        <v>123902.5</v>
      </c>
      <c r="G417" s="72">
        <f t="shared" si="123"/>
        <v>206504.09999999998</v>
      </c>
    </row>
    <row r="418" spans="1:7" s="55" customFormat="1" ht="14.25" x14ac:dyDescent="0.25">
      <c r="A418" s="53"/>
      <c r="B418" s="53"/>
      <c r="C418" s="56" t="s">
        <v>270</v>
      </c>
      <c r="D418" s="72"/>
      <c r="E418" s="72"/>
      <c r="F418" s="72"/>
      <c r="G418" s="94"/>
    </row>
    <row r="419" spans="1:7" s="55" customFormat="1" ht="14.25" x14ac:dyDescent="0.25">
      <c r="A419" s="53"/>
      <c r="B419" s="53"/>
      <c r="C419" s="57" t="s">
        <v>282</v>
      </c>
      <c r="D419" s="72">
        <f t="shared" ref="D419:G419" si="124">+D421</f>
        <v>0</v>
      </c>
      <c r="E419" s="72">
        <f t="shared" si="124"/>
        <v>61592.4</v>
      </c>
      <c r="F419" s="72">
        <f t="shared" si="124"/>
        <v>123902.5</v>
      </c>
      <c r="G419" s="72">
        <f t="shared" si="124"/>
        <v>206504.09999999998</v>
      </c>
    </row>
    <row r="420" spans="1:7" s="55" customFormat="1" ht="13.5" x14ac:dyDescent="0.25">
      <c r="A420" s="59"/>
      <c r="B420" s="59"/>
      <c r="C420" s="56" t="s">
        <v>274</v>
      </c>
      <c r="D420" s="88"/>
      <c r="E420" s="88"/>
      <c r="F420" s="88"/>
      <c r="G420" s="90"/>
    </row>
    <row r="421" spans="1:7" s="55" customFormat="1" ht="14.25" x14ac:dyDescent="0.25">
      <c r="A421" s="59"/>
      <c r="B421" s="59"/>
      <c r="C421" s="60" t="s">
        <v>199</v>
      </c>
      <c r="D421" s="73">
        <f t="shared" ref="D421:G421" si="125">+D422</f>
        <v>0</v>
      </c>
      <c r="E421" s="73">
        <f t="shared" si="125"/>
        <v>61592.4</v>
      </c>
      <c r="F421" s="73">
        <f t="shared" si="125"/>
        <v>123902.5</v>
      </c>
      <c r="G421" s="73">
        <f t="shared" si="125"/>
        <v>206504.09999999998</v>
      </c>
    </row>
    <row r="422" spans="1:7" s="55" customFormat="1" ht="13.5" x14ac:dyDescent="0.25">
      <c r="A422" s="59"/>
      <c r="B422" s="59"/>
      <c r="C422" s="62" t="s">
        <v>361</v>
      </c>
      <c r="D422" s="88">
        <v>0</v>
      </c>
      <c r="E422" s="88">
        <v>61592.4</v>
      </c>
      <c r="F422" s="88">
        <v>123902.5</v>
      </c>
      <c r="G422" s="88">
        <v>206504.09999999998</v>
      </c>
    </row>
    <row r="423" spans="1:7" s="55" customFormat="1" ht="28.5" x14ac:dyDescent="0.25">
      <c r="A423" s="53">
        <v>1168</v>
      </c>
      <c r="B423" s="68">
        <v>32007</v>
      </c>
      <c r="C423" s="69" t="s">
        <v>362</v>
      </c>
      <c r="D423" s="72">
        <f>+D425</f>
        <v>0</v>
      </c>
      <c r="E423" s="72">
        <f t="shared" ref="E423:G423" si="126">+E425</f>
        <v>0</v>
      </c>
      <c r="F423" s="72">
        <f t="shared" si="126"/>
        <v>293300.8</v>
      </c>
      <c r="G423" s="72">
        <f t="shared" si="126"/>
        <v>293300.8</v>
      </c>
    </row>
    <row r="424" spans="1:7" s="55" customFormat="1" ht="14.25" x14ac:dyDescent="0.25">
      <c r="A424" s="53"/>
      <c r="B424" s="53"/>
      <c r="C424" s="56" t="s">
        <v>270</v>
      </c>
      <c r="D424" s="72"/>
      <c r="E424" s="72"/>
      <c r="F424" s="72"/>
      <c r="G424" s="94"/>
    </row>
    <row r="425" spans="1:7" s="55" customFormat="1" ht="14.25" x14ac:dyDescent="0.25">
      <c r="A425" s="53"/>
      <c r="B425" s="53"/>
      <c r="C425" s="57" t="s">
        <v>341</v>
      </c>
      <c r="D425" s="72">
        <f>+D427</f>
        <v>0</v>
      </c>
      <c r="E425" s="72">
        <f t="shared" ref="E425:G425" si="127">+E427</f>
        <v>0</v>
      </c>
      <c r="F425" s="72">
        <f t="shared" si="127"/>
        <v>293300.8</v>
      </c>
      <c r="G425" s="72">
        <f t="shared" si="127"/>
        <v>293300.8</v>
      </c>
    </row>
    <row r="426" spans="1:7" s="55" customFormat="1" ht="13.5" x14ac:dyDescent="0.25">
      <c r="A426" s="59"/>
      <c r="B426" s="59"/>
      <c r="C426" s="56" t="s">
        <v>274</v>
      </c>
      <c r="D426" s="88"/>
      <c r="E426" s="88"/>
      <c r="F426" s="88"/>
      <c r="G426" s="90"/>
    </row>
    <row r="427" spans="1:7" s="55" customFormat="1" ht="14.25" x14ac:dyDescent="0.25">
      <c r="A427" s="59"/>
      <c r="B427" s="59"/>
      <c r="C427" s="60" t="s">
        <v>210</v>
      </c>
      <c r="D427" s="73">
        <f>SUM(D428:D430)</f>
        <v>0</v>
      </c>
      <c r="E427" s="73">
        <f t="shared" ref="E427:G427" si="128">SUM(E428:E430)</f>
        <v>0</v>
      </c>
      <c r="F427" s="73">
        <f t="shared" si="128"/>
        <v>293300.8</v>
      </c>
      <c r="G427" s="73">
        <f t="shared" si="128"/>
        <v>293300.8</v>
      </c>
    </row>
    <row r="428" spans="1:7" s="55" customFormat="1" ht="13.5" x14ac:dyDescent="0.25">
      <c r="A428" s="59"/>
      <c r="B428" s="59"/>
      <c r="C428" s="65" t="s">
        <v>363</v>
      </c>
      <c r="D428" s="88">
        <v>0</v>
      </c>
      <c r="E428" s="88">
        <v>0</v>
      </c>
      <c r="F428" s="88">
        <f>+G428</f>
        <v>1304</v>
      </c>
      <c r="G428" s="88">
        <v>1304</v>
      </c>
    </row>
    <row r="429" spans="1:7" s="55" customFormat="1" ht="13.5" x14ac:dyDescent="0.25">
      <c r="A429" s="59"/>
      <c r="B429" s="59"/>
      <c r="C429" s="65" t="s">
        <v>364</v>
      </c>
      <c r="D429" s="88">
        <v>0</v>
      </c>
      <c r="E429" s="88">
        <v>0</v>
      </c>
      <c r="F429" s="88">
        <f t="shared" ref="F429:F430" si="129">+G429</f>
        <v>24000</v>
      </c>
      <c r="G429" s="88">
        <v>24000</v>
      </c>
    </row>
    <row r="430" spans="1:7" s="55" customFormat="1" ht="13.5" x14ac:dyDescent="0.25">
      <c r="A430" s="59"/>
      <c r="B430" s="59"/>
      <c r="C430" s="65" t="s">
        <v>365</v>
      </c>
      <c r="D430" s="88">
        <v>0</v>
      </c>
      <c r="E430" s="88">
        <v>0</v>
      </c>
      <c r="F430" s="88">
        <f t="shared" si="129"/>
        <v>267996.79999999999</v>
      </c>
      <c r="G430" s="88">
        <v>267996.79999999999</v>
      </c>
    </row>
    <row r="431" spans="1:7" s="55" customFormat="1" ht="14.25" x14ac:dyDescent="0.25">
      <c r="A431" s="53">
        <v>1168</v>
      </c>
      <c r="B431" s="68">
        <v>32008</v>
      </c>
      <c r="C431" s="69" t="s">
        <v>366</v>
      </c>
      <c r="D431" s="72">
        <f>+D433</f>
        <v>0</v>
      </c>
      <c r="E431" s="72">
        <f t="shared" ref="E431:G431" si="130">+E433</f>
        <v>0</v>
      </c>
      <c r="F431" s="72">
        <f t="shared" si="130"/>
        <v>144855</v>
      </c>
      <c r="G431" s="72">
        <f t="shared" si="130"/>
        <v>144855</v>
      </c>
    </row>
    <row r="432" spans="1:7" s="55" customFormat="1" ht="14.25" x14ac:dyDescent="0.25">
      <c r="A432" s="53"/>
      <c r="B432" s="53"/>
      <c r="C432" s="56" t="s">
        <v>270</v>
      </c>
      <c r="D432" s="72"/>
      <c r="E432" s="72"/>
      <c r="F432" s="72"/>
      <c r="G432" s="94"/>
    </row>
    <row r="433" spans="1:7" s="55" customFormat="1" ht="14.25" x14ac:dyDescent="0.25">
      <c r="A433" s="53"/>
      <c r="B433" s="53"/>
      <c r="C433" s="57" t="s">
        <v>341</v>
      </c>
      <c r="D433" s="72">
        <f>+D435</f>
        <v>0</v>
      </c>
      <c r="E433" s="72">
        <f t="shared" ref="E433:G433" si="131">+E435</f>
        <v>0</v>
      </c>
      <c r="F433" s="72">
        <f t="shared" si="131"/>
        <v>144855</v>
      </c>
      <c r="G433" s="72">
        <f t="shared" si="131"/>
        <v>144855</v>
      </c>
    </row>
    <row r="434" spans="1:7" s="55" customFormat="1" ht="13.5" x14ac:dyDescent="0.25">
      <c r="A434" s="59"/>
      <c r="B434" s="59"/>
      <c r="C434" s="56" t="s">
        <v>274</v>
      </c>
      <c r="D434" s="88"/>
      <c r="E434" s="88"/>
      <c r="F434" s="88"/>
      <c r="G434" s="90"/>
    </row>
    <row r="435" spans="1:7" s="55" customFormat="1" ht="14.25" x14ac:dyDescent="0.25">
      <c r="A435" s="59"/>
      <c r="B435" s="59"/>
      <c r="C435" s="60" t="s">
        <v>210</v>
      </c>
      <c r="D435" s="73">
        <f>+D436</f>
        <v>0</v>
      </c>
      <c r="E435" s="73">
        <f t="shared" ref="E435:G435" si="132">+E436</f>
        <v>0</v>
      </c>
      <c r="F435" s="73">
        <f t="shared" si="132"/>
        <v>144855</v>
      </c>
      <c r="G435" s="73">
        <f t="shared" si="132"/>
        <v>144855</v>
      </c>
    </row>
    <row r="436" spans="1:7" s="55" customFormat="1" ht="13.5" x14ac:dyDescent="0.25">
      <c r="A436" s="59"/>
      <c r="B436" s="59"/>
      <c r="C436" s="65" t="s">
        <v>364</v>
      </c>
      <c r="D436" s="88">
        <v>0</v>
      </c>
      <c r="E436" s="88">
        <v>0</v>
      </c>
      <c r="F436" s="88">
        <f>+G436</f>
        <v>144855</v>
      </c>
      <c r="G436" s="71">
        <v>144855</v>
      </c>
    </row>
    <row r="437" spans="1:7" s="55" customFormat="1" ht="28.5" x14ac:dyDescent="0.25">
      <c r="A437" s="53">
        <v>1183</v>
      </c>
      <c r="B437" s="53">
        <v>32007</v>
      </c>
      <c r="C437" s="54" t="s">
        <v>367</v>
      </c>
      <c r="D437" s="72">
        <f>+D439+D443</f>
        <v>5046.1000000000004</v>
      </c>
      <c r="E437" s="72">
        <f t="shared" ref="E437:G437" si="133">+E439+E443</f>
        <v>80553.300000000017</v>
      </c>
      <c r="F437" s="72">
        <f t="shared" si="133"/>
        <v>156931.70000000004</v>
      </c>
      <c r="G437" s="72">
        <f t="shared" si="133"/>
        <v>258188.80000000002</v>
      </c>
    </row>
    <row r="438" spans="1:7" s="55" customFormat="1" ht="14.25" x14ac:dyDescent="0.25">
      <c r="A438" s="53"/>
      <c r="B438" s="53"/>
      <c r="C438" s="56" t="s">
        <v>270</v>
      </c>
      <c r="D438" s="73"/>
      <c r="E438" s="73"/>
      <c r="F438" s="73"/>
      <c r="G438" s="73"/>
    </row>
    <row r="439" spans="1:7" s="55" customFormat="1" ht="14.25" x14ac:dyDescent="0.25">
      <c r="A439" s="53"/>
      <c r="B439" s="53"/>
      <c r="C439" s="57" t="s">
        <v>341</v>
      </c>
      <c r="D439" s="74">
        <f>+D441</f>
        <v>5046.1000000000004</v>
      </c>
      <c r="E439" s="74">
        <f t="shared" ref="E439:G439" si="134">+E441</f>
        <v>5046.1000000000004</v>
      </c>
      <c r="F439" s="74">
        <f t="shared" si="134"/>
        <v>5046.1000000000004</v>
      </c>
      <c r="G439" s="74">
        <f t="shared" si="134"/>
        <v>5046.1000000000004</v>
      </c>
    </row>
    <row r="440" spans="1:7" s="55" customFormat="1" ht="13.5" x14ac:dyDescent="0.25">
      <c r="A440" s="59"/>
      <c r="B440" s="59"/>
      <c r="C440" s="56" t="s">
        <v>274</v>
      </c>
      <c r="D440" s="75"/>
      <c r="E440" s="75"/>
      <c r="F440" s="75"/>
      <c r="G440" s="75"/>
    </row>
    <row r="441" spans="1:7" s="55" customFormat="1" ht="14.25" x14ac:dyDescent="0.25">
      <c r="A441" s="59"/>
      <c r="B441" s="59"/>
      <c r="C441" s="60" t="s">
        <v>196</v>
      </c>
      <c r="D441" s="73">
        <f>+D442</f>
        <v>5046.1000000000004</v>
      </c>
      <c r="E441" s="73">
        <f t="shared" ref="E441:G441" si="135">+E442</f>
        <v>5046.1000000000004</v>
      </c>
      <c r="F441" s="73">
        <f t="shared" si="135"/>
        <v>5046.1000000000004</v>
      </c>
      <c r="G441" s="73">
        <f t="shared" si="135"/>
        <v>5046.1000000000004</v>
      </c>
    </row>
    <row r="442" spans="1:7" s="55" customFormat="1" ht="13.5" x14ac:dyDescent="0.25">
      <c r="A442" s="59"/>
      <c r="B442" s="59"/>
      <c r="C442" s="62" t="s">
        <v>368</v>
      </c>
      <c r="D442" s="84">
        <v>5046.1000000000004</v>
      </c>
      <c r="E442" s="84">
        <v>5046.1000000000004</v>
      </c>
      <c r="F442" s="84">
        <v>5046.1000000000004</v>
      </c>
      <c r="G442" s="84">
        <v>5046.1000000000004</v>
      </c>
    </row>
    <row r="443" spans="1:7" s="55" customFormat="1" ht="14.25" x14ac:dyDescent="0.25">
      <c r="A443" s="53"/>
      <c r="B443" s="53"/>
      <c r="C443" s="57" t="s">
        <v>282</v>
      </c>
      <c r="D443" s="74">
        <f>+D445</f>
        <v>0</v>
      </c>
      <c r="E443" s="74">
        <f t="shared" ref="E443:G443" si="136">+E445</f>
        <v>75507.200000000012</v>
      </c>
      <c r="F443" s="74">
        <f t="shared" si="136"/>
        <v>151885.60000000003</v>
      </c>
      <c r="G443" s="74">
        <f t="shared" si="136"/>
        <v>253142.7</v>
      </c>
    </row>
    <row r="444" spans="1:7" s="55" customFormat="1" ht="13.5" x14ac:dyDescent="0.25">
      <c r="A444" s="59"/>
      <c r="B444" s="59"/>
      <c r="C444" s="56" t="s">
        <v>274</v>
      </c>
      <c r="D444" s="75"/>
      <c r="E444" s="75"/>
      <c r="F444" s="75"/>
      <c r="G444" s="75"/>
    </row>
    <row r="445" spans="1:7" s="55" customFormat="1" ht="14.25" x14ac:dyDescent="0.25">
      <c r="A445" s="59"/>
      <c r="B445" s="59"/>
      <c r="C445" s="60" t="s">
        <v>201</v>
      </c>
      <c r="D445" s="73">
        <f>+D446+D447</f>
        <v>0</v>
      </c>
      <c r="E445" s="73">
        <f t="shared" ref="E445:G445" si="137">+E446+E447</f>
        <v>75507.200000000012</v>
      </c>
      <c r="F445" s="73">
        <f t="shared" si="137"/>
        <v>151885.60000000003</v>
      </c>
      <c r="G445" s="73">
        <f t="shared" si="137"/>
        <v>253142.7</v>
      </c>
    </row>
    <row r="446" spans="1:7" s="55" customFormat="1" ht="13.5" x14ac:dyDescent="0.25">
      <c r="A446" s="59"/>
      <c r="B446" s="59"/>
      <c r="C446" s="62" t="s">
        <v>369</v>
      </c>
      <c r="D446" s="84">
        <v>0</v>
      </c>
      <c r="E446" s="84">
        <v>41306.5</v>
      </c>
      <c r="F446" s="84">
        <v>83089.600000000006</v>
      </c>
      <c r="G446" s="84">
        <v>138482.6</v>
      </c>
    </row>
    <row r="447" spans="1:7" s="55" customFormat="1" ht="13.5" x14ac:dyDescent="0.25">
      <c r="A447" s="59"/>
      <c r="B447" s="59"/>
      <c r="C447" s="62" t="s">
        <v>370</v>
      </c>
      <c r="D447" s="88">
        <v>0</v>
      </c>
      <c r="E447" s="88">
        <v>34200.700000000004</v>
      </c>
      <c r="F447" s="88">
        <v>68796.000000000015</v>
      </c>
      <c r="G447" s="88">
        <v>114660.09999999999</v>
      </c>
    </row>
    <row r="448" spans="1:7" s="55" customFormat="1" ht="28.5" x14ac:dyDescent="0.25">
      <c r="A448" s="53">
        <v>1183</v>
      </c>
      <c r="B448" s="53">
        <v>32009</v>
      </c>
      <c r="C448" s="54" t="s">
        <v>371</v>
      </c>
      <c r="D448" s="72">
        <f t="shared" ref="D448:G448" si="138">+D450</f>
        <v>0</v>
      </c>
      <c r="E448" s="72">
        <f t="shared" si="138"/>
        <v>150229.29999999999</v>
      </c>
      <c r="F448" s="72">
        <f t="shared" si="138"/>
        <v>302109.7</v>
      </c>
      <c r="G448" s="72">
        <f t="shared" si="138"/>
        <v>503516.1</v>
      </c>
    </row>
    <row r="449" spans="1:7" s="55" customFormat="1" ht="14.25" x14ac:dyDescent="0.25">
      <c r="A449" s="53"/>
      <c r="B449" s="53"/>
      <c r="C449" s="56" t="s">
        <v>270</v>
      </c>
      <c r="D449" s="73"/>
      <c r="E449" s="73"/>
      <c r="F449" s="73"/>
      <c r="G449" s="73"/>
    </row>
    <row r="450" spans="1:7" s="55" customFormat="1" ht="14.25" x14ac:dyDescent="0.25">
      <c r="A450" s="53"/>
      <c r="B450" s="53"/>
      <c r="C450" s="57" t="s">
        <v>282</v>
      </c>
      <c r="D450" s="74">
        <f>+D452+D454+D456</f>
        <v>0</v>
      </c>
      <c r="E450" s="74">
        <f t="shared" ref="E450:G450" si="139">+E452+E454+E456</f>
        <v>150229.29999999999</v>
      </c>
      <c r="F450" s="74">
        <f t="shared" si="139"/>
        <v>302109.7</v>
      </c>
      <c r="G450" s="74">
        <f t="shared" si="139"/>
        <v>503516.1</v>
      </c>
    </row>
    <row r="451" spans="1:7" s="55" customFormat="1" ht="13.5" x14ac:dyDescent="0.25">
      <c r="A451" s="59"/>
      <c r="B451" s="59"/>
      <c r="C451" s="56" t="s">
        <v>274</v>
      </c>
      <c r="D451" s="75"/>
      <c r="E451" s="75"/>
      <c r="F451" s="75"/>
      <c r="G451" s="75"/>
    </row>
    <row r="452" spans="1:7" s="55" customFormat="1" ht="14.25" x14ac:dyDescent="0.25">
      <c r="A452" s="59"/>
      <c r="B452" s="59"/>
      <c r="C452" s="76" t="s">
        <v>201</v>
      </c>
      <c r="D452" s="73">
        <f t="shared" ref="D452:G452" si="140">+D453</f>
        <v>0</v>
      </c>
      <c r="E452" s="73">
        <f t="shared" si="140"/>
        <v>56904.399999999994</v>
      </c>
      <c r="F452" s="73">
        <f t="shared" si="140"/>
        <v>114424.3</v>
      </c>
      <c r="G452" s="73">
        <f t="shared" si="140"/>
        <v>190707.1</v>
      </c>
    </row>
    <row r="453" spans="1:7" s="55" customFormat="1" ht="13.5" x14ac:dyDescent="0.25">
      <c r="A453" s="59"/>
      <c r="B453" s="59"/>
      <c r="C453" s="77" t="s">
        <v>372</v>
      </c>
      <c r="D453" s="84">
        <v>0</v>
      </c>
      <c r="E453" s="84">
        <v>56904.399999999994</v>
      </c>
      <c r="F453" s="84">
        <v>114424.3</v>
      </c>
      <c r="G453" s="84">
        <v>190707.1</v>
      </c>
    </row>
    <row r="454" spans="1:7" s="55" customFormat="1" ht="14.25" x14ac:dyDescent="0.25">
      <c r="A454" s="59"/>
      <c r="B454" s="59"/>
      <c r="C454" s="76" t="s">
        <v>203</v>
      </c>
      <c r="D454" s="73">
        <f t="shared" ref="D454:G454" si="141">+D455</f>
        <v>0</v>
      </c>
      <c r="E454" s="73">
        <f t="shared" si="141"/>
        <v>56904.399999999994</v>
      </c>
      <c r="F454" s="73">
        <f t="shared" si="141"/>
        <v>114424.3</v>
      </c>
      <c r="G454" s="73">
        <f t="shared" si="141"/>
        <v>190707.1</v>
      </c>
    </row>
    <row r="455" spans="1:7" s="55" customFormat="1" ht="13.5" x14ac:dyDescent="0.25">
      <c r="A455" s="59"/>
      <c r="B455" s="59"/>
      <c r="C455" s="77" t="s">
        <v>373</v>
      </c>
      <c r="D455" s="84">
        <v>0</v>
      </c>
      <c r="E455" s="84">
        <v>56904.399999999994</v>
      </c>
      <c r="F455" s="84">
        <v>114424.3</v>
      </c>
      <c r="G455" s="84">
        <v>190707.1</v>
      </c>
    </row>
    <row r="456" spans="1:7" s="55" customFormat="1" ht="14.25" x14ac:dyDescent="0.25">
      <c r="A456" s="59"/>
      <c r="B456" s="59"/>
      <c r="C456" s="76" t="s">
        <v>247</v>
      </c>
      <c r="D456" s="73">
        <f t="shared" ref="D456:G456" si="142">+D457</f>
        <v>0</v>
      </c>
      <c r="E456" s="73">
        <f t="shared" si="142"/>
        <v>36420.5</v>
      </c>
      <c r="F456" s="73">
        <f t="shared" si="142"/>
        <v>73261.100000000006</v>
      </c>
      <c r="G456" s="73">
        <f t="shared" si="142"/>
        <v>122101.9</v>
      </c>
    </row>
    <row r="457" spans="1:7" s="55" customFormat="1" ht="13.5" x14ac:dyDescent="0.25">
      <c r="A457" s="59"/>
      <c r="B457" s="59"/>
      <c r="C457" s="77" t="s">
        <v>374</v>
      </c>
      <c r="D457" s="84">
        <v>0</v>
      </c>
      <c r="E457" s="84">
        <v>36420.5</v>
      </c>
      <c r="F457" s="84">
        <v>73261.100000000006</v>
      </c>
      <c r="G457" s="84">
        <v>122101.9</v>
      </c>
    </row>
    <row r="458" spans="1:7" s="55" customFormat="1" ht="14.25" x14ac:dyDescent="0.25">
      <c r="A458" s="68">
        <v>1192</v>
      </c>
      <c r="B458" s="68">
        <v>32007</v>
      </c>
      <c r="C458" s="69" t="s">
        <v>375</v>
      </c>
      <c r="D458" s="74">
        <f>+D460</f>
        <v>635200</v>
      </c>
      <c r="E458" s="74">
        <f t="shared" ref="E458:G458" si="143">+E460</f>
        <v>1958720.4</v>
      </c>
      <c r="F458" s="74">
        <f t="shared" si="143"/>
        <v>2547318.7999999998</v>
      </c>
      <c r="G458" s="74">
        <f t="shared" si="143"/>
        <v>2547318.7999999998</v>
      </c>
    </row>
    <row r="459" spans="1:7" s="55" customFormat="1" ht="14.25" x14ac:dyDescent="0.25">
      <c r="A459" s="53"/>
      <c r="B459" s="53"/>
      <c r="C459" s="56" t="s">
        <v>270</v>
      </c>
      <c r="D459" s="73"/>
      <c r="E459" s="73"/>
      <c r="F459" s="88"/>
      <c r="G459" s="89"/>
    </row>
    <row r="460" spans="1:7" s="55" customFormat="1" ht="14.25" x14ac:dyDescent="0.25">
      <c r="A460" s="53"/>
      <c r="B460" s="53"/>
      <c r="C460" s="57" t="s">
        <v>271</v>
      </c>
      <c r="D460" s="74">
        <v>635200</v>
      </c>
      <c r="E460" s="74">
        <v>1958720.4</v>
      </c>
      <c r="F460" s="74">
        <f>+G460</f>
        <v>2547318.7999999998</v>
      </c>
      <c r="G460" s="74">
        <v>2547318.7999999998</v>
      </c>
    </row>
    <row r="461" spans="1:7" s="55" customFormat="1" ht="28.5" x14ac:dyDescent="0.25">
      <c r="A461" s="68">
        <v>1196</v>
      </c>
      <c r="B461" s="68">
        <v>12001</v>
      </c>
      <c r="C461" s="54" t="s">
        <v>376</v>
      </c>
      <c r="D461" s="72">
        <f>+D463</f>
        <v>26308.5</v>
      </c>
      <c r="E461" s="72">
        <f t="shared" ref="E461:G461" si="144">+E463</f>
        <v>37583.5</v>
      </c>
      <c r="F461" s="72">
        <f t="shared" si="144"/>
        <v>37583.5</v>
      </c>
      <c r="G461" s="72">
        <f t="shared" si="144"/>
        <v>37583.5</v>
      </c>
    </row>
    <row r="462" spans="1:7" s="55" customFormat="1" ht="14.25" x14ac:dyDescent="0.25">
      <c r="A462" s="53"/>
      <c r="B462" s="53"/>
      <c r="C462" s="56" t="s">
        <v>270</v>
      </c>
      <c r="D462" s="73"/>
      <c r="E462" s="73"/>
      <c r="F462" s="73"/>
      <c r="G462" s="73"/>
    </row>
    <row r="463" spans="1:7" s="55" customFormat="1" ht="14.25" x14ac:dyDescent="0.25">
      <c r="A463" s="53"/>
      <c r="B463" s="53"/>
      <c r="C463" s="57" t="s">
        <v>341</v>
      </c>
      <c r="D463" s="74">
        <f>+D465</f>
        <v>26308.5</v>
      </c>
      <c r="E463" s="74">
        <f t="shared" ref="E463:G463" si="145">+E465</f>
        <v>37583.5</v>
      </c>
      <c r="F463" s="74">
        <f t="shared" si="145"/>
        <v>37583.5</v>
      </c>
      <c r="G463" s="74">
        <f t="shared" si="145"/>
        <v>37583.5</v>
      </c>
    </row>
    <row r="464" spans="1:7" s="55" customFormat="1" ht="13.5" x14ac:dyDescent="0.25">
      <c r="A464" s="59"/>
      <c r="B464" s="59"/>
      <c r="C464" s="56" t="s">
        <v>274</v>
      </c>
      <c r="D464" s="75"/>
      <c r="E464" s="75"/>
      <c r="F464" s="75"/>
      <c r="G464" s="75"/>
    </row>
    <row r="465" spans="1:7" s="55" customFormat="1" ht="14.25" x14ac:dyDescent="0.25">
      <c r="A465" s="59"/>
      <c r="B465" s="59"/>
      <c r="C465" s="60" t="s">
        <v>201</v>
      </c>
      <c r="D465" s="73">
        <f t="shared" ref="D465:G465" si="146">+D466</f>
        <v>26308.5</v>
      </c>
      <c r="E465" s="73">
        <f t="shared" si="146"/>
        <v>37583.5</v>
      </c>
      <c r="F465" s="73">
        <f t="shared" si="146"/>
        <v>37583.5</v>
      </c>
      <c r="G465" s="73">
        <f t="shared" si="146"/>
        <v>37583.5</v>
      </c>
    </row>
    <row r="466" spans="1:7" s="55" customFormat="1" ht="13.5" x14ac:dyDescent="0.25">
      <c r="A466" s="59"/>
      <c r="B466" s="59"/>
      <c r="C466" s="64" t="s">
        <v>377</v>
      </c>
      <c r="D466" s="84">
        <v>26308.5</v>
      </c>
      <c r="E466" s="84">
        <v>37583.5</v>
      </c>
      <c r="F466" s="84">
        <v>37583.5</v>
      </c>
      <c r="G466" s="84">
        <v>37583.5</v>
      </c>
    </row>
    <row r="467" spans="1:7" s="55" customFormat="1" ht="14.25" x14ac:dyDescent="0.25">
      <c r="A467" s="68">
        <v>1196</v>
      </c>
      <c r="B467" s="68">
        <v>12002</v>
      </c>
      <c r="C467" s="69" t="s">
        <v>378</v>
      </c>
      <c r="D467" s="72">
        <f>+D469</f>
        <v>0</v>
      </c>
      <c r="E467" s="72">
        <f t="shared" ref="E467:G467" si="147">+E469</f>
        <v>52500</v>
      </c>
      <c r="F467" s="72">
        <f t="shared" si="147"/>
        <v>105000</v>
      </c>
      <c r="G467" s="72">
        <f t="shared" si="147"/>
        <v>150000</v>
      </c>
    </row>
    <row r="468" spans="1:7" s="55" customFormat="1" ht="14.25" x14ac:dyDescent="0.25">
      <c r="A468" s="53"/>
      <c r="B468" s="53"/>
      <c r="C468" s="56" t="s">
        <v>270</v>
      </c>
      <c r="D468" s="73"/>
      <c r="E468" s="73"/>
      <c r="F468" s="73"/>
      <c r="G468" s="73"/>
    </row>
    <row r="469" spans="1:7" s="55" customFormat="1" ht="14.25" x14ac:dyDescent="0.25">
      <c r="A469" s="53"/>
      <c r="B469" s="53"/>
      <c r="C469" s="57" t="s">
        <v>341</v>
      </c>
      <c r="D469" s="74">
        <f>+D471</f>
        <v>0</v>
      </c>
      <c r="E469" s="74">
        <f t="shared" ref="E469:G469" si="148">+E471</f>
        <v>52500</v>
      </c>
      <c r="F469" s="74">
        <f t="shared" si="148"/>
        <v>105000</v>
      </c>
      <c r="G469" s="74">
        <f t="shared" si="148"/>
        <v>150000</v>
      </c>
    </row>
    <row r="470" spans="1:7" s="55" customFormat="1" ht="13.5" x14ac:dyDescent="0.25">
      <c r="A470" s="59"/>
      <c r="B470" s="59"/>
      <c r="C470" s="56" t="s">
        <v>274</v>
      </c>
      <c r="D470" s="75"/>
      <c r="E470" s="75"/>
      <c r="F470" s="75"/>
      <c r="G470" s="75"/>
    </row>
    <row r="471" spans="1:7" s="55" customFormat="1" ht="14.25" x14ac:dyDescent="0.25">
      <c r="A471" s="59"/>
      <c r="B471" s="59"/>
      <c r="C471" s="76" t="s">
        <v>378</v>
      </c>
      <c r="D471" s="73">
        <v>0</v>
      </c>
      <c r="E471" s="73">
        <v>52500</v>
      </c>
      <c r="F471" s="73">
        <v>105000</v>
      </c>
      <c r="G471" s="73">
        <v>150000</v>
      </c>
    </row>
    <row r="472" spans="1:7" s="55" customFormat="1" ht="28.5" x14ac:dyDescent="0.25">
      <c r="A472" s="68">
        <v>1198</v>
      </c>
      <c r="B472" s="68">
        <v>11003</v>
      </c>
      <c r="C472" s="69" t="s">
        <v>379</v>
      </c>
      <c r="D472" s="74">
        <f>+D474</f>
        <v>0</v>
      </c>
      <c r="E472" s="74">
        <f t="shared" ref="E472:G472" si="149">+E474</f>
        <v>0</v>
      </c>
      <c r="F472" s="74">
        <f t="shared" si="149"/>
        <v>0</v>
      </c>
      <c r="G472" s="74">
        <f t="shared" si="149"/>
        <v>12805</v>
      </c>
    </row>
    <row r="473" spans="1:7" s="55" customFormat="1" ht="14.25" x14ac:dyDescent="0.25">
      <c r="A473" s="53"/>
      <c r="B473" s="53"/>
      <c r="C473" s="56" t="s">
        <v>270</v>
      </c>
      <c r="D473" s="73"/>
      <c r="E473" s="73"/>
      <c r="F473" s="88"/>
      <c r="G473" s="89"/>
    </row>
    <row r="474" spans="1:7" s="55" customFormat="1" ht="14.25" x14ac:dyDescent="0.25">
      <c r="A474" s="53"/>
      <c r="B474" s="53"/>
      <c r="C474" s="57" t="s">
        <v>271</v>
      </c>
      <c r="D474" s="74">
        <v>0</v>
      </c>
      <c r="E474" s="74">
        <v>0</v>
      </c>
      <c r="F474" s="74">
        <v>0</v>
      </c>
      <c r="G474" s="74">
        <v>12805</v>
      </c>
    </row>
    <row r="475" spans="1:7" s="55" customFormat="1" ht="17.850000000000001" customHeight="1" x14ac:dyDescent="0.25">
      <c r="A475" s="53">
        <v>1236</v>
      </c>
      <c r="B475" s="53">
        <v>32001</v>
      </c>
      <c r="C475" s="54" t="s">
        <v>380</v>
      </c>
      <c r="D475" s="72">
        <f>+D477+D492+D506</f>
        <v>1140932.5</v>
      </c>
      <c r="E475" s="72">
        <f t="shared" ref="E475:G475" si="150">+E477+E492+E506</f>
        <v>2062764.5</v>
      </c>
      <c r="F475" s="72">
        <f t="shared" si="150"/>
        <v>3028647.1999999997</v>
      </c>
      <c r="G475" s="72">
        <f t="shared" si="150"/>
        <v>3376049.5</v>
      </c>
    </row>
    <row r="476" spans="1:7" s="55" customFormat="1" ht="17.850000000000001" customHeight="1" x14ac:dyDescent="0.25">
      <c r="A476" s="53"/>
      <c r="B476" s="53"/>
      <c r="C476" s="56" t="s">
        <v>270</v>
      </c>
      <c r="D476" s="73"/>
      <c r="E476" s="73"/>
      <c r="F476" s="73"/>
      <c r="G476" s="73"/>
    </row>
    <row r="477" spans="1:7" s="55" customFormat="1" ht="14.25" x14ac:dyDescent="0.25">
      <c r="A477" s="53"/>
      <c r="B477" s="53"/>
      <c r="C477" s="57" t="s">
        <v>341</v>
      </c>
      <c r="D477" s="74">
        <f>+D479+D481+D483+D485+D490</f>
        <v>484624.7</v>
      </c>
      <c r="E477" s="74">
        <f t="shared" ref="E477:G477" si="151">+E479+E481+E483+E485+E490</f>
        <v>628832.69999999995</v>
      </c>
      <c r="F477" s="74">
        <f t="shared" si="151"/>
        <v>773040.5</v>
      </c>
      <c r="G477" s="74">
        <f t="shared" si="151"/>
        <v>773040.5</v>
      </c>
    </row>
    <row r="478" spans="1:7" s="55" customFormat="1" ht="17.850000000000001" customHeight="1" x14ac:dyDescent="0.25">
      <c r="A478" s="53"/>
      <c r="B478" s="53"/>
      <c r="C478" s="56" t="s">
        <v>274</v>
      </c>
      <c r="D478" s="74"/>
      <c r="E478" s="74"/>
      <c r="F478" s="74"/>
      <c r="G478" s="74"/>
    </row>
    <row r="479" spans="1:7" s="55" customFormat="1" ht="17.850000000000001" customHeight="1" x14ac:dyDescent="0.25">
      <c r="A479" s="67"/>
      <c r="B479" s="67"/>
      <c r="C479" s="60" t="s">
        <v>194</v>
      </c>
      <c r="D479" s="74">
        <f>+D480</f>
        <v>48062</v>
      </c>
      <c r="E479" s="74">
        <f t="shared" ref="E479:G479" si="152">+E480</f>
        <v>48062</v>
      </c>
      <c r="F479" s="74">
        <f t="shared" si="152"/>
        <v>48062</v>
      </c>
      <c r="G479" s="74">
        <f t="shared" si="152"/>
        <v>48062</v>
      </c>
    </row>
    <row r="480" spans="1:7" s="55" customFormat="1" ht="14.25" x14ac:dyDescent="0.25">
      <c r="A480" s="67"/>
      <c r="B480" s="67"/>
      <c r="C480" s="78" t="s">
        <v>381</v>
      </c>
      <c r="D480" s="90">
        <v>48062</v>
      </c>
      <c r="E480" s="90">
        <v>48062</v>
      </c>
      <c r="F480" s="90">
        <v>48062</v>
      </c>
      <c r="G480" s="90">
        <v>48062</v>
      </c>
    </row>
    <row r="481" spans="1:7" s="55" customFormat="1" ht="17.850000000000001" customHeight="1" x14ac:dyDescent="0.25">
      <c r="A481" s="67"/>
      <c r="B481" s="67"/>
      <c r="C481" s="60" t="s">
        <v>230</v>
      </c>
      <c r="D481" s="74">
        <f>+D482</f>
        <v>19306.7</v>
      </c>
      <c r="E481" s="74">
        <f t="shared" ref="E481:G481" si="153">+E482</f>
        <v>19306.7</v>
      </c>
      <c r="F481" s="74">
        <f t="shared" si="153"/>
        <v>19306.7</v>
      </c>
      <c r="G481" s="74">
        <f t="shared" si="153"/>
        <v>19306.7</v>
      </c>
    </row>
    <row r="482" spans="1:7" s="55" customFormat="1" ht="14.25" x14ac:dyDescent="0.25">
      <c r="A482" s="67"/>
      <c r="B482" s="67"/>
      <c r="C482" s="78" t="s">
        <v>382</v>
      </c>
      <c r="D482" s="90">
        <v>19306.7</v>
      </c>
      <c r="E482" s="90">
        <v>19306.7</v>
      </c>
      <c r="F482" s="90">
        <v>19306.7</v>
      </c>
      <c r="G482" s="90">
        <v>19306.7</v>
      </c>
    </row>
    <row r="483" spans="1:7" s="55" customFormat="1" ht="17.850000000000001" customHeight="1" x14ac:dyDescent="0.25">
      <c r="A483" s="67"/>
      <c r="B483" s="67"/>
      <c r="C483" s="60" t="s">
        <v>196</v>
      </c>
      <c r="D483" s="74">
        <f>+D484</f>
        <v>63451.5</v>
      </c>
      <c r="E483" s="74">
        <f t="shared" ref="E483:G483" si="154">+E484</f>
        <v>95177.3</v>
      </c>
      <c r="F483" s="74">
        <f t="shared" si="154"/>
        <v>126903</v>
      </c>
      <c r="G483" s="74">
        <f t="shared" si="154"/>
        <v>126903</v>
      </c>
    </row>
    <row r="484" spans="1:7" s="55" customFormat="1" ht="14.25" x14ac:dyDescent="0.25">
      <c r="A484" s="67"/>
      <c r="B484" s="67"/>
      <c r="C484" s="78" t="s">
        <v>383</v>
      </c>
      <c r="D484" s="90">
        <v>63451.5</v>
      </c>
      <c r="E484" s="90">
        <v>95177.3</v>
      </c>
      <c r="F484" s="90">
        <v>126903</v>
      </c>
      <c r="G484" s="90">
        <v>126903</v>
      </c>
    </row>
    <row r="485" spans="1:7" s="55" customFormat="1" ht="17.850000000000001" customHeight="1" x14ac:dyDescent="0.25">
      <c r="A485" s="67"/>
      <c r="B485" s="67"/>
      <c r="C485" s="60" t="s">
        <v>201</v>
      </c>
      <c r="D485" s="74">
        <f>+D486+D487+D488+D489</f>
        <v>292880.5</v>
      </c>
      <c r="E485" s="74">
        <f t="shared" ref="E485:G485" si="155">+E486+E487+E488+E489</f>
        <v>405362.7</v>
      </c>
      <c r="F485" s="74">
        <f t="shared" si="155"/>
        <v>517844.8</v>
      </c>
      <c r="G485" s="74">
        <f t="shared" si="155"/>
        <v>517844.8</v>
      </c>
    </row>
    <row r="486" spans="1:7" s="55" customFormat="1" ht="14.25" x14ac:dyDescent="0.25">
      <c r="A486" s="67"/>
      <c r="B486" s="67"/>
      <c r="C486" s="78" t="s">
        <v>384</v>
      </c>
      <c r="D486" s="90">
        <v>67916.100000000006</v>
      </c>
      <c r="E486" s="90">
        <v>67916.100000000006</v>
      </c>
      <c r="F486" s="90">
        <v>67916.100000000006</v>
      </c>
      <c r="G486" s="90">
        <v>67916.100000000006</v>
      </c>
    </row>
    <row r="487" spans="1:7" s="55" customFormat="1" ht="14.25" x14ac:dyDescent="0.25">
      <c r="A487" s="67"/>
      <c r="B487" s="67"/>
      <c r="C487" s="78" t="s">
        <v>385</v>
      </c>
      <c r="D487" s="90">
        <v>96960</v>
      </c>
      <c r="E487" s="90">
        <v>145440.1</v>
      </c>
      <c r="F487" s="90">
        <v>193920</v>
      </c>
      <c r="G487" s="90">
        <v>193920</v>
      </c>
    </row>
    <row r="488" spans="1:7" s="55" customFormat="1" ht="14.25" x14ac:dyDescent="0.25">
      <c r="A488" s="67"/>
      <c r="B488" s="67"/>
      <c r="C488" s="78" t="s">
        <v>386</v>
      </c>
      <c r="D488" s="90">
        <v>59154.400000000001</v>
      </c>
      <c r="E488" s="90">
        <v>88731.5</v>
      </c>
      <c r="F488" s="90">
        <v>118308.7</v>
      </c>
      <c r="G488" s="90">
        <v>118308.7</v>
      </c>
    </row>
    <row r="489" spans="1:7" s="55" customFormat="1" ht="14.25" x14ac:dyDescent="0.25">
      <c r="A489" s="67"/>
      <c r="B489" s="67"/>
      <c r="C489" s="78" t="s">
        <v>387</v>
      </c>
      <c r="D489" s="90">
        <v>68850</v>
      </c>
      <c r="E489" s="90">
        <v>103275</v>
      </c>
      <c r="F489" s="90">
        <v>137700</v>
      </c>
      <c r="G489" s="90">
        <v>137700</v>
      </c>
    </row>
    <row r="490" spans="1:7" s="55" customFormat="1" ht="17.850000000000001" customHeight="1" x14ac:dyDescent="0.25">
      <c r="A490" s="67"/>
      <c r="B490" s="67"/>
      <c r="C490" s="60" t="s">
        <v>247</v>
      </c>
      <c r="D490" s="74">
        <f>+D491</f>
        <v>60924</v>
      </c>
      <c r="E490" s="74">
        <f t="shared" ref="E490:G490" si="156">+E491</f>
        <v>60924</v>
      </c>
      <c r="F490" s="74">
        <f t="shared" si="156"/>
        <v>60924</v>
      </c>
      <c r="G490" s="74">
        <f t="shared" si="156"/>
        <v>60924</v>
      </c>
    </row>
    <row r="491" spans="1:7" s="55" customFormat="1" ht="14.25" x14ac:dyDescent="0.25">
      <c r="A491" s="67"/>
      <c r="B491" s="67"/>
      <c r="C491" s="78" t="s">
        <v>388</v>
      </c>
      <c r="D491" s="90">
        <v>60924</v>
      </c>
      <c r="E491" s="90">
        <v>60924</v>
      </c>
      <c r="F491" s="90">
        <v>60924</v>
      </c>
      <c r="G491" s="90">
        <v>60924</v>
      </c>
    </row>
    <row r="492" spans="1:7" s="55" customFormat="1" ht="17.850000000000001" customHeight="1" x14ac:dyDescent="0.25">
      <c r="A492" s="53"/>
      <c r="B492" s="53"/>
      <c r="C492" s="57" t="s">
        <v>282</v>
      </c>
      <c r="D492" s="74">
        <f>+D494+D498+D500+D503</f>
        <v>522884.6</v>
      </c>
      <c r="E492" s="74">
        <f t="shared" ref="E492:G492" si="157">+E494+E498+E500+E503</f>
        <v>1167085.3999999999</v>
      </c>
      <c r="F492" s="74">
        <f t="shared" si="157"/>
        <v>1721913.9</v>
      </c>
      <c r="G492" s="74">
        <f t="shared" si="157"/>
        <v>2069316.2</v>
      </c>
    </row>
    <row r="493" spans="1:7" s="55" customFormat="1" ht="17.850000000000001" customHeight="1" x14ac:dyDescent="0.25">
      <c r="A493" s="53"/>
      <c r="B493" s="53"/>
      <c r="C493" s="56" t="s">
        <v>274</v>
      </c>
      <c r="D493" s="74"/>
      <c r="E493" s="74"/>
      <c r="F493" s="74"/>
      <c r="G493" s="74"/>
    </row>
    <row r="494" spans="1:7" s="55" customFormat="1" ht="17.850000000000001" customHeight="1" x14ac:dyDescent="0.25">
      <c r="A494" s="67"/>
      <c r="B494" s="67"/>
      <c r="C494" s="60" t="s">
        <v>189</v>
      </c>
      <c r="D494" s="74">
        <f>+D495+D496+D497</f>
        <v>162462.09999999998</v>
      </c>
      <c r="E494" s="74">
        <f t="shared" ref="E494:G494" si="158">+E495+E496+E497</f>
        <v>366473.4</v>
      </c>
      <c r="F494" s="74">
        <f t="shared" si="158"/>
        <v>491121.4</v>
      </c>
      <c r="G494" s="74">
        <f t="shared" si="158"/>
        <v>491121.4</v>
      </c>
    </row>
    <row r="495" spans="1:7" s="55" customFormat="1" ht="27" x14ac:dyDescent="0.25">
      <c r="A495" s="67"/>
      <c r="B495" s="67"/>
      <c r="C495" s="78" t="s">
        <v>389</v>
      </c>
      <c r="D495" s="90">
        <v>76133.7</v>
      </c>
      <c r="E495" s="90">
        <v>177645.2</v>
      </c>
      <c r="F495" s="90">
        <v>253778.9</v>
      </c>
      <c r="G495" s="90">
        <v>253778.9</v>
      </c>
    </row>
    <row r="496" spans="1:7" s="55" customFormat="1" ht="14.25" x14ac:dyDescent="0.25">
      <c r="A496" s="67"/>
      <c r="B496" s="67"/>
      <c r="C496" s="78" t="s">
        <v>390</v>
      </c>
      <c r="D496" s="90">
        <v>37814.1</v>
      </c>
      <c r="E496" s="90">
        <v>75628.100000000006</v>
      </c>
      <c r="F496" s="90">
        <v>75628.100000000006</v>
      </c>
      <c r="G496" s="90">
        <v>75628.100000000006</v>
      </c>
    </row>
    <row r="497" spans="1:7" s="55" customFormat="1" ht="27" x14ac:dyDescent="0.25">
      <c r="A497" s="67"/>
      <c r="B497" s="67"/>
      <c r="C497" s="78" t="s">
        <v>391</v>
      </c>
      <c r="D497" s="90">
        <v>48514.3</v>
      </c>
      <c r="E497" s="90">
        <v>113200.1</v>
      </c>
      <c r="F497" s="90">
        <v>161714.4</v>
      </c>
      <c r="G497" s="90">
        <v>161714.4</v>
      </c>
    </row>
    <row r="498" spans="1:7" s="55" customFormat="1" ht="17.850000000000001" customHeight="1" x14ac:dyDescent="0.25">
      <c r="A498" s="67"/>
      <c r="B498" s="67"/>
      <c r="C498" s="60" t="s">
        <v>191</v>
      </c>
      <c r="D498" s="74">
        <f>+D499</f>
        <v>30025.1</v>
      </c>
      <c r="E498" s="74">
        <f t="shared" ref="E498:G498" si="159">+E499</f>
        <v>70058.7</v>
      </c>
      <c r="F498" s="74">
        <f t="shared" si="159"/>
        <v>100083.8</v>
      </c>
      <c r="G498" s="74">
        <f t="shared" si="159"/>
        <v>100083.8</v>
      </c>
    </row>
    <row r="499" spans="1:7" s="55" customFormat="1" ht="27" x14ac:dyDescent="0.25">
      <c r="A499" s="67"/>
      <c r="B499" s="53"/>
      <c r="C499" s="78" t="s">
        <v>392</v>
      </c>
      <c r="D499" s="90">
        <v>30025.1</v>
      </c>
      <c r="E499" s="90">
        <v>70058.7</v>
      </c>
      <c r="F499" s="90">
        <v>100083.8</v>
      </c>
      <c r="G499" s="90">
        <v>100083.8</v>
      </c>
    </row>
    <row r="500" spans="1:7" s="55" customFormat="1" ht="17.850000000000001" customHeight="1" x14ac:dyDescent="0.25">
      <c r="A500" s="67"/>
      <c r="B500" s="67"/>
      <c r="C500" s="60" t="s">
        <v>199</v>
      </c>
      <c r="D500" s="74">
        <f>+D501+D502</f>
        <v>190880.80000000002</v>
      </c>
      <c r="E500" s="74">
        <f t="shared" ref="E500:G500" si="160">+E501+E502</f>
        <v>381761.6</v>
      </c>
      <c r="F500" s="74">
        <f t="shared" si="160"/>
        <v>572642.19999999995</v>
      </c>
      <c r="G500" s="74">
        <f t="shared" si="160"/>
        <v>763522.8</v>
      </c>
    </row>
    <row r="501" spans="1:7" s="55" customFormat="1" ht="53.25" customHeight="1" x14ac:dyDescent="0.25">
      <c r="A501" s="67"/>
      <c r="B501" s="53"/>
      <c r="C501" s="78" t="s">
        <v>393</v>
      </c>
      <c r="D501" s="90">
        <v>77017.000000000015</v>
      </c>
      <c r="E501" s="90">
        <v>154034</v>
      </c>
      <c r="F501" s="90">
        <v>231050.9</v>
      </c>
      <c r="G501" s="90">
        <v>308067.8</v>
      </c>
    </row>
    <row r="502" spans="1:7" s="55" customFormat="1" ht="53.25" customHeight="1" x14ac:dyDescent="0.25">
      <c r="A502" s="67"/>
      <c r="B502" s="53"/>
      <c r="C502" s="78" t="s">
        <v>394</v>
      </c>
      <c r="D502" s="90">
        <v>113863.8</v>
      </c>
      <c r="E502" s="90">
        <v>227727.6</v>
      </c>
      <c r="F502" s="90">
        <v>341591.3</v>
      </c>
      <c r="G502" s="90">
        <v>455455</v>
      </c>
    </row>
    <row r="503" spans="1:7" s="55" customFormat="1" ht="17.850000000000001" customHeight="1" x14ac:dyDescent="0.25">
      <c r="A503" s="67"/>
      <c r="B503" s="67"/>
      <c r="C503" s="60" t="s">
        <v>201</v>
      </c>
      <c r="D503" s="74">
        <f>+D504+D505</f>
        <v>139516.6</v>
      </c>
      <c r="E503" s="74">
        <f t="shared" ref="E503:G503" si="161">+E504+E505</f>
        <v>348791.7</v>
      </c>
      <c r="F503" s="74">
        <f t="shared" si="161"/>
        <v>558066.5</v>
      </c>
      <c r="G503" s="74">
        <f t="shared" si="161"/>
        <v>714588.2</v>
      </c>
    </row>
    <row r="504" spans="1:7" s="55" customFormat="1" ht="53.25" customHeight="1" x14ac:dyDescent="0.25">
      <c r="A504" s="67"/>
      <c r="B504" s="53"/>
      <c r="C504" s="78" t="s">
        <v>395</v>
      </c>
      <c r="D504" s="90">
        <v>69506</v>
      </c>
      <c r="E504" s="90">
        <v>173765.2</v>
      </c>
      <c r="F504" s="90">
        <v>278024.3</v>
      </c>
      <c r="G504" s="90">
        <v>355445.8</v>
      </c>
    </row>
    <row r="505" spans="1:7" s="55" customFormat="1" ht="27" x14ac:dyDescent="0.25">
      <c r="A505" s="67"/>
      <c r="B505" s="53"/>
      <c r="C505" s="78" t="s">
        <v>396</v>
      </c>
      <c r="D505" s="90">
        <v>70010.600000000006</v>
      </c>
      <c r="E505" s="90">
        <v>175026.5</v>
      </c>
      <c r="F505" s="90">
        <v>280042.19999999995</v>
      </c>
      <c r="G505" s="90">
        <v>359142.40000000002</v>
      </c>
    </row>
    <row r="506" spans="1:7" s="55" customFormat="1" ht="14.25" x14ac:dyDescent="0.25">
      <c r="A506" s="53"/>
      <c r="B506" s="53"/>
      <c r="C506" s="57" t="s">
        <v>397</v>
      </c>
      <c r="D506" s="74">
        <f>+ROUND(G506*25%,1)</f>
        <v>133423.20000000001</v>
      </c>
      <c r="E506" s="74">
        <f>+ROUND(G506*50%,1)</f>
        <v>266846.40000000002</v>
      </c>
      <c r="F506" s="74">
        <f>+G506</f>
        <v>533692.79999999993</v>
      </c>
      <c r="G506" s="74">
        <v>533692.79999999993</v>
      </c>
    </row>
    <row r="507" spans="1:7" s="55" customFormat="1" ht="14.25" x14ac:dyDescent="0.25">
      <c r="A507" s="53">
        <v>1236</v>
      </c>
      <c r="B507" s="68">
        <v>32002</v>
      </c>
      <c r="C507" s="69" t="s">
        <v>79</v>
      </c>
      <c r="D507" s="72">
        <f>+D509</f>
        <v>363894.2</v>
      </c>
      <c r="E507" s="72">
        <f t="shared" ref="E507:G507" si="162">+E509</f>
        <v>1091682.6000000001</v>
      </c>
      <c r="F507" s="72">
        <f t="shared" si="162"/>
        <v>2183365.2999999998</v>
      </c>
      <c r="G507" s="72">
        <f t="shared" si="162"/>
        <v>3638942.0999999996</v>
      </c>
    </row>
    <row r="508" spans="1:7" s="55" customFormat="1" ht="17.850000000000001" customHeight="1" x14ac:dyDescent="0.25">
      <c r="A508" s="53"/>
      <c r="B508" s="53"/>
      <c r="C508" s="56" t="s">
        <v>270</v>
      </c>
      <c r="D508" s="73"/>
      <c r="E508" s="73"/>
      <c r="F508" s="73"/>
      <c r="G508" s="73"/>
    </row>
    <row r="509" spans="1:7" s="55" customFormat="1" ht="14.25" x14ac:dyDescent="0.25">
      <c r="A509" s="53"/>
      <c r="B509" s="53"/>
      <c r="C509" s="57" t="s">
        <v>397</v>
      </c>
      <c r="D509" s="74">
        <f>+ROUND(G509*10%,1)</f>
        <v>363894.2</v>
      </c>
      <c r="E509" s="74">
        <f>+ROUND(G509*30%,1)</f>
        <v>1091682.6000000001</v>
      </c>
      <c r="F509" s="74">
        <f>+ROUND(G509*60%,1)</f>
        <v>2183365.2999999998</v>
      </c>
      <c r="G509" s="74">
        <v>3638942.0999999996</v>
      </c>
    </row>
    <row r="510" spans="1:7" s="55" customFormat="1" ht="33.4" customHeight="1" x14ac:dyDescent="0.25">
      <c r="A510" s="53">
        <v>1236</v>
      </c>
      <c r="B510" s="53">
        <v>32003</v>
      </c>
      <c r="C510" s="54" t="s">
        <v>398</v>
      </c>
      <c r="D510" s="72">
        <f>+D512+D583</f>
        <v>15864300.699999999</v>
      </c>
      <c r="E510" s="72">
        <f t="shared" ref="E510:G510" si="163">+E512+E583</f>
        <v>34186817.399999999</v>
      </c>
      <c r="F510" s="72">
        <f t="shared" si="163"/>
        <v>43886249.399999999</v>
      </c>
      <c r="G510" s="72">
        <f t="shared" si="163"/>
        <v>50781876.900000006</v>
      </c>
    </row>
    <row r="511" spans="1:7" s="79" customFormat="1" ht="17.850000000000001" customHeight="1" x14ac:dyDescent="0.25">
      <c r="A511" s="53"/>
      <c r="B511" s="53"/>
      <c r="C511" s="56" t="s">
        <v>270</v>
      </c>
      <c r="D511" s="73"/>
      <c r="E511" s="73"/>
      <c r="F511" s="73"/>
      <c r="G511" s="73"/>
    </row>
    <row r="512" spans="1:7" s="79" customFormat="1" ht="14.25" x14ac:dyDescent="0.25">
      <c r="A512" s="53"/>
      <c r="B512" s="53"/>
      <c r="C512" s="57" t="s">
        <v>271</v>
      </c>
      <c r="D512" s="74">
        <f>+D514+D515+D516+D522+D528+D537+D540+D549+D558+D565+D576+D578</f>
        <v>12514686.6</v>
      </c>
      <c r="E512" s="74">
        <f t="shared" ref="E512:G512" si="164">+E514+E515+E516+E522+E528+E537+E540+E549+E558+E565+E576+E578</f>
        <v>27001403.100000001</v>
      </c>
      <c r="F512" s="74">
        <f t="shared" si="164"/>
        <v>32702806.300000001</v>
      </c>
      <c r="G512" s="74">
        <f t="shared" si="164"/>
        <v>36846866</v>
      </c>
    </row>
    <row r="513" spans="1:7" s="79" customFormat="1" ht="17.850000000000001" customHeight="1" x14ac:dyDescent="0.25">
      <c r="A513" s="59"/>
      <c r="B513" s="59"/>
      <c r="C513" s="56" t="s">
        <v>274</v>
      </c>
      <c r="D513" s="80"/>
      <c r="E513" s="80"/>
      <c r="F513" s="80"/>
      <c r="G513" s="80"/>
    </row>
    <row r="514" spans="1:7" s="79" customFormat="1" ht="14.25" x14ac:dyDescent="0.25">
      <c r="A514" s="59"/>
      <c r="B514" s="59"/>
      <c r="C514" s="76" t="s">
        <v>398</v>
      </c>
      <c r="D514" s="73">
        <f>+ROUND(G514*10%,1)</f>
        <v>1314686.6000000001</v>
      </c>
      <c r="E514" s="73">
        <f>+ROUND(G514*35%,1)</f>
        <v>4601403.0999999996</v>
      </c>
      <c r="F514" s="73">
        <f>+ROUND(G514*70%,1)</f>
        <v>9202806.1999999993</v>
      </c>
      <c r="G514" s="73">
        <f>13146866</f>
        <v>13146866</v>
      </c>
    </row>
    <row r="515" spans="1:7" s="79" customFormat="1" ht="42.75" x14ac:dyDescent="0.25">
      <c r="A515" s="59"/>
      <c r="B515" s="59"/>
      <c r="C515" s="76" t="s">
        <v>399</v>
      </c>
      <c r="D515" s="73">
        <v>0</v>
      </c>
      <c r="E515" s="73">
        <v>0</v>
      </c>
      <c r="F515" s="73">
        <f>+G515</f>
        <v>900000</v>
      </c>
      <c r="G515" s="73">
        <f>60*15000</f>
        <v>900000</v>
      </c>
    </row>
    <row r="516" spans="1:7" s="79" customFormat="1" ht="17.850000000000001" customHeight="1" x14ac:dyDescent="0.25">
      <c r="A516" s="59"/>
      <c r="B516" s="59"/>
      <c r="C516" s="76" t="s">
        <v>189</v>
      </c>
      <c r="D516" s="73">
        <f>+D517+D518+D519+D520+D521</f>
        <v>1000000</v>
      </c>
      <c r="E516" s="73">
        <f t="shared" ref="E516:G516" si="165">+E517+E518+E519+E520+E521</f>
        <v>2000000</v>
      </c>
      <c r="F516" s="73">
        <f t="shared" si="165"/>
        <v>2000000</v>
      </c>
      <c r="G516" s="73">
        <f t="shared" si="165"/>
        <v>2000000</v>
      </c>
    </row>
    <row r="517" spans="1:7" s="79" customFormat="1" ht="13.5" x14ac:dyDescent="0.25">
      <c r="A517" s="59"/>
      <c r="B517" s="66"/>
      <c r="C517" s="62" t="s">
        <v>400</v>
      </c>
      <c r="D517" s="88">
        <v>200000</v>
      </c>
      <c r="E517" s="88">
        <v>400000</v>
      </c>
      <c r="F517" s="88">
        <v>400000</v>
      </c>
      <c r="G517" s="88">
        <v>400000</v>
      </c>
    </row>
    <row r="518" spans="1:7" s="79" customFormat="1" ht="27" x14ac:dyDescent="0.25">
      <c r="A518" s="59"/>
      <c r="B518" s="66"/>
      <c r="C518" s="81" t="s">
        <v>401</v>
      </c>
      <c r="D518" s="88">
        <v>200000</v>
      </c>
      <c r="E518" s="88">
        <v>400000</v>
      </c>
      <c r="F518" s="88">
        <v>400000</v>
      </c>
      <c r="G518" s="88">
        <v>400000</v>
      </c>
    </row>
    <row r="519" spans="1:7" s="79" customFormat="1" ht="27" x14ac:dyDescent="0.25">
      <c r="A519" s="59"/>
      <c r="B519" s="66"/>
      <c r="C519" s="81" t="s">
        <v>402</v>
      </c>
      <c r="D519" s="88">
        <v>200000</v>
      </c>
      <c r="E519" s="88">
        <v>400000</v>
      </c>
      <c r="F519" s="88">
        <v>400000</v>
      </c>
      <c r="G519" s="88">
        <v>400000</v>
      </c>
    </row>
    <row r="520" spans="1:7" s="79" customFormat="1" ht="13.5" x14ac:dyDescent="0.25">
      <c r="A520" s="59"/>
      <c r="B520" s="66"/>
      <c r="C520" s="81" t="s">
        <v>403</v>
      </c>
      <c r="D520" s="88">
        <v>200000</v>
      </c>
      <c r="E520" s="88">
        <v>400000</v>
      </c>
      <c r="F520" s="88">
        <v>400000</v>
      </c>
      <c r="G520" s="88">
        <v>400000</v>
      </c>
    </row>
    <row r="521" spans="1:7" s="79" customFormat="1" ht="13.5" x14ac:dyDescent="0.25">
      <c r="A521" s="59"/>
      <c r="B521" s="66"/>
      <c r="C521" s="81" t="s">
        <v>404</v>
      </c>
      <c r="D521" s="88">
        <v>200000</v>
      </c>
      <c r="E521" s="88">
        <v>400000</v>
      </c>
      <c r="F521" s="88">
        <v>400000</v>
      </c>
      <c r="G521" s="88">
        <v>400000</v>
      </c>
    </row>
    <row r="522" spans="1:7" s="79" customFormat="1" ht="17.850000000000001" customHeight="1" x14ac:dyDescent="0.25">
      <c r="A522" s="59"/>
      <c r="B522" s="59"/>
      <c r="C522" s="76" t="s">
        <v>191</v>
      </c>
      <c r="D522" s="73">
        <f>+D523+D524+D525+D526+D527</f>
        <v>900000</v>
      </c>
      <c r="E522" s="73">
        <f t="shared" ref="E522:G522" si="166">+E523+E524+E525+E526+E527</f>
        <v>1800000</v>
      </c>
      <c r="F522" s="73">
        <f t="shared" si="166"/>
        <v>1900000</v>
      </c>
      <c r="G522" s="73">
        <f t="shared" si="166"/>
        <v>2000000</v>
      </c>
    </row>
    <row r="523" spans="1:7" s="79" customFormat="1" ht="13.5" x14ac:dyDescent="0.25">
      <c r="A523" s="59"/>
      <c r="B523" s="66"/>
      <c r="C523" s="81" t="s">
        <v>405</v>
      </c>
      <c r="D523" s="88">
        <v>200000</v>
      </c>
      <c r="E523" s="88">
        <v>400000</v>
      </c>
      <c r="F523" s="88">
        <v>400000</v>
      </c>
      <c r="G523" s="88">
        <v>400000</v>
      </c>
    </row>
    <row r="524" spans="1:7" s="79" customFormat="1" ht="13.5" x14ac:dyDescent="0.25">
      <c r="A524" s="59"/>
      <c r="B524" s="66"/>
      <c r="C524" s="81" t="s">
        <v>406</v>
      </c>
      <c r="D524" s="88">
        <v>200000</v>
      </c>
      <c r="E524" s="88">
        <v>400000</v>
      </c>
      <c r="F524" s="88">
        <v>400000</v>
      </c>
      <c r="G524" s="88">
        <v>400000</v>
      </c>
    </row>
    <row r="525" spans="1:7" s="79" customFormat="1" ht="13.5" x14ac:dyDescent="0.25">
      <c r="A525" s="59"/>
      <c r="B525" s="66"/>
      <c r="C525" s="81" t="s">
        <v>407</v>
      </c>
      <c r="D525" s="88">
        <v>200000</v>
      </c>
      <c r="E525" s="88">
        <v>400000</v>
      </c>
      <c r="F525" s="88">
        <v>400000</v>
      </c>
      <c r="G525" s="88">
        <v>400000</v>
      </c>
    </row>
    <row r="526" spans="1:7" s="79" customFormat="1" ht="13.5" x14ac:dyDescent="0.25">
      <c r="A526" s="59"/>
      <c r="B526" s="66"/>
      <c r="C526" s="81" t="s">
        <v>408</v>
      </c>
      <c r="D526" s="88">
        <v>200000</v>
      </c>
      <c r="E526" s="88">
        <v>400000</v>
      </c>
      <c r="F526" s="88">
        <v>400000</v>
      </c>
      <c r="G526" s="88">
        <v>400000</v>
      </c>
    </row>
    <row r="527" spans="1:7" s="79" customFormat="1" ht="13.5" x14ac:dyDescent="0.25">
      <c r="A527" s="59"/>
      <c r="B527" s="66"/>
      <c r="C527" s="81" t="s">
        <v>409</v>
      </c>
      <c r="D527" s="88">
        <v>99999.999999999985</v>
      </c>
      <c r="E527" s="88">
        <v>200000</v>
      </c>
      <c r="F527" s="88">
        <v>300000</v>
      </c>
      <c r="G527" s="88">
        <v>400000</v>
      </c>
    </row>
    <row r="528" spans="1:7" s="79" customFormat="1" ht="17.850000000000001" customHeight="1" x14ac:dyDescent="0.25">
      <c r="A528" s="59"/>
      <c r="B528" s="59"/>
      <c r="C528" s="76" t="s">
        <v>194</v>
      </c>
      <c r="D528" s="73">
        <f>++D529+D530+D531+D532+D533+D534+D535+D536</f>
        <v>1500000</v>
      </c>
      <c r="E528" s="73">
        <f t="shared" ref="E528:G528" si="167">++E529+E530+E531+E532+E533+E534+E535+E536</f>
        <v>3000000</v>
      </c>
      <c r="F528" s="73">
        <f t="shared" si="167"/>
        <v>3100000.1</v>
      </c>
      <c r="G528" s="73">
        <f t="shared" si="167"/>
        <v>3200000</v>
      </c>
    </row>
    <row r="529" spans="1:7" s="79" customFormat="1" ht="13.5" x14ac:dyDescent="0.25">
      <c r="A529" s="59"/>
      <c r="B529" s="66"/>
      <c r="C529" s="81" t="s">
        <v>410</v>
      </c>
      <c r="D529" s="88">
        <v>200000</v>
      </c>
      <c r="E529" s="88">
        <v>400000</v>
      </c>
      <c r="F529" s="88">
        <v>400000</v>
      </c>
      <c r="G529" s="88">
        <v>400000</v>
      </c>
    </row>
    <row r="530" spans="1:7" s="79" customFormat="1" ht="13.5" x14ac:dyDescent="0.25">
      <c r="A530" s="59"/>
      <c r="B530" s="66"/>
      <c r="C530" s="81" t="s">
        <v>411</v>
      </c>
      <c r="D530" s="88">
        <v>200000</v>
      </c>
      <c r="E530" s="88">
        <v>400000</v>
      </c>
      <c r="F530" s="88">
        <v>400000</v>
      </c>
      <c r="G530" s="88">
        <v>400000</v>
      </c>
    </row>
    <row r="531" spans="1:7" s="79" customFormat="1" ht="13.5" x14ac:dyDescent="0.25">
      <c r="A531" s="59"/>
      <c r="B531" s="66"/>
      <c r="C531" s="81" t="s">
        <v>412</v>
      </c>
      <c r="D531" s="88">
        <v>200000</v>
      </c>
      <c r="E531" s="88">
        <v>400000</v>
      </c>
      <c r="F531" s="88">
        <v>400000</v>
      </c>
      <c r="G531" s="88">
        <v>400000</v>
      </c>
    </row>
    <row r="532" spans="1:7" s="79" customFormat="1" ht="13.5" x14ac:dyDescent="0.25">
      <c r="A532" s="59"/>
      <c r="B532" s="66"/>
      <c r="C532" s="81" t="s">
        <v>413</v>
      </c>
      <c r="D532" s="88">
        <v>200000</v>
      </c>
      <c r="E532" s="88">
        <v>400000</v>
      </c>
      <c r="F532" s="88">
        <v>400000</v>
      </c>
      <c r="G532" s="88">
        <v>400000</v>
      </c>
    </row>
    <row r="533" spans="1:7" s="79" customFormat="1" ht="13.5" x14ac:dyDescent="0.25">
      <c r="A533" s="59"/>
      <c r="B533" s="66"/>
      <c r="C533" s="81" t="s">
        <v>414</v>
      </c>
      <c r="D533" s="88">
        <v>200000</v>
      </c>
      <c r="E533" s="88">
        <v>400000</v>
      </c>
      <c r="F533" s="88">
        <v>400000</v>
      </c>
      <c r="G533" s="88">
        <v>400000</v>
      </c>
    </row>
    <row r="534" spans="1:7" s="79" customFormat="1" ht="13.5" x14ac:dyDescent="0.25">
      <c r="A534" s="59"/>
      <c r="B534" s="66"/>
      <c r="C534" s="81" t="s">
        <v>415</v>
      </c>
      <c r="D534" s="88">
        <v>200000</v>
      </c>
      <c r="E534" s="88">
        <v>400000</v>
      </c>
      <c r="F534" s="88">
        <v>400000</v>
      </c>
      <c r="G534" s="88">
        <v>400000</v>
      </c>
    </row>
    <row r="535" spans="1:7" s="79" customFormat="1" ht="13.5" x14ac:dyDescent="0.25">
      <c r="A535" s="59"/>
      <c r="B535" s="66"/>
      <c r="C535" s="81" t="s">
        <v>416</v>
      </c>
      <c r="D535" s="88">
        <v>200000</v>
      </c>
      <c r="E535" s="88">
        <v>400000</v>
      </c>
      <c r="F535" s="88">
        <v>400000</v>
      </c>
      <c r="G535" s="88">
        <v>400000</v>
      </c>
    </row>
    <row r="536" spans="1:7" s="79" customFormat="1" ht="13.5" x14ac:dyDescent="0.25">
      <c r="A536" s="59"/>
      <c r="B536" s="66"/>
      <c r="C536" s="81" t="s">
        <v>417</v>
      </c>
      <c r="D536" s="88">
        <v>100000</v>
      </c>
      <c r="E536" s="88">
        <v>200000.00000000003</v>
      </c>
      <c r="F536" s="88">
        <v>300000.09999999998</v>
      </c>
      <c r="G536" s="88">
        <v>400000</v>
      </c>
    </row>
    <row r="537" spans="1:7" s="79" customFormat="1" ht="17.850000000000001" customHeight="1" x14ac:dyDescent="0.25">
      <c r="A537" s="59"/>
      <c r="B537" s="59"/>
      <c r="C537" s="76" t="s">
        <v>230</v>
      </c>
      <c r="D537" s="73">
        <f>+D538+D539</f>
        <v>400000</v>
      </c>
      <c r="E537" s="73">
        <f t="shared" ref="E537:G537" si="168">+E538+E539</f>
        <v>800000</v>
      </c>
      <c r="F537" s="73">
        <f t="shared" si="168"/>
        <v>800000</v>
      </c>
      <c r="G537" s="73">
        <f t="shared" si="168"/>
        <v>800000</v>
      </c>
    </row>
    <row r="538" spans="1:7" s="79" customFormat="1" ht="13.5" x14ac:dyDescent="0.25">
      <c r="A538" s="59"/>
      <c r="B538" s="66"/>
      <c r="C538" s="81" t="s">
        <v>418</v>
      </c>
      <c r="D538" s="88">
        <v>200000</v>
      </c>
      <c r="E538" s="88">
        <v>400000</v>
      </c>
      <c r="F538" s="88">
        <v>400000</v>
      </c>
      <c r="G538" s="88">
        <v>400000</v>
      </c>
    </row>
    <row r="539" spans="1:7" s="79" customFormat="1" ht="13.5" x14ac:dyDescent="0.25">
      <c r="A539" s="59"/>
      <c r="B539" s="66"/>
      <c r="C539" s="81" t="s">
        <v>419</v>
      </c>
      <c r="D539" s="88">
        <v>200000</v>
      </c>
      <c r="E539" s="88">
        <v>400000</v>
      </c>
      <c r="F539" s="88">
        <v>400000</v>
      </c>
      <c r="G539" s="88">
        <v>400000</v>
      </c>
    </row>
    <row r="540" spans="1:7" s="79" customFormat="1" ht="17.850000000000001" customHeight="1" x14ac:dyDescent="0.25">
      <c r="A540" s="59"/>
      <c r="B540" s="59"/>
      <c r="C540" s="76" t="s">
        <v>199</v>
      </c>
      <c r="D540" s="73">
        <f>+D541+D542+D543+D544+D545+D546+D547+D548</f>
        <v>1600000</v>
      </c>
      <c r="E540" s="73">
        <f t="shared" ref="E540:G540" si="169">+E541+E542+E543+E544+E545+E546+E547+E548</f>
        <v>3200000</v>
      </c>
      <c r="F540" s="73">
        <f t="shared" si="169"/>
        <v>3200000</v>
      </c>
      <c r="G540" s="73">
        <f t="shared" si="169"/>
        <v>3200000</v>
      </c>
    </row>
    <row r="541" spans="1:7" s="79" customFormat="1" ht="13.5" x14ac:dyDescent="0.25">
      <c r="A541" s="59"/>
      <c r="B541" s="66"/>
      <c r="C541" s="81" t="s">
        <v>420</v>
      </c>
      <c r="D541" s="88">
        <v>200000</v>
      </c>
      <c r="E541" s="88">
        <v>400000</v>
      </c>
      <c r="F541" s="88">
        <v>400000</v>
      </c>
      <c r="G541" s="88">
        <v>400000</v>
      </c>
    </row>
    <row r="542" spans="1:7" s="79" customFormat="1" ht="13.5" x14ac:dyDescent="0.25">
      <c r="A542" s="59"/>
      <c r="B542" s="66"/>
      <c r="C542" s="81" t="s">
        <v>421</v>
      </c>
      <c r="D542" s="88">
        <v>200000</v>
      </c>
      <c r="E542" s="88">
        <v>400000</v>
      </c>
      <c r="F542" s="88">
        <v>400000</v>
      </c>
      <c r="G542" s="88">
        <v>400000</v>
      </c>
    </row>
    <row r="543" spans="1:7" s="79" customFormat="1" ht="27" x14ac:dyDescent="0.25">
      <c r="A543" s="59"/>
      <c r="B543" s="66"/>
      <c r="C543" s="81" t="s">
        <v>422</v>
      </c>
      <c r="D543" s="88">
        <v>200000</v>
      </c>
      <c r="E543" s="88">
        <v>400000</v>
      </c>
      <c r="F543" s="88">
        <v>400000</v>
      </c>
      <c r="G543" s="88">
        <v>400000</v>
      </c>
    </row>
    <row r="544" spans="1:7" s="79" customFormat="1" ht="13.5" x14ac:dyDescent="0.25">
      <c r="A544" s="59"/>
      <c r="B544" s="66"/>
      <c r="C544" s="81" t="s">
        <v>423</v>
      </c>
      <c r="D544" s="88">
        <v>200000</v>
      </c>
      <c r="E544" s="88">
        <v>400000</v>
      </c>
      <c r="F544" s="88">
        <v>400000</v>
      </c>
      <c r="G544" s="88">
        <v>400000</v>
      </c>
    </row>
    <row r="545" spans="1:7" s="79" customFormat="1" ht="13.5" x14ac:dyDescent="0.25">
      <c r="A545" s="59"/>
      <c r="B545" s="66"/>
      <c r="C545" s="81" t="s">
        <v>424</v>
      </c>
      <c r="D545" s="88">
        <v>200000</v>
      </c>
      <c r="E545" s="88">
        <v>400000</v>
      </c>
      <c r="F545" s="88">
        <v>400000</v>
      </c>
      <c r="G545" s="88">
        <v>400000</v>
      </c>
    </row>
    <row r="546" spans="1:7" s="79" customFormat="1" ht="13.5" x14ac:dyDescent="0.25">
      <c r="A546" s="59"/>
      <c r="B546" s="66"/>
      <c r="C546" s="81" t="s">
        <v>425</v>
      </c>
      <c r="D546" s="88">
        <v>200000</v>
      </c>
      <c r="E546" s="88">
        <v>400000</v>
      </c>
      <c r="F546" s="88">
        <v>400000</v>
      </c>
      <c r="G546" s="88">
        <v>400000</v>
      </c>
    </row>
    <row r="547" spans="1:7" s="79" customFormat="1" ht="13.5" x14ac:dyDescent="0.25">
      <c r="A547" s="59"/>
      <c r="B547" s="66"/>
      <c r="C547" s="81" t="s">
        <v>426</v>
      </c>
      <c r="D547" s="88">
        <v>200000</v>
      </c>
      <c r="E547" s="88">
        <v>400000</v>
      </c>
      <c r="F547" s="88">
        <v>400000</v>
      </c>
      <c r="G547" s="88">
        <v>400000</v>
      </c>
    </row>
    <row r="548" spans="1:7" s="79" customFormat="1" ht="13.5" x14ac:dyDescent="0.25">
      <c r="A548" s="59"/>
      <c r="B548" s="66"/>
      <c r="C548" s="81" t="s">
        <v>427</v>
      </c>
      <c r="D548" s="88">
        <v>200000</v>
      </c>
      <c r="E548" s="88">
        <v>400000</v>
      </c>
      <c r="F548" s="88">
        <v>400000</v>
      </c>
      <c r="G548" s="88">
        <v>400000</v>
      </c>
    </row>
    <row r="549" spans="1:7" s="79" customFormat="1" ht="17.850000000000001" customHeight="1" x14ac:dyDescent="0.25">
      <c r="A549" s="59"/>
      <c r="B549" s="59"/>
      <c r="C549" s="76" t="s">
        <v>196</v>
      </c>
      <c r="D549" s="73">
        <f>+D550+D551+D552+D553+D554+D555+D556+D557</f>
        <v>1600000</v>
      </c>
      <c r="E549" s="73">
        <f t="shared" ref="E549:G549" si="170">+E550+E551+E552+E553+E554+E555+E556+E557</f>
        <v>3200000</v>
      </c>
      <c r="F549" s="73">
        <f t="shared" si="170"/>
        <v>3200000</v>
      </c>
      <c r="G549" s="73">
        <f t="shared" si="170"/>
        <v>3200000</v>
      </c>
    </row>
    <row r="550" spans="1:7" s="79" customFormat="1" ht="13.5" x14ac:dyDescent="0.25">
      <c r="A550" s="59"/>
      <c r="B550" s="66"/>
      <c r="C550" s="81" t="s">
        <v>428</v>
      </c>
      <c r="D550" s="88">
        <v>200000</v>
      </c>
      <c r="E550" s="88">
        <v>400000</v>
      </c>
      <c r="F550" s="88">
        <v>400000</v>
      </c>
      <c r="G550" s="88">
        <v>400000</v>
      </c>
    </row>
    <row r="551" spans="1:7" s="79" customFormat="1" ht="13.5" x14ac:dyDescent="0.25">
      <c r="A551" s="59"/>
      <c r="B551" s="66"/>
      <c r="C551" s="81" t="s">
        <v>429</v>
      </c>
      <c r="D551" s="88">
        <v>200000</v>
      </c>
      <c r="E551" s="88">
        <v>400000</v>
      </c>
      <c r="F551" s="88">
        <v>400000</v>
      </c>
      <c r="G551" s="88">
        <v>400000</v>
      </c>
    </row>
    <row r="552" spans="1:7" s="79" customFormat="1" ht="13.5" x14ac:dyDescent="0.25">
      <c r="A552" s="59"/>
      <c r="B552" s="66"/>
      <c r="C552" s="81" t="s">
        <v>430</v>
      </c>
      <c r="D552" s="88">
        <v>200000</v>
      </c>
      <c r="E552" s="88">
        <v>400000</v>
      </c>
      <c r="F552" s="88">
        <v>400000</v>
      </c>
      <c r="G552" s="88">
        <v>400000</v>
      </c>
    </row>
    <row r="553" spans="1:7" s="79" customFormat="1" ht="13.5" x14ac:dyDescent="0.25">
      <c r="A553" s="59"/>
      <c r="B553" s="66"/>
      <c r="C553" s="81" t="s">
        <v>431</v>
      </c>
      <c r="D553" s="88">
        <v>200000</v>
      </c>
      <c r="E553" s="88">
        <v>400000</v>
      </c>
      <c r="F553" s="88">
        <v>400000</v>
      </c>
      <c r="G553" s="88">
        <v>400000</v>
      </c>
    </row>
    <row r="554" spans="1:7" s="79" customFormat="1" ht="13.5" x14ac:dyDescent="0.25">
      <c r="A554" s="59"/>
      <c r="B554" s="66"/>
      <c r="C554" s="81" t="s">
        <v>432</v>
      </c>
      <c r="D554" s="88">
        <v>200000</v>
      </c>
      <c r="E554" s="88">
        <v>400000</v>
      </c>
      <c r="F554" s="88">
        <v>400000</v>
      </c>
      <c r="G554" s="88">
        <v>400000</v>
      </c>
    </row>
    <row r="555" spans="1:7" s="79" customFormat="1" ht="13.5" x14ac:dyDescent="0.25">
      <c r="A555" s="59"/>
      <c r="B555" s="66"/>
      <c r="C555" s="81" t="s">
        <v>433</v>
      </c>
      <c r="D555" s="88">
        <v>200000</v>
      </c>
      <c r="E555" s="88">
        <v>400000</v>
      </c>
      <c r="F555" s="88">
        <v>400000</v>
      </c>
      <c r="G555" s="88">
        <v>400000</v>
      </c>
    </row>
    <row r="556" spans="1:7" s="79" customFormat="1" ht="13.5" x14ac:dyDescent="0.25">
      <c r="A556" s="59"/>
      <c r="B556" s="66"/>
      <c r="C556" s="81" t="s">
        <v>434</v>
      </c>
      <c r="D556" s="88">
        <v>200000</v>
      </c>
      <c r="E556" s="88">
        <v>400000</v>
      </c>
      <c r="F556" s="88">
        <v>400000</v>
      </c>
      <c r="G556" s="88">
        <v>400000</v>
      </c>
    </row>
    <row r="557" spans="1:7" s="79" customFormat="1" ht="13.5" x14ac:dyDescent="0.25">
      <c r="A557" s="59"/>
      <c r="B557" s="66"/>
      <c r="C557" s="81" t="s">
        <v>435</v>
      </c>
      <c r="D557" s="88">
        <v>200000</v>
      </c>
      <c r="E557" s="88">
        <v>400000</v>
      </c>
      <c r="F557" s="88">
        <v>400000</v>
      </c>
      <c r="G557" s="88">
        <v>400000</v>
      </c>
    </row>
    <row r="558" spans="1:7" s="79" customFormat="1" ht="17.850000000000001" customHeight="1" x14ac:dyDescent="0.25">
      <c r="A558" s="59"/>
      <c r="B558" s="59"/>
      <c r="C558" s="76" t="s">
        <v>201</v>
      </c>
      <c r="D558" s="73">
        <f>+D559+D560+D561+D562+D563+D564</f>
        <v>1200000</v>
      </c>
      <c r="E558" s="73">
        <f t="shared" ref="E558:G558" si="171">+E559+E560+E561+E562+E563+E564</f>
        <v>2400000</v>
      </c>
      <c r="F558" s="73">
        <f t="shared" si="171"/>
        <v>2400000</v>
      </c>
      <c r="G558" s="73">
        <f t="shared" si="171"/>
        <v>2400000</v>
      </c>
    </row>
    <row r="559" spans="1:7" s="79" customFormat="1" ht="13.5" x14ac:dyDescent="0.25">
      <c r="A559" s="59"/>
      <c r="B559" s="66"/>
      <c r="C559" s="81" t="s">
        <v>436</v>
      </c>
      <c r="D559" s="88">
        <v>200000</v>
      </c>
      <c r="E559" s="88">
        <v>400000</v>
      </c>
      <c r="F559" s="88">
        <v>400000</v>
      </c>
      <c r="G559" s="88">
        <v>400000</v>
      </c>
    </row>
    <row r="560" spans="1:7" s="79" customFormat="1" ht="13.5" x14ac:dyDescent="0.25">
      <c r="A560" s="59"/>
      <c r="B560" s="66"/>
      <c r="C560" s="81" t="s">
        <v>437</v>
      </c>
      <c r="D560" s="88">
        <v>200000</v>
      </c>
      <c r="E560" s="88">
        <v>400000</v>
      </c>
      <c r="F560" s="88">
        <v>400000</v>
      </c>
      <c r="G560" s="88">
        <v>400000</v>
      </c>
    </row>
    <row r="561" spans="1:7" s="79" customFormat="1" ht="13.5" x14ac:dyDescent="0.25">
      <c r="A561" s="59"/>
      <c r="B561" s="66"/>
      <c r="C561" s="81" t="s">
        <v>438</v>
      </c>
      <c r="D561" s="88">
        <v>200000</v>
      </c>
      <c r="E561" s="88">
        <v>400000</v>
      </c>
      <c r="F561" s="88">
        <v>400000</v>
      </c>
      <c r="G561" s="88">
        <v>400000</v>
      </c>
    </row>
    <row r="562" spans="1:7" s="79" customFormat="1" ht="13.5" x14ac:dyDescent="0.25">
      <c r="A562" s="59"/>
      <c r="B562" s="66"/>
      <c r="C562" s="81" t="s">
        <v>439</v>
      </c>
      <c r="D562" s="88">
        <v>200000</v>
      </c>
      <c r="E562" s="88">
        <v>400000</v>
      </c>
      <c r="F562" s="88">
        <v>400000</v>
      </c>
      <c r="G562" s="88">
        <v>400000</v>
      </c>
    </row>
    <row r="563" spans="1:7" s="79" customFormat="1" ht="13.5" x14ac:dyDescent="0.25">
      <c r="A563" s="59"/>
      <c r="B563" s="66"/>
      <c r="C563" s="81" t="s">
        <v>440</v>
      </c>
      <c r="D563" s="88">
        <v>200000</v>
      </c>
      <c r="E563" s="88">
        <v>400000</v>
      </c>
      <c r="F563" s="88">
        <v>400000</v>
      </c>
      <c r="G563" s="88">
        <v>400000</v>
      </c>
    </row>
    <row r="564" spans="1:7" s="79" customFormat="1" ht="13.5" x14ac:dyDescent="0.25">
      <c r="A564" s="59"/>
      <c r="B564" s="66"/>
      <c r="C564" s="81" t="s">
        <v>441</v>
      </c>
      <c r="D564" s="88">
        <v>200000</v>
      </c>
      <c r="E564" s="88">
        <v>400000</v>
      </c>
      <c r="F564" s="88">
        <v>400000</v>
      </c>
      <c r="G564" s="88">
        <v>400000</v>
      </c>
    </row>
    <row r="565" spans="1:7" s="79" customFormat="1" ht="17.850000000000001" customHeight="1" x14ac:dyDescent="0.25">
      <c r="A565" s="59"/>
      <c r="B565" s="59"/>
      <c r="C565" s="76" t="s">
        <v>203</v>
      </c>
      <c r="D565" s="73">
        <f>+D566+D567+D568+D569+D570+D571+D572+D573+D574+D575</f>
        <v>2000000</v>
      </c>
      <c r="E565" s="73">
        <f t="shared" ref="E565:G565" si="172">+E566+E567+E568+E569+E570+E571+E572+E573+E574+E575</f>
        <v>4000000</v>
      </c>
      <c r="F565" s="73">
        <f t="shared" si="172"/>
        <v>4000000</v>
      </c>
      <c r="G565" s="73">
        <f t="shared" si="172"/>
        <v>4000000</v>
      </c>
    </row>
    <row r="566" spans="1:7" s="79" customFormat="1" ht="13.5" x14ac:dyDescent="0.25">
      <c r="A566" s="59"/>
      <c r="B566" s="66"/>
      <c r="C566" s="81" t="s">
        <v>442</v>
      </c>
      <c r="D566" s="88">
        <v>200000</v>
      </c>
      <c r="E566" s="88">
        <v>400000</v>
      </c>
      <c r="F566" s="88">
        <v>400000</v>
      </c>
      <c r="G566" s="88">
        <v>400000</v>
      </c>
    </row>
    <row r="567" spans="1:7" s="79" customFormat="1" ht="13.5" x14ac:dyDescent="0.25">
      <c r="A567" s="59"/>
      <c r="B567" s="66"/>
      <c r="C567" s="81" t="s">
        <v>443</v>
      </c>
      <c r="D567" s="88">
        <v>200000</v>
      </c>
      <c r="E567" s="88">
        <v>400000</v>
      </c>
      <c r="F567" s="88">
        <v>400000</v>
      </c>
      <c r="G567" s="88">
        <v>400000</v>
      </c>
    </row>
    <row r="568" spans="1:7" s="79" customFormat="1" ht="13.5" x14ac:dyDescent="0.25">
      <c r="A568" s="59"/>
      <c r="B568" s="66"/>
      <c r="C568" s="81" t="s">
        <v>444</v>
      </c>
      <c r="D568" s="88">
        <v>200000</v>
      </c>
      <c r="E568" s="88">
        <v>400000</v>
      </c>
      <c r="F568" s="88">
        <v>400000</v>
      </c>
      <c r="G568" s="88">
        <v>400000</v>
      </c>
    </row>
    <row r="569" spans="1:7" s="79" customFormat="1" ht="13.5" x14ac:dyDescent="0.25">
      <c r="A569" s="59"/>
      <c r="B569" s="66"/>
      <c r="C569" s="81" t="s">
        <v>445</v>
      </c>
      <c r="D569" s="88">
        <v>200000</v>
      </c>
      <c r="E569" s="88">
        <v>400000</v>
      </c>
      <c r="F569" s="88">
        <v>400000</v>
      </c>
      <c r="G569" s="88">
        <v>400000</v>
      </c>
    </row>
    <row r="570" spans="1:7" s="79" customFormat="1" ht="13.5" x14ac:dyDescent="0.25">
      <c r="A570" s="59"/>
      <c r="B570" s="66"/>
      <c r="C570" s="81" t="s">
        <v>446</v>
      </c>
      <c r="D570" s="88">
        <v>200000</v>
      </c>
      <c r="E570" s="88">
        <v>400000</v>
      </c>
      <c r="F570" s="88">
        <v>400000</v>
      </c>
      <c r="G570" s="88">
        <v>400000</v>
      </c>
    </row>
    <row r="571" spans="1:7" s="79" customFormat="1" ht="13.5" x14ac:dyDescent="0.25">
      <c r="A571" s="59"/>
      <c r="B571" s="66"/>
      <c r="C571" s="81" t="s">
        <v>447</v>
      </c>
      <c r="D571" s="88">
        <v>200000</v>
      </c>
      <c r="E571" s="88">
        <v>400000</v>
      </c>
      <c r="F571" s="88">
        <v>400000</v>
      </c>
      <c r="G571" s="88">
        <v>400000</v>
      </c>
    </row>
    <row r="572" spans="1:7" s="79" customFormat="1" ht="13.5" x14ac:dyDescent="0.25">
      <c r="A572" s="59"/>
      <c r="B572" s="66"/>
      <c r="C572" s="81" t="s">
        <v>448</v>
      </c>
      <c r="D572" s="88">
        <v>200000</v>
      </c>
      <c r="E572" s="88">
        <v>400000</v>
      </c>
      <c r="F572" s="88">
        <v>400000</v>
      </c>
      <c r="G572" s="88">
        <v>400000</v>
      </c>
    </row>
    <row r="573" spans="1:7" s="79" customFormat="1" ht="13.5" x14ac:dyDescent="0.25">
      <c r="A573" s="59"/>
      <c r="B573" s="66"/>
      <c r="C573" s="65" t="s">
        <v>449</v>
      </c>
      <c r="D573" s="88">
        <v>200000</v>
      </c>
      <c r="E573" s="88">
        <v>400000</v>
      </c>
      <c r="F573" s="88">
        <v>400000</v>
      </c>
      <c r="G573" s="88">
        <v>400000</v>
      </c>
    </row>
    <row r="574" spans="1:7" s="79" customFormat="1" ht="13.5" x14ac:dyDescent="0.25">
      <c r="A574" s="59"/>
      <c r="B574" s="66"/>
      <c r="C574" s="65" t="s">
        <v>450</v>
      </c>
      <c r="D574" s="88">
        <v>200000</v>
      </c>
      <c r="E574" s="88">
        <v>400000</v>
      </c>
      <c r="F574" s="88">
        <v>400000</v>
      </c>
      <c r="G574" s="88">
        <v>400000</v>
      </c>
    </row>
    <row r="575" spans="1:7" s="79" customFormat="1" ht="13.5" x14ac:dyDescent="0.25">
      <c r="A575" s="59"/>
      <c r="B575" s="66"/>
      <c r="C575" s="65" t="s">
        <v>451</v>
      </c>
      <c r="D575" s="88">
        <v>200000</v>
      </c>
      <c r="E575" s="88">
        <v>400000</v>
      </c>
      <c r="F575" s="88">
        <v>400000</v>
      </c>
      <c r="G575" s="88">
        <v>400000</v>
      </c>
    </row>
    <row r="576" spans="1:7" s="79" customFormat="1" ht="17.850000000000001" customHeight="1" x14ac:dyDescent="0.25">
      <c r="A576" s="59"/>
      <c r="B576" s="59"/>
      <c r="C576" s="76" t="s">
        <v>307</v>
      </c>
      <c r="D576" s="73">
        <f>+D577</f>
        <v>200000</v>
      </c>
      <c r="E576" s="73">
        <f t="shared" ref="E576:G576" si="173">+E577</f>
        <v>400000</v>
      </c>
      <c r="F576" s="73">
        <f t="shared" si="173"/>
        <v>400000</v>
      </c>
      <c r="G576" s="73">
        <f t="shared" si="173"/>
        <v>400000</v>
      </c>
    </row>
    <row r="577" spans="1:8" s="79" customFormat="1" ht="13.5" x14ac:dyDescent="0.25">
      <c r="A577" s="59"/>
      <c r="B577" s="66"/>
      <c r="C577" s="81" t="s">
        <v>452</v>
      </c>
      <c r="D577" s="88">
        <v>200000</v>
      </c>
      <c r="E577" s="88">
        <v>400000</v>
      </c>
      <c r="F577" s="88">
        <v>400000</v>
      </c>
      <c r="G577" s="88">
        <v>400000</v>
      </c>
    </row>
    <row r="578" spans="1:8" s="79" customFormat="1" ht="17.850000000000001" customHeight="1" x14ac:dyDescent="0.25">
      <c r="A578" s="59"/>
      <c r="B578" s="59"/>
      <c r="C578" s="76" t="s">
        <v>247</v>
      </c>
      <c r="D578" s="73">
        <f>+D579+D580+D581+D582</f>
        <v>800000</v>
      </c>
      <c r="E578" s="73">
        <f t="shared" ref="E578:G578" si="174">+E579+E580+E581+E582</f>
        <v>1600000</v>
      </c>
      <c r="F578" s="73">
        <f t="shared" si="174"/>
        <v>1600000</v>
      </c>
      <c r="G578" s="73">
        <f t="shared" si="174"/>
        <v>1600000</v>
      </c>
    </row>
    <row r="579" spans="1:8" s="79" customFormat="1" ht="13.5" x14ac:dyDescent="0.25">
      <c r="A579" s="59"/>
      <c r="B579" s="66"/>
      <c r="C579" s="81" t="s">
        <v>453</v>
      </c>
      <c r="D579" s="88">
        <v>200000</v>
      </c>
      <c r="E579" s="88">
        <v>400000</v>
      </c>
      <c r="F579" s="88">
        <v>400000</v>
      </c>
      <c r="G579" s="88">
        <v>400000</v>
      </c>
    </row>
    <row r="580" spans="1:8" s="79" customFormat="1" ht="13.5" x14ac:dyDescent="0.25">
      <c r="A580" s="59"/>
      <c r="B580" s="66"/>
      <c r="C580" s="81" t="s">
        <v>454</v>
      </c>
      <c r="D580" s="88">
        <v>200000</v>
      </c>
      <c r="E580" s="88">
        <v>400000</v>
      </c>
      <c r="F580" s="88">
        <v>400000</v>
      </c>
      <c r="G580" s="88">
        <v>400000</v>
      </c>
    </row>
    <row r="581" spans="1:8" s="79" customFormat="1" ht="27" x14ac:dyDescent="0.25">
      <c r="A581" s="59"/>
      <c r="B581" s="66"/>
      <c r="C581" s="81" t="s">
        <v>455</v>
      </c>
      <c r="D581" s="88">
        <v>200000</v>
      </c>
      <c r="E581" s="88">
        <v>400000</v>
      </c>
      <c r="F581" s="88">
        <v>400000</v>
      </c>
      <c r="G581" s="88">
        <v>400000</v>
      </c>
    </row>
    <row r="582" spans="1:8" s="79" customFormat="1" ht="13.5" x14ac:dyDescent="0.25">
      <c r="A582" s="59"/>
      <c r="B582" s="66"/>
      <c r="C582" s="81" t="s">
        <v>456</v>
      </c>
      <c r="D582" s="88">
        <v>200000</v>
      </c>
      <c r="E582" s="88">
        <v>400000</v>
      </c>
      <c r="F582" s="88">
        <v>400000</v>
      </c>
      <c r="G582" s="88">
        <v>400000</v>
      </c>
    </row>
    <row r="583" spans="1:8" s="79" customFormat="1" ht="17.850000000000001" customHeight="1" x14ac:dyDescent="0.25">
      <c r="A583" s="53"/>
      <c r="B583" s="53"/>
      <c r="C583" s="57" t="s">
        <v>282</v>
      </c>
      <c r="D583" s="74">
        <f>+D585+D586+D587+D593+D595+D597+D605+D609+D611+D613+D617</f>
        <v>3349614.1000000006</v>
      </c>
      <c r="E583" s="74">
        <f t="shared" ref="E583:G583" si="175">+E585+E586+E587+E593+E595+E597+E605+E609+E611+E613+E617</f>
        <v>7185414.2999999998</v>
      </c>
      <c r="F583" s="74">
        <f t="shared" si="175"/>
        <v>11183443.1</v>
      </c>
      <c r="G583" s="74">
        <f t="shared" si="175"/>
        <v>13935010.900000004</v>
      </c>
      <c r="H583" s="82"/>
    </row>
    <row r="584" spans="1:8" s="79" customFormat="1" ht="17.850000000000001" customHeight="1" x14ac:dyDescent="0.25">
      <c r="A584" s="59"/>
      <c r="B584" s="59"/>
      <c r="C584" s="56" t="s">
        <v>274</v>
      </c>
      <c r="D584" s="80"/>
      <c r="E584" s="80"/>
      <c r="F584" s="80"/>
      <c r="G584" s="80"/>
    </row>
    <row r="585" spans="1:8" s="79" customFormat="1" ht="14.25" x14ac:dyDescent="0.25">
      <c r="A585" s="59"/>
      <c r="B585" s="59"/>
      <c r="C585" s="76" t="s">
        <v>398</v>
      </c>
      <c r="D585" s="73">
        <f>+ROUND(G585*20%,1)</f>
        <v>1860512.5</v>
      </c>
      <c r="E585" s="73">
        <f>+ROUND(G585*45%,1)</f>
        <v>4186153.2</v>
      </c>
      <c r="F585" s="73">
        <f>+ROUND(G585*75%,1)</f>
        <v>6976922</v>
      </c>
      <c r="G585" s="73">
        <f>10000000-688834.2-8603.2</f>
        <v>9302562.6000000015</v>
      </c>
    </row>
    <row r="586" spans="1:8" s="79" customFormat="1" ht="42.75" x14ac:dyDescent="0.25">
      <c r="A586" s="59"/>
      <c r="B586" s="59"/>
      <c r="C586" s="76" t="s">
        <v>399</v>
      </c>
      <c r="D586" s="73">
        <v>0</v>
      </c>
      <c r="E586" s="73">
        <v>0</v>
      </c>
      <c r="F586" s="73">
        <f>+G586</f>
        <v>350000</v>
      </c>
      <c r="G586" s="73">
        <f>14*25000</f>
        <v>350000</v>
      </c>
    </row>
    <row r="587" spans="1:8" s="79" customFormat="1" ht="17.850000000000001" customHeight="1" x14ac:dyDescent="0.25">
      <c r="A587" s="59"/>
      <c r="B587" s="59"/>
      <c r="C587" s="76" t="s">
        <v>210</v>
      </c>
      <c r="D587" s="73">
        <f t="shared" ref="D587:E587" si="176">+D588+D589+D590+D591+D592</f>
        <v>0</v>
      </c>
      <c r="E587" s="73">
        <f t="shared" si="176"/>
        <v>0</v>
      </c>
      <c r="F587" s="73">
        <f>+F588+F589+F590+F591+F592</f>
        <v>119543</v>
      </c>
      <c r="G587" s="73">
        <f>+G588+G589+G590+G591+G592</f>
        <v>119543</v>
      </c>
    </row>
    <row r="588" spans="1:8" s="79" customFormat="1" ht="17.850000000000001" customHeight="1" x14ac:dyDescent="0.25">
      <c r="A588" s="59"/>
      <c r="B588" s="66"/>
      <c r="C588" s="62" t="s">
        <v>457</v>
      </c>
      <c r="D588" s="88">
        <v>0</v>
      </c>
      <c r="E588" s="88">
        <v>0</v>
      </c>
      <c r="F588" s="88">
        <v>22790</v>
      </c>
      <c r="G588" s="88">
        <v>22790</v>
      </c>
    </row>
    <row r="589" spans="1:8" s="79" customFormat="1" ht="17.850000000000001" customHeight="1" x14ac:dyDescent="0.25">
      <c r="A589" s="59"/>
      <c r="B589" s="66"/>
      <c r="C589" s="62" t="s">
        <v>458</v>
      </c>
      <c r="D589" s="88">
        <v>0</v>
      </c>
      <c r="E589" s="88">
        <v>0</v>
      </c>
      <c r="F589" s="88">
        <v>17888</v>
      </c>
      <c r="G589" s="88">
        <v>17888</v>
      </c>
    </row>
    <row r="590" spans="1:8" s="79" customFormat="1" ht="17.850000000000001" customHeight="1" x14ac:dyDescent="0.25">
      <c r="A590" s="66"/>
      <c r="B590" s="66"/>
      <c r="C590" s="62" t="s">
        <v>459</v>
      </c>
      <c r="D590" s="88">
        <v>0</v>
      </c>
      <c r="E590" s="88">
        <v>0</v>
      </c>
      <c r="F590" s="88">
        <v>28900</v>
      </c>
      <c r="G590" s="88">
        <v>28900</v>
      </c>
    </row>
    <row r="591" spans="1:8" s="79" customFormat="1" ht="17.850000000000001" customHeight="1" x14ac:dyDescent="0.25">
      <c r="A591" s="66"/>
      <c r="B591" s="66"/>
      <c r="C591" s="62" t="s">
        <v>460</v>
      </c>
      <c r="D591" s="88">
        <v>0</v>
      </c>
      <c r="E591" s="88">
        <v>0</v>
      </c>
      <c r="F591" s="88">
        <v>29325</v>
      </c>
      <c r="G591" s="88">
        <v>29325</v>
      </c>
    </row>
    <row r="592" spans="1:8" s="79" customFormat="1" ht="17.850000000000001" customHeight="1" x14ac:dyDescent="0.25">
      <c r="A592" s="66"/>
      <c r="B592" s="66"/>
      <c r="C592" s="62" t="s">
        <v>461</v>
      </c>
      <c r="D592" s="88">
        <v>0</v>
      </c>
      <c r="E592" s="88">
        <v>0</v>
      </c>
      <c r="F592" s="88">
        <v>20640</v>
      </c>
      <c r="G592" s="88">
        <v>20640</v>
      </c>
    </row>
    <row r="593" spans="1:7" s="79" customFormat="1" ht="17.850000000000001" customHeight="1" x14ac:dyDescent="0.25">
      <c r="A593" s="59"/>
      <c r="B593" s="59"/>
      <c r="C593" s="60" t="s">
        <v>189</v>
      </c>
      <c r="D593" s="83">
        <f>+D594</f>
        <v>200000</v>
      </c>
      <c r="E593" s="83">
        <f t="shared" ref="E593:G593" si="177">+E594</f>
        <v>400000</v>
      </c>
      <c r="F593" s="83">
        <f t="shared" si="177"/>
        <v>400000</v>
      </c>
      <c r="G593" s="83">
        <f t="shared" si="177"/>
        <v>400000</v>
      </c>
    </row>
    <row r="594" spans="1:7" s="79" customFormat="1" ht="17.850000000000001" customHeight="1" x14ac:dyDescent="0.25">
      <c r="A594" s="59"/>
      <c r="B594" s="66"/>
      <c r="C594" s="62" t="s">
        <v>462</v>
      </c>
      <c r="D594" s="88">
        <v>200000</v>
      </c>
      <c r="E594" s="88">
        <v>400000</v>
      </c>
      <c r="F594" s="88">
        <v>400000</v>
      </c>
      <c r="G594" s="88">
        <v>400000</v>
      </c>
    </row>
    <row r="595" spans="1:7" s="79" customFormat="1" ht="17.850000000000001" customHeight="1" x14ac:dyDescent="0.25">
      <c r="A595" s="59"/>
      <c r="B595" s="59"/>
      <c r="C595" s="76" t="s">
        <v>191</v>
      </c>
      <c r="D595" s="73">
        <f>+D596</f>
        <v>221082.7</v>
      </c>
      <c r="E595" s="73">
        <f t="shared" ref="E595:G595" si="178">+E596</f>
        <v>442165.2</v>
      </c>
      <c r="F595" s="73">
        <f t="shared" si="178"/>
        <v>663247.80000000005</v>
      </c>
      <c r="G595" s="73">
        <f t="shared" si="178"/>
        <v>884330.29999999993</v>
      </c>
    </row>
    <row r="596" spans="1:7" s="79" customFormat="1" ht="17.850000000000001" customHeight="1" x14ac:dyDescent="0.25">
      <c r="A596" s="59"/>
      <c r="B596" s="66"/>
      <c r="C596" s="62" t="s">
        <v>463</v>
      </c>
      <c r="D596" s="88">
        <v>221082.7</v>
      </c>
      <c r="E596" s="88">
        <v>442165.2</v>
      </c>
      <c r="F596" s="88">
        <v>663247.80000000005</v>
      </c>
      <c r="G596" s="88">
        <v>884330.29999999993</v>
      </c>
    </row>
    <row r="597" spans="1:7" s="79" customFormat="1" ht="17.850000000000001" customHeight="1" x14ac:dyDescent="0.25">
      <c r="A597" s="59"/>
      <c r="B597" s="59"/>
      <c r="C597" s="76" t="s">
        <v>194</v>
      </c>
      <c r="D597" s="73">
        <f>+D598+D599+D600+D601+D602+D603+D604</f>
        <v>0</v>
      </c>
      <c r="E597" s="73">
        <f t="shared" ref="E597:G597" si="179">+E598+E599+E600+E601+E602+E603+E604</f>
        <v>0</v>
      </c>
      <c r="F597" s="73">
        <f t="shared" si="179"/>
        <v>176505</v>
      </c>
      <c r="G597" s="73">
        <f t="shared" si="179"/>
        <v>176505</v>
      </c>
    </row>
    <row r="598" spans="1:7" s="79" customFormat="1" ht="17.850000000000001" customHeight="1" x14ac:dyDescent="0.25">
      <c r="A598" s="66"/>
      <c r="B598" s="66"/>
      <c r="C598" s="62" t="s">
        <v>464</v>
      </c>
      <c r="D598" s="88">
        <v>0</v>
      </c>
      <c r="E598" s="88">
        <v>0</v>
      </c>
      <c r="F598" s="88">
        <v>32640</v>
      </c>
      <c r="G598" s="88">
        <v>32640</v>
      </c>
    </row>
    <row r="599" spans="1:7" s="79" customFormat="1" ht="17.850000000000001" customHeight="1" x14ac:dyDescent="0.25">
      <c r="A599" s="66"/>
      <c r="B599" s="66"/>
      <c r="C599" s="62" t="s">
        <v>465</v>
      </c>
      <c r="D599" s="88">
        <v>0</v>
      </c>
      <c r="E599" s="88">
        <v>0</v>
      </c>
      <c r="F599" s="88">
        <v>28815</v>
      </c>
      <c r="G599" s="88">
        <v>28815</v>
      </c>
    </row>
    <row r="600" spans="1:7" s="79" customFormat="1" ht="17.850000000000001" customHeight="1" x14ac:dyDescent="0.25">
      <c r="A600" s="66"/>
      <c r="B600" s="66"/>
      <c r="C600" s="62" t="s">
        <v>466</v>
      </c>
      <c r="D600" s="88">
        <v>0</v>
      </c>
      <c r="E600" s="88">
        <v>0</v>
      </c>
      <c r="F600" s="88">
        <v>20640</v>
      </c>
      <c r="G600" s="88">
        <v>20640</v>
      </c>
    </row>
    <row r="601" spans="1:7" s="79" customFormat="1" ht="17.850000000000001" customHeight="1" x14ac:dyDescent="0.25">
      <c r="A601" s="66"/>
      <c r="B601" s="66"/>
      <c r="C601" s="62" t="s">
        <v>467</v>
      </c>
      <c r="D601" s="88">
        <v>0</v>
      </c>
      <c r="E601" s="88">
        <v>0</v>
      </c>
      <c r="F601" s="88">
        <v>32232</v>
      </c>
      <c r="G601" s="88">
        <v>32232</v>
      </c>
    </row>
    <row r="602" spans="1:7" s="79" customFormat="1" ht="13.5" x14ac:dyDescent="0.25">
      <c r="A602" s="66"/>
      <c r="B602" s="66"/>
      <c r="C602" s="62" t="s">
        <v>468</v>
      </c>
      <c r="D602" s="88">
        <v>0</v>
      </c>
      <c r="E602" s="88">
        <v>0</v>
      </c>
      <c r="F602" s="88">
        <v>19350</v>
      </c>
      <c r="G602" s="88">
        <v>19350</v>
      </c>
    </row>
    <row r="603" spans="1:7" s="79" customFormat="1" ht="17.850000000000001" customHeight="1" x14ac:dyDescent="0.25">
      <c r="A603" s="66"/>
      <c r="B603" s="66"/>
      <c r="C603" s="62" t="s">
        <v>469</v>
      </c>
      <c r="D603" s="88">
        <v>0</v>
      </c>
      <c r="E603" s="88">
        <v>0</v>
      </c>
      <c r="F603" s="88">
        <v>22188</v>
      </c>
      <c r="G603" s="88">
        <v>22188</v>
      </c>
    </row>
    <row r="604" spans="1:7" s="79" customFormat="1" ht="17.850000000000001" customHeight="1" x14ac:dyDescent="0.25">
      <c r="A604" s="66"/>
      <c r="B604" s="66"/>
      <c r="C604" s="62" t="s">
        <v>470</v>
      </c>
      <c r="D604" s="88">
        <v>0</v>
      </c>
      <c r="E604" s="88">
        <v>0</v>
      </c>
      <c r="F604" s="88">
        <v>20640</v>
      </c>
      <c r="G604" s="88">
        <v>20640</v>
      </c>
    </row>
    <row r="605" spans="1:7" s="79" customFormat="1" ht="17.850000000000001" customHeight="1" x14ac:dyDescent="0.25">
      <c r="A605" s="59"/>
      <c r="B605" s="59"/>
      <c r="C605" s="76" t="s">
        <v>230</v>
      </c>
      <c r="D605" s="73">
        <f>+D606+D607+D608</f>
        <v>89196.6</v>
      </c>
      <c r="E605" s="73">
        <f t="shared" ref="E605:G605" si="180">+E606+E607+E608</f>
        <v>178393.30000000002</v>
      </c>
      <c r="F605" s="73">
        <f t="shared" si="180"/>
        <v>308284.7</v>
      </c>
      <c r="G605" s="73">
        <f t="shared" si="180"/>
        <v>397481.30000000005</v>
      </c>
    </row>
    <row r="606" spans="1:7" s="79" customFormat="1" ht="17.850000000000001" customHeight="1" x14ac:dyDescent="0.25">
      <c r="A606" s="59"/>
      <c r="B606" s="59"/>
      <c r="C606" s="62" t="s">
        <v>471</v>
      </c>
      <c r="D606" s="88">
        <v>89196.6</v>
      </c>
      <c r="E606" s="88">
        <v>178393.30000000002</v>
      </c>
      <c r="F606" s="88">
        <v>267589.7</v>
      </c>
      <c r="G606" s="88">
        <v>356786.30000000005</v>
      </c>
    </row>
    <row r="607" spans="1:7" s="79" customFormat="1" ht="17.850000000000001" customHeight="1" x14ac:dyDescent="0.25">
      <c r="A607" s="66"/>
      <c r="B607" s="66"/>
      <c r="C607" s="62" t="s">
        <v>472</v>
      </c>
      <c r="D607" s="88">
        <v>0</v>
      </c>
      <c r="E607" s="88">
        <v>0</v>
      </c>
      <c r="F607" s="88">
        <v>24252</v>
      </c>
      <c r="G607" s="88">
        <v>24252</v>
      </c>
    </row>
    <row r="608" spans="1:7" s="79" customFormat="1" ht="17.850000000000001" customHeight="1" x14ac:dyDescent="0.25">
      <c r="A608" s="66"/>
      <c r="B608" s="66"/>
      <c r="C608" s="62" t="s">
        <v>473</v>
      </c>
      <c r="D608" s="88">
        <v>0</v>
      </c>
      <c r="E608" s="88">
        <v>0</v>
      </c>
      <c r="F608" s="88">
        <v>16443</v>
      </c>
      <c r="G608" s="88">
        <v>16443</v>
      </c>
    </row>
    <row r="609" spans="1:7" s="79" customFormat="1" ht="17.850000000000001" customHeight="1" x14ac:dyDescent="0.25">
      <c r="A609" s="59"/>
      <c r="B609" s="59"/>
      <c r="C609" s="76" t="s">
        <v>199</v>
      </c>
      <c r="D609" s="73">
        <f>+D610</f>
        <v>0</v>
      </c>
      <c r="E609" s="73">
        <f t="shared" ref="E609:G609" si="181">+E610</f>
        <v>0</v>
      </c>
      <c r="F609" s="73">
        <f t="shared" si="181"/>
        <v>31416</v>
      </c>
      <c r="G609" s="73">
        <f t="shared" si="181"/>
        <v>31416</v>
      </c>
    </row>
    <row r="610" spans="1:7" s="79" customFormat="1" ht="17.850000000000001" customHeight="1" x14ac:dyDescent="0.25">
      <c r="A610" s="66"/>
      <c r="B610" s="66"/>
      <c r="C610" s="62" t="s">
        <v>474</v>
      </c>
      <c r="D610" s="88">
        <v>0</v>
      </c>
      <c r="E610" s="88">
        <v>0</v>
      </c>
      <c r="F610" s="88">
        <v>31416</v>
      </c>
      <c r="G610" s="88">
        <v>31416</v>
      </c>
    </row>
    <row r="611" spans="1:7" s="79" customFormat="1" ht="17.850000000000001" customHeight="1" x14ac:dyDescent="0.25">
      <c r="A611" s="59"/>
      <c r="B611" s="59"/>
      <c r="C611" s="76" t="s">
        <v>201</v>
      </c>
      <c r="D611" s="73">
        <f>+D612</f>
        <v>63174.200000000004</v>
      </c>
      <c r="E611" s="73">
        <f t="shared" ref="E611:G611" si="182">+E612</f>
        <v>147406.30000000002</v>
      </c>
      <c r="F611" s="73">
        <f t="shared" si="182"/>
        <v>210580.4</v>
      </c>
      <c r="G611" s="73">
        <f t="shared" si="182"/>
        <v>210580.4</v>
      </c>
    </row>
    <row r="612" spans="1:7" s="79" customFormat="1" ht="17.850000000000001" customHeight="1" x14ac:dyDescent="0.25">
      <c r="A612" s="59"/>
      <c r="B612" s="59"/>
      <c r="C612" s="62" t="s">
        <v>475</v>
      </c>
      <c r="D612" s="88">
        <v>63174.200000000004</v>
      </c>
      <c r="E612" s="88">
        <v>147406.30000000002</v>
      </c>
      <c r="F612" s="88">
        <v>210580.4</v>
      </c>
      <c r="G612" s="88">
        <v>210580.4</v>
      </c>
    </row>
    <row r="613" spans="1:7" s="79" customFormat="1" ht="17.850000000000001" customHeight="1" x14ac:dyDescent="0.25">
      <c r="A613" s="59"/>
      <c r="B613" s="59"/>
      <c r="C613" s="76" t="s">
        <v>203</v>
      </c>
      <c r="D613" s="73">
        <f>+D614+D615+D616</f>
        <v>600000</v>
      </c>
      <c r="E613" s="73">
        <f t="shared" ref="E613:G613" si="183">+E614+E615+E616</f>
        <v>1200000</v>
      </c>
      <c r="F613" s="73">
        <f t="shared" si="183"/>
        <v>1200000</v>
      </c>
      <c r="G613" s="73">
        <f t="shared" si="183"/>
        <v>1200000</v>
      </c>
    </row>
    <row r="614" spans="1:7" s="79" customFormat="1" ht="17.850000000000001" customHeight="1" x14ac:dyDescent="0.25">
      <c r="A614" s="59"/>
      <c r="B614" s="59"/>
      <c r="C614" s="62" t="s">
        <v>476</v>
      </c>
      <c r="D614" s="88">
        <v>200000</v>
      </c>
      <c r="E614" s="88">
        <v>400000</v>
      </c>
      <c r="F614" s="88">
        <v>400000</v>
      </c>
      <c r="G614" s="88">
        <v>400000</v>
      </c>
    </row>
    <row r="615" spans="1:7" s="79" customFormat="1" ht="17.850000000000001" customHeight="1" x14ac:dyDescent="0.25">
      <c r="A615" s="59"/>
      <c r="B615" s="59"/>
      <c r="C615" s="62" t="s">
        <v>477</v>
      </c>
      <c r="D615" s="88">
        <v>200000</v>
      </c>
      <c r="E615" s="88">
        <v>400000</v>
      </c>
      <c r="F615" s="88">
        <v>400000</v>
      </c>
      <c r="G615" s="88">
        <v>400000</v>
      </c>
    </row>
    <row r="616" spans="1:7" s="79" customFormat="1" ht="17.850000000000001" customHeight="1" x14ac:dyDescent="0.25">
      <c r="A616" s="59"/>
      <c r="B616" s="59"/>
      <c r="C616" s="62" t="s">
        <v>478</v>
      </c>
      <c r="D616" s="88">
        <v>200000</v>
      </c>
      <c r="E616" s="88">
        <v>400000</v>
      </c>
      <c r="F616" s="88">
        <v>400000</v>
      </c>
      <c r="G616" s="88">
        <v>400000</v>
      </c>
    </row>
    <row r="617" spans="1:7" s="79" customFormat="1" ht="17.850000000000001" customHeight="1" x14ac:dyDescent="0.25">
      <c r="A617" s="59"/>
      <c r="B617" s="59"/>
      <c r="C617" s="76" t="s">
        <v>247</v>
      </c>
      <c r="D617" s="73">
        <f>+D618+D619</f>
        <v>315648.09999999998</v>
      </c>
      <c r="E617" s="73">
        <f t="shared" ref="E617:G617" si="184">+E618+E619</f>
        <v>631296.30000000005</v>
      </c>
      <c r="F617" s="73">
        <f t="shared" si="184"/>
        <v>746944.2</v>
      </c>
      <c r="G617" s="73">
        <f t="shared" si="184"/>
        <v>862592.3</v>
      </c>
    </row>
    <row r="618" spans="1:7" s="79" customFormat="1" ht="16.149999999999999" customHeight="1" x14ac:dyDescent="0.25">
      <c r="A618" s="66"/>
      <c r="B618" s="66"/>
      <c r="C618" s="77" t="s">
        <v>479</v>
      </c>
      <c r="D618" s="88">
        <v>115648.1</v>
      </c>
      <c r="E618" s="88">
        <v>231296.30000000002</v>
      </c>
      <c r="F618" s="88">
        <v>346944.2</v>
      </c>
      <c r="G618" s="88">
        <v>462592.3</v>
      </c>
    </row>
    <row r="619" spans="1:7" s="79" customFormat="1" ht="16.149999999999999" customHeight="1" x14ac:dyDescent="0.25">
      <c r="A619" s="66"/>
      <c r="B619" s="66"/>
      <c r="C619" s="77" t="s">
        <v>480</v>
      </c>
      <c r="D619" s="88">
        <v>200000</v>
      </c>
      <c r="E619" s="88">
        <v>400000</v>
      </c>
      <c r="F619" s="88">
        <v>400000</v>
      </c>
      <c r="G619" s="88">
        <v>400000</v>
      </c>
    </row>
    <row r="620" spans="1:7" s="79" customFormat="1" ht="33.4" customHeight="1" x14ac:dyDescent="0.25">
      <c r="A620" s="53">
        <v>1236</v>
      </c>
      <c r="B620" s="53">
        <v>32004</v>
      </c>
      <c r="C620" s="54" t="s">
        <v>481</v>
      </c>
      <c r="D620" s="72">
        <f>+D622+D680</f>
        <v>11369654.700000003</v>
      </c>
      <c r="E620" s="72">
        <f t="shared" ref="E620:G620" si="185">+E622+E680</f>
        <v>20466458.899999999</v>
      </c>
      <c r="F620" s="72">
        <f t="shared" si="185"/>
        <v>30519104.199999999</v>
      </c>
      <c r="G620" s="72">
        <f t="shared" si="185"/>
        <v>37458000</v>
      </c>
    </row>
    <row r="621" spans="1:7" s="79" customFormat="1" ht="17.850000000000001" customHeight="1" x14ac:dyDescent="0.25">
      <c r="A621" s="53"/>
      <c r="B621" s="53"/>
      <c r="C621" s="56" t="s">
        <v>270</v>
      </c>
      <c r="D621" s="73"/>
      <c r="E621" s="73"/>
      <c r="F621" s="73"/>
      <c r="G621" s="73"/>
    </row>
    <row r="622" spans="1:7" s="79" customFormat="1" ht="17.850000000000001" customHeight="1" x14ac:dyDescent="0.25">
      <c r="A622" s="53"/>
      <c r="B622" s="53"/>
      <c r="C622" s="57" t="s">
        <v>341</v>
      </c>
      <c r="D622" s="74">
        <f>+D624+D625+D627+D631+D639+D648+D651+D658+D665+D669+D674</f>
        <v>8709574.0000000019</v>
      </c>
      <c r="E622" s="74">
        <f t="shared" ref="E622:G622" si="186">+E624+E625+E627+E631+E639+E648+E651+E658+E665+E669+E674</f>
        <v>14652261.300000001</v>
      </c>
      <c r="F622" s="74">
        <f t="shared" si="186"/>
        <v>21500516.199999999</v>
      </c>
      <c r="G622" s="74">
        <f t="shared" si="186"/>
        <v>25889123.000000004</v>
      </c>
    </row>
    <row r="623" spans="1:7" s="79" customFormat="1" ht="17.850000000000001" customHeight="1" x14ac:dyDescent="0.25">
      <c r="A623" s="59"/>
      <c r="B623" s="59"/>
      <c r="C623" s="56" t="s">
        <v>274</v>
      </c>
      <c r="D623" s="84"/>
      <c r="E623" s="84"/>
      <c r="F623" s="84"/>
      <c r="G623" s="84"/>
    </row>
    <row r="624" spans="1:7" s="79" customFormat="1" ht="14.25" x14ac:dyDescent="0.25">
      <c r="A624" s="59"/>
      <c r="B624" s="59"/>
      <c r="C624" s="76" t="s">
        <v>481</v>
      </c>
      <c r="D624" s="73">
        <f>+ROUND(G624*25%,1)</f>
        <v>5485758.5</v>
      </c>
      <c r="E624" s="73">
        <f>+ROUND(G624*50%,1)</f>
        <v>10971516.9</v>
      </c>
      <c r="F624" s="73">
        <f>+ROUND(G624*80%,1)</f>
        <v>17554427</v>
      </c>
      <c r="G624" s="73">
        <f>20289332.6+12037.3+18450.5+68600+71060+141096.1+48362.2+151868.1+54450.5+50600+44365.3+77449.1+66461.2+23477.5+62473.2+3977.8+66449+19842+30425+56400+63877+77800+102761.4+75900+37419.8+35000+148000+45098.2</f>
        <v>21943033.800000004</v>
      </c>
    </row>
    <row r="625" spans="1:7" s="79" customFormat="1" ht="17.850000000000001" customHeight="1" x14ac:dyDescent="0.25">
      <c r="A625" s="59"/>
      <c r="B625" s="59"/>
      <c r="C625" s="76" t="s">
        <v>210</v>
      </c>
      <c r="D625" s="73">
        <f>+D626</f>
        <v>47600</v>
      </c>
      <c r="E625" s="73">
        <f t="shared" ref="E625:G625" si="187">+E626</f>
        <v>47600</v>
      </c>
      <c r="F625" s="73">
        <f t="shared" si="187"/>
        <v>47600</v>
      </c>
      <c r="G625" s="73">
        <f t="shared" si="187"/>
        <v>47600</v>
      </c>
    </row>
    <row r="626" spans="1:7" s="79" customFormat="1" ht="17.850000000000001" customHeight="1" x14ac:dyDescent="0.25">
      <c r="A626" s="59"/>
      <c r="B626" s="59"/>
      <c r="C626" s="62" t="s">
        <v>482</v>
      </c>
      <c r="D626" s="88">
        <v>47600</v>
      </c>
      <c r="E626" s="88">
        <v>47600</v>
      </c>
      <c r="F626" s="88">
        <v>47600</v>
      </c>
      <c r="G626" s="88">
        <v>47600</v>
      </c>
    </row>
    <row r="627" spans="1:7" s="79" customFormat="1" ht="17.850000000000001" customHeight="1" x14ac:dyDescent="0.25">
      <c r="A627" s="59"/>
      <c r="B627" s="59"/>
      <c r="C627" s="76" t="s">
        <v>189</v>
      </c>
      <c r="D627" s="73">
        <f>+D628+D629+D630</f>
        <v>132625.9</v>
      </c>
      <c r="E627" s="73">
        <f t="shared" ref="E627:G627" si="188">+E628+E629+E630</f>
        <v>132625.9</v>
      </c>
      <c r="F627" s="73">
        <f t="shared" si="188"/>
        <v>132625.9</v>
      </c>
      <c r="G627" s="73">
        <f t="shared" si="188"/>
        <v>132625.9</v>
      </c>
    </row>
    <row r="628" spans="1:7" s="79" customFormat="1" ht="17.850000000000001" customHeight="1" x14ac:dyDescent="0.25">
      <c r="A628" s="59"/>
      <c r="B628" s="59"/>
      <c r="C628" s="85" t="s">
        <v>483</v>
      </c>
      <c r="D628" s="88">
        <v>48684.4</v>
      </c>
      <c r="E628" s="88">
        <v>48684.4</v>
      </c>
      <c r="F628" s="88">
        <v>48684.4</v>
      </c>
      <c r="G628" s="88">
        <v>48684.4</v>
      </c>
    </row>
    <row r="629" spans="1:7" s="79" customFormat="1" ht="17.850000000000001" customHeight="1" x14ac:dyDescent="0.25">
      <c r="A629" s="59"/>
      <c r="B629" s="59"/>
      <c r="C629" s="85" t="s">
        <v>484</v>
      </c>
      <c r="D629" s="88">
        <v>13949.5</v>
      </c>
      <c r="E629" s="88">
        <v>13949.5</v>
      </c>
      <c r="F629" s="88">
        <v>13949.5</v>
      </c>
      <c r="G629" s="88">
        <v>13949.5</v>
      </c>
    </row>
    <row r="630" spans="1:7" s="79" customFormat="1" ht="17.850000000000001" customHeight="1" x14ac:dyDescent="0.25">
      <c r="A630" s="59"/>
      <c r="B630" s="59"/>
      <c r="C630" s="85" t="s">
        <v>485</v>
      </c>
      <c r="D630" s="88">
        <v>69992</v>
      </c>
      <c r="E630" s="88">
        <v>69992</v>
      </c>
      <c r="F630" s="88">
        <v>69992</v>
      </c>
      <c r="G630" s="88">
        <v>69992</v>
      </c>
    </row>
    <row r="631" spans="1:7" s="79" customFormat="1" ht="17.850000000000001" customHeight="1" x14ac:dyDescent="0.25">
      <c r="A631" s="59"/>
      <c r="B631" s="59"/>
      <c r="C631" s="76" t="s">
        <v>194</v>
      </c>
      <c r="D631" s="73">
        <f>+D632+D633+D634+D635+D636+D637+D638</f>
        <v>536647.30000000005</v>
      </c>
      <c r="E631" s="73">
        <f t="shared" ref="E631:G631" si="189">+E632+E633+E634+E635+E636+E637+E638</f>
        <v>726865.9</v>
      </c>
      <c r="F631" s="73">
        <f t="shared" si="189"/>
        <v>726865.9</v>
      </c>
      <c r="G631" s="73">
        <f t="shared" si="189"/>
        <v>726865.9</v>
      </c>
    </row>
    <row r="632" spans="1:7" s="79" customFormat="1" ht="17.850000000000001" customHeight="1" x14ac:dyDescent="0.25">
      <c r="A632" s="59"/>
      <c r="B632" s="59"/>
      <c r="C632" s="85" t="s">
        <v>486</v>
      </c>
      <c r="D632" s="88">
        <v>50000</v>
      </c>
      <c r="E632" s="88">
        <v>50000</v>
      </c>
      <c r="F632" s="88">
        <v>50000</v>
      </c>
      <c r="G632" s="88">
        <v>50000</v>
      </c>
    </row>
    <row r="633" spans="1:7" s="79" customFormat="1" ht="13.5" x14ac:dyDescent="0.25">
      <c r="A633" s="59"/>
      <c r="B633" s="59"/>
      <c r="C633" s="85" t="s">
        <v>487</v>
      </c>
      <c r="D633" s="88">
        <v>42803.9</v>
      </c>
      <c r="E633" s="88">
        <v>42803.9</v>
      </c>
      <c r="F633" s="88">
        <v>42803.9</v>
      </c>
      <c r="G633" s="88">
        <v>42803.9</v>
      </c>
    </row>
    <row r="634" spans="1:7" s="79" customFormat="1" ht="13.5" x14ac:dyDescent="0.25">
      <c r="A634" s="59"/>
      <c r="B634" s="59"/>
      <c r="C634" s="85" t="s">
        <v>488</v>
      </c>
      <c r="D634" s="88">
        <v>137480</v>
      </c>
      <c r="E634" s="88">
        <v>196400</v>
      </c>
      <c r="F634" s="88">
        <v>196400</v>
      </c>
      <c r="G634" s="88">
        <v>196400</v>
      </c>
    </row>
    <row r="635" spans="1:7" s="79" customFormat="1" ht="13.5" x14ac:dyDescent="0.25">
      <c r="A635" s="59"/>
      <c r="B635" s="59"/>
      <c r="C635" s="85" t="s">
        <v>489</v>
      </c>
      <c r="D635" s="88">
        <v>85400</v>
      </c>
      <c r="E635" s="88">
        <v>122000</v>
      </c>
      <c r="F635" s="88">
        <v>122000</v>
      </c>
      <c r="G635" s="88">
        <v>122000</v>
      </c>
    </row>
    <row r="636" spans="1:7" s="79" customFormat="1" ht="13.5" x14ac:dyDescent="0.25">
      <c r="A636" s="59"/>
      <c r="B636" s="59"/>
      <c r="C636" s="85" t="s">
        <v>490</v>
      </c>
      <c r="D636" s="88">
        <v>80963.399999999994</v>
      </c>
      <c r="E636" s="88">
        <v>115662</v>
      </c>
      <c r="F636" s="88">
        <v>115662</v>
      </c>
      <c r="G636" s="88">
        <v>115662</v>
      </c>
    </row>
    <row r="637" spans="1:7" s="79" customFormat="1" ht="13.5" x14ac:dyDescent="0.25">
      <c r="A637" s="59"/>
      <c r="B637" s="59"/>
      <c r="C637" s="85" t="s">
        <v>491</v>
      </c>
      <c r="D637" s="88">
        <v>70000</v>
      </c>
      <c r="E637" s="88">
        <v>100000</v>
      </c>
      <c r="F637" s="88">
        <v>100000</v>
      </c>
      <c r="G637" s="88">
        <v>100000</v>
      </c>
    </row>
    <row r="638" spans="1:7" s="79" customFormat="1" ht="13.5" x14ac:dyDescent="0.25">
      <c r="A638" s="59"/>
      <c r="B638" s="59"/>
      <c r="C638" s="85" t="s">
        <v>492</v>
      </c>
      <c r="D638" s="88">
        <v>70000</v>
      </c>
      <c r="E638" s="88">
        <v>100000</v>
      </c>
      <c r="F638" s="88">
        <v>100000</v>
      </c>
      <c r="G638" s="88">
        <v>100000</v>
      </c>
    </row>
    <row r="639" spans="1:7" s="79" customFormat="1" ht="17.850000000000001" customHeight="1" x14ac:dyDescent="0.25">
      <c r="A639" s="59"/>
      <c r="B639" s="59"/>
      <c r="C639" s="76" t="s">
        <v>230</v>
      </c>
      <c r="D639" s="73">
        <f>+D640+D641+D642+D643+D644+D645+D646+D647</f>
        <v>520718.9</v>
      </c>
      <c r="E639" s="73">
        <f t="shared" ref="E639:G639" si="190">+E640+E641+E642+E643+E644+E645+E646+E647</f>
        <v>674324.8</v>
      </c>
      <c r="F639" s="73">
        <f t="shared" si="190"/>
        <v>770012.8</v>
      </c>
      <c r="G639" s="73">
        <f t="shared" si="190"/>
        <v>770012.8</v>
      </c>
    </row>
    <row r="640" spans="1:7" s="79" customFormat="1" ht="17.850000000000001" customHeight="1" x14ac:dyDescent="0.25">
      <c r="A640" s="59"/>
      <c r="B640" s="59"/>
      <c r="C640" s="85" t="s">
        <v>493</v>
      </c>
      <c r="D640" s="88">
        <v>33097.799999999988</v>
      </c>
      <c r="E640" s="88">
        <v>33097.799999999988</v>
      </c>
      <c r="F640" s="88">
        <v>33097.799999999988</v>
      </c>
      <c r="G640" s="88">
        <v>33097.799999999988</v>
      </c>
    </row>
    <row r="641" spans="1:7" s="79" customFormat="1" ht="17.850000000000001" customHeight="1" x14ac:dyDescent="0.25">
      <c r="A641" s="59"/>
      <c r="B641" s="59"/>
      <c r="C641" s="85" t="s">
        <v>494</v>
      </c>
      <c r="D641" s="88">
        <v>17022</v>
      </c>
      <c r="E641" s="88">
        <v>17022</v>
      </c>
      <c r="F641" s="88">
        <v>17022</v>
      </c>
      <c r="G641" s="88">
        <v>17022</v>
      </c>
    </row>
    <row r="642" spans="1:7" s="79" customFormat="1" ht="17.850000000000001" customHeight="1" x14ac:dyDescent="0.25">
      <c r="A642" s="59"/>
      <c r="B642" s="59"/>
      <c r="C642" s="85" t="s">
        <v>495</v>
      </c>
      <c r="D642" s="88">
        <v>86376.6</v>
      </c>
      <c r="E642" s="88">
        <v>123395.20000000001</v>
      </c>
      <c r="F642" s="88">
        <v>123395.20000000001</v>
      </c>
      <c r="G642" s="88">
        <v>123395.20000000001</v>
      </c>
    </row>
    <row r="643" spans="1:7" s="79" customFormat="1" ht="17.850000000000001" customHeight="1" x14ac:dyDescent="0.25">
      <c r="A643" s="59"/>
      <c r="B643" s="59"/>
      <c r="C643" s="85" t="s">
        <v>496</v>
      </c>
      <c r="D643" s="88">
        <v>159480</v>
      </c>
      <c r="E643" s="88">
        <v>223272</v>
      </c>
      <c r="F643" s="88">
        <v>318960</v>
      </c>
      <c r="G643" s="88">
        <v>318960</v>
      </c>
    </row>
    <row r="644" spans="1:7" s="79" customFormat="1" ht="17.850000000000001" customHeight="1" x14ac:dyDescent="0.25">
      <c r="A644" s="59"/>
      <c r="B644" s="59"/>
      <c r="C644" s="85" t="s">
        <v>497</v>
      </c>
      <c r="D644" s="88">
        <v>123189.2</v>
      </c>
      <c r="E644" s="88">
        <v>175984.5</v>
      </c>
      <c r="F644" s="88">
        <v>175984.5</v>
      </c>
      <c r="G644" s="88">
        <v>175984.5</v>
      </c>
    </row>
    <row r="645" spans="1:7" s="79" customFormat="1" ht="17.850000000000001" customHeight="1" x14ac:dyDescent="0.25">
      <c r="A645" s="59"/>
      <c r="B645" s="59"/>
      <c r="C645" s="85" t="s">
        <v>498</v>
      </c>
      <c r="D645" s="88">
        <v>36400</v>
      </c>
      <c r="E645" s="88">
        <v>36400</v>
      </c>
      <c r="F645" s="88">
        <v>36400</v>
      </c>
      <c r="G645" s="88">
        <v>36400</v>
      </c>
    </row>
    <row r="646" spans="1:7" s="79" customFormat="1" ht="17.850000000000001" customHeight="1" x14ac:dyDescent="0.25">
      <c r="A646" s="59"/>
      <c r="B646" s="59"/>
      <c r="C646" s="85" t="s">
        <v>499</v>
      </c>
      <c r="D646" s="88">
        <v>28102.400000000001</v>
      </c>
      <c r="E646" s="88">
        <v>28102.400000000001</v>
      </c>
      <c r="F646" s="88">
        <v>28102.400000000001</v>
      </c>
      <c r="G646" s="88">
        <v>28102.400000000001</v>
      </c>
    </row>
    <row r="647" spans="1:7" s="79" customFormat="1" ht="17.850000000000001" customHeight="1" x14ac:dyDescent="0.25">
      <c r="A647" s="59"/>
      <c r="B647" s="59"/>
      <c r="C647" s="85" t="s">
        <v>500</v>
      </c>
      <c r="D647" s="88">
        <v>37050.899999999994</v>
      </c>
      <c r="E647" s="88">
        <v>37050.899999999994</v>
      </c>
      <c r="F647" s="88">
        <v>37050.899999999994</v>
      </c>
      <c r="G647" s="88">
        <v>37050.899999999994</v>
      </c>
    </row>
    <row r="648" spans="1:7" s="79" customFormat="1" ht="17.850000000000001" customHeight="1" x14ac:dyDescent="0.25">
      <c r="A648" s="59"/>
      <c r="B648" s="59"/>
      <c r="C648" s="76" t="s">
        <v>199</v>
      </c>
      <c r="D648" s="73">
        <f>+D649+D650</f>
        <v>59820.7</v>
      </c>
      <c r="E648" s="73">
        <f t="shared" ref="E648:G648" si="191">+E649+E650</f>
        <v>59820.7</v>
      </c>
      <c r="F648" s="73">
        <f t="shared" si="191"/>
        <v>59820.7</v>
      </c>
      <c r="G648" s="73">
        <f t="shared" si="191"/>
        <v>59820.7</v>
      </c>
    </row>
    <row r="649" spans="1:7" s="79" customFormat="1" ht="13.5" x14ac:dyDescent="0.25">
      <c r="A649" s="59"/>
      <c r="B649" s="59"/>
      <c r="C649" s="85" t="s">
        <v>501</v>
      </c>
      <c r="D649" s="88">
        <v>26818.5</v>
      </c>
      <c r="E649" s="88">
        <v>26818.5</v>
      </c>
      <c r="F649" s="88">
        <v>26818.5</v>
      </c>
      <c r="G649" s="88">
        <v>26818.5</v>
      </c>
    </row>
    <row r="650" spans="1:7" s="79" customFormat="1" ht="13.5" x14ac:dyDescent="0.25">
      <c r="A650" s="59"/>
      <c r="B650" s="59"/>
      <c r="C650" s="85" t="s">
        <v>502</v>
      </c>
      <c r="D650" s="88">
        <v>33002.199999999997</v>
      </c>
      <c r="E650" s="88">
        <v>33002.199999999997</v>
      </c>
      <c r="F650" s="88">
        <v>33002.199999999997</v>
      </c>
      <c r="G650" s="88">
        <v>33002.199999999997</v>
      </c>
    </row>
    <row r="651" spans="1:7" s="79" customFormat="1" ht="17.850000000000001" customHeight="1" x14ac:dyDescent="0.25">
      <c r="A651" s="59"/>
      <c r="B651" s="59"/>
      <c r="C651" s="76" t="s">
        <v>196</v>
      </c>
      <c r="D651" s="73">
        <f>+D652+D653+D654+D655+D656+D657</f>
        <v>473541.7</v>
      </c>
      <c r="E651" s="73">
        <f t="shared" ref="E651:G651" si="192">+E652+E653+E654+E655+E656+E657</f>
        <v>473541.7</v>
      </c>
      <c r="F651" s="73">
        <f t="shared" si="192"/>
        <v>473541.7</v>
      </c>
      <c r="G651" s="73">
        <f t="shared" si="192"/>
        <v>473541.7</v>
      </c>
    </row>
    <row r="652" spans="1:7" s="79" customFormat="1" ht="13.5" x14ac:dyDescent="0.25">
      <c r="A652" s="59"/>
      <c r="B652" s="59"/>
      <c r="C652" s="85" t="s">
        <v>503</v>
      </c>
      <c r="D652" s="88">
        <v>74296</v>
      </c>
      <c r="E652" s="88">
        <v>74296</v>
      </c>
      <c r="F652" s="88">
        <v>74296</v>
      </c>
      <c r="G652" s="88">
        <v>74296</v>
      </c>
    </row>
    <row r="653" spans="1:7" s="79" customFormat="1" ht="13.5" x14ac:dyDescent="0.25">
      <c r="A653" s="59"/>
      <c r="B653" s="59"/>
      <c r="C653" s="85" t="s">
        <v>504</v>
      </c>
      <c r="D653" s="88">
        <v>29858</v>
      </c>
      <c r="E653" s="88">
        <v>29858</v>
      </c>
      <c r="F653" s="88">
        <v>29858</v>
      </c>
      <c r="G653" s="88">
        <v>29858</v>
      </c>
    </row>
    <row r="654" spans="1:7" s="79" customFormat="1" ht="13.5" x14ac:dyDescent="0.25">
      <c r="A654" s="59"/>
      <c r="B654" s="59"/>
      <c r="C654" s="85" t="s">
        <v>505</v>
      </c>
      <c r="D654" s="88">
        <v>69387.7</v>
      </c>
      <c r="E654" s="88">
        <v>69387.7</v>
      </c>
      <c r="F654" s="88">
        <v>69387.7</v>
      </c>
      <c r="G654" s="88">
        <v>69387.7</v>
      </c>
    </row>
    <row r="655" spans="1:7" s="79" customFormat="1" ht="13.5" x14ac:dyDescent="0.25">
      <c r="A655" s="59"/>
      <c r="B655" s="59"/>
      <c r="C655" s="85" t="s">
        <v>506</v>
      </c>
      <c r="D655" s="88">
        <v>100000</v>
      </c>
      <c r="E655" s="88">
        <v>100000</v>
      </c>
      <c r="F655" s="88">
        <v>100000</v>
      </c>
      <c r="G655" s="88">
        <v>100000</v>
      </c>
    </row>
    <row r="656" spans="1:7" s="79" customFormat="1" ht="13.5" x14ac:dyDescent="0.25">
      <c r="A656" s="59"/>
      <c r="B656" s="59"/>
      <c r="C656" s="85" t="s">
        <v>507</v>
      </c>
      <c r="D656" s="88">
        <v>100000</v>
      </c>
      <c r="E656" s="88">
        <v>100000</v>
      </c>
      <c r="F656" s="88">
        <v>100000</v>
      </c>
      <c r="G656" s="88">
        <v>100000</v>
      </c>
    </row>
    <row r="657" spans="1:7" s="79" customFormat="1" ht="13.5" x14ac:dyDescent="0.25">
      <c r="A657" s="59"/>
      <c r="B657" s="59"/>
      <c r="C657" s="85" t="s">
        <v>508</v>
      </c>
      <c r="D657" s="88">
        <v>100000</v>
      </c>
      <c r="E657" s="88">
        <v>100000</v>
      </c>
      <c r="F657" s="88">
        <v>100000</v>
      </c>
      <c r="G657" s="88">
        <v>100000</v>
      </c>
    </row>
    <row r="658" spans="1:7" s="79" customFormat="1" ht="17.850000000000001" customHeight="1" x14ac:dyDescent="0.25">
      <c r="A658" s="59"/>
      <c r="B658" s="59"/>
      <c r="C658" s="76" t="s">
        <v>201</v>
      </c>
      <c r="D658" s="73">
        <f>+D659+D660+D661+D662+D663+D664</f>
        <v>505204.30000000005</v>
      </c>
      <c r="E658" s="73">
        <f t="shared" ref="E658:G658" si="193">+E659+E660+E661+E662+E663+E664</f>
        <v>618308.70000000007</v>
      </c>
      <c r="F658" s="73">
        <f t="shared" si="193"/>
        <v>787965.5</v>
      </c>
      <c r="G658" s="73">
        <f t="shared" si="193"/>
        <v>787965.5</v>
      </c>
    </row>
    <row r="659" spans="1:7" s="79" customFormat="1" ht="13.5" x14ac:dyDescent="0.25">
      <c r="A659" s="59"/>
      <c r="B659" s="59"/>
      <c r="C659" s="85" t="s">
        <v>509</v>
      </c>
      <c r="D659" s="88">
        <v>106984.1</v>
      </c>
      <c r="E659" s="88">
        <v>106984.1</v>
      </c>
      <c r="F659" s="88">
        <v>106984.1</v>
      </c>
      <c r="G659" s="88">
        <v>106984.1</v>
      </c>
    </row>
    <row r="660" spans="1:7" s="79" customFormat="1" ht="13.5" x14ac:dyDescent="0.25">
      <c r="A660" s="59"/>
      <c r="B660" s="59"/>
      <c r="C660" s="85" t="s">
        <v>510</v>
      </c>
      <c r="D660" s="88">
        <v>166498.1</v>
      </c>
      <c r="E660" s="88">
        <v>233097.3</v>
      </c>
      <c r="F660" s="88">
        <v>332996.2</v>
      </c>
      <c r="G660" s="88">
        <v>332996.2</v>
      </c>
    </row>
    <row r="661" spans="1:7" s="79" customFormat="1" ht="13.5" x14ac:dyDescent="0.25">
      <c r="A661" s="59"/>
      <c r="B661" s="59"/>
      <c r="C661" s="85" t="s">
        <v>511</v>
      </c>
      <c r="D661" s="88">
        <v>116263.1</v>
      </c>
      <c r="E661" s="88">
        <v>162768.29999999999</v>
      </c>
      <c r="F661" s="88">
        <v>232526.2</v>
      </c>
      <c r="G661" s="88">
        <v>232526.2</v>
      </c>
    </row>
    <row r="662" spans="1:7" s="79" customFormat="1" ht="13.5" x14ac:dyDescent="0.25">
      <c r="A662" s="59"/>
      <c r="B662" s="59"/>
      <c r="C662" s="85" t="s">
        <v>512</v>
      </c>
      <c r="D662" s="88">
        <v>37478.6</v>
      </c>
      <c r="E662" s="88">
        <v>37478.6</v>
      </c>
      <c r="F662" s="88">
        <v>37478.6</v>
      </c>
      <c r="G662" s="88">
        <v>37478.6</v>
      </c>
    </row>
    <row r="663" spans="1:7" s="79" customFormat="1" ht="13.5" x14ac:dyDescent="0.25">
      <c r="A663" s="59"/>
      <c r="B663" s="59"/>
      <c r="C663" s="85" t="s">
        <v>513</v>
      </c>
      <c r="D663" s="88">
        <v>33000.400000000001</v>
      </c>
      <c r="E663" s="88">
        <v>33000.400000000001</v>
      </c>
      <c r="F663" s="88">
        <v>33000.400000000001</v>
      </c>
      <c r="G663" s="88">
        <v>33000.400000000001</v>
      </c>
    </row>
    <row r="664" spans="1:7" s="79" customFormat="1" ht="13.5" x14ac:dyDescent="0.25">
      <c r="A664" s="59"/>
      <c r="B664" s="59"/>
      <c r="C664" s="85" t="s">
        <v>514</v>
      </c>
      <c r="D664" s="88">
        <v>44980</v>
      </c>
      <c r="E664" s="88">
        <v>44980</v>
      </c>
      <c r="F664" s="88">
        <v>44980</v>
      </c>
      <c r="G664" s="88">
        <v>44980</v>
      </c>
    </row>
    <row r="665" spans="1:7" s="79" customFormat="1" ht="17.850000000000001" customHeight="1" x14ac:dyDescent="0.25">
      <c r="A665" s="59"/>
      <c r="B665" s="59"/>
      <c r="C665" s="76" t="s">
        <v>203</v>
      </c>
      <c r="D665" s="73">
        <f>+D666+D667+D668</f>
        <v>375198.6</v>
      </c>
      <c r="E665" s="73">
        <f t="shared" ref="E665:G665" si="194">+E666+E667+E668</f>
        <v>375198.6</v>
      </c>
      <c r="F665" s="73">
        <f t="shared" si="194"/>
        <v>375198.6</v>
      </c>
      <c r="G665" s="73">
        <f t="shared" si="194"/>
        <v>375198.6</v>
      </c>
    </row>
    <row r="666" spans="1:7" s="79" customFormat="1" ht="13.5" x14ac:dyDescent="0.25">
      <c r="A666" s="59"/>
      <c r="B666" s="59"/>
      <c r="C666" s="85" t="s">
        <v>515</v>
      </c>
      <c r="D666" s="88">
        <v>124876</v>
      </c>
      <c r="E666" s="88">
        <v>124876</v>
      </c>
      <c r="F666" s="88">
        <v>124876</v>
      </c>
      <c r="G666" s="88">
        <v>124876</v>
      </c>
    </row>
    <row r="667" spans="1:7" s="79" customFormat="1" ht="13.5" x14ac:dyDescent="0.25">
      <c r="A667" s="59"/>
      <c r="B667" s="59"/>
      <c r="C667" s="85" t="s">
        <v>516</v>
      </c>
      <c r="D667" s="88">
        <v>153500.1</v>
      </c>
      <c r="E667" s="88">
        <v>153500.1</v>
      </c>
      <c r="F667" s="88">
        <v>153500.1</v>
      </c>
      <c r="G667" s="88">
        <v>153500.1</v>
      </c>
    </row>
    <row r="668" spans="1:7" s="79" customFormat="1" ht="13.5" x14ac:dyDescent="0.25">
      <c r="A668" s="59"/>
      <c r="B668" s="59"/>
      <c r="C668" s="85" t="s">
        <v>517</v>
      </c>
      <c r="D668" s="88">
        <v>96822.5</v>
      </c>
      <c r="E668" s="88">
        <v>96822.5</v>
      </c>
      <c r="F668" s="88">
        <v>96822.5</v>
      </c>
      <c r="G668" s="88">
        <v>96822.5</v>
      </c>
    </row>
    <row r="669" spans="1:7" s="79" customFormat="1" ht="17.850000000000001" customHeight="1" x14ac:dyDescent="0.25">
      <c r="A669" s="59"/>
      <c r="B669" s="59"/>
      <c r="C669" s="76" t="s">
        <v>307</v>
      </c>
      <c r="D669" s="73">
        <f>+D670+D671+D672+D673</f>
        <v>316312.3</v>
      </c>
      <c r="E669" s="73">
        <f t="shared" ref="E669:G669" si="195">+E670+E671+E672+E673</f>
        <v>316312.3</v>
      </c>
      <c r="F669" s="73">
        <f t="shared" si="195"/>
        <v>316312.3</v>
      </c>
      <c r="G669" s="73">
        <f t="shared" si="195"/>
        <v>316312.3</v>
      </c>
    </row>
    <row r="670" spans="1:7" s="79" customFormat="1" ht="13.5" x14ac:dyDescent="0.25">
      <c r="A670" s="59"/>
      <c r="B670" s="59"/>
      <c r="C670" s="85" t="s">
        <v>518</v>
      </c>
      <c r="D670" s="88">
        <v>52812.3</v>
      </c>
      <c r="E670" s="88">
        <v>52812.3</v>
      </c>
      <c r="F670" s="88">
        <v>52812.3</v>
      </c>
      <c r="G670" s="88">
        <v>52812.3</v>
      </c>
    </row>
    <row r="671" spans="1:7" s="79" customFormat="1" ht="13.5" x14ac:dyDescent="0.25">
      <c r="A671" s="59"/>
      <c r="B671" s="59"/>
      <c r="C671" s="85" t="s">
        <v>519</v>
      </c>
      <c r="D671" s="88">
        <v>63500</v>
      </c>
      <c r="E671" s="88">
        <v>63500</v>
      </c>
      <c r="F671" s="88">
        <v>63500</v>
      </c>
      <c r="G671" s="88">
        <v>63500</v>
      </c>
    </row>
    <row r="672" spans="1:7" s="79" customFormat="1" ht="13.5" x14ac:dyDescent="0.25">
      <c r="A672" s="59"/>
      <c r="B672" s="59"/>
      <c r="C672" s="85" t="s">
        <v>520</v>
      </c>
      <c r="D672" s="88">
        <v>100000</v>
      </c>
      <c r="E672" s="88">
        <v>100000</v>
      </c>
      <c r="F672" s="88">
        <v>100000</v>
      </c>
      <c r="G672" s="88">
        <v>100000</v>
      </c>
    </row>
    <row r="673" spans="1:7" s="79" customFormat="1" ht="13.5" x14ac:dyDescent="0.25">
      <c r="A673" s="59"/>
      <c r="B673" s="59"/>
      <c r="C673" s="85" t="s">
        <v>521</v>
      </c>
      <c r="D673" s="88">
        <v>100000</v>
      </c>
      <c r="E673" s="88">
        <v>100000</v>
      </c>
      <c r="F673" s="88">
        <v>100000</v>
      </c>
      <c r="G673" s="88">
        <v>100000</v>
      </c>
    </row>
    <row r="674" spans="1:7" s="79" customFormat="1" ht="17.850000000000001" customHeight="1" x14ac:dyDescent="0.25">
      <c r="A674" s="59"/>
      <c r="B674" s="59"/>
      <c r="C674" s="76" t="s">
        <v>247</v>
      </c>
      <c r="D674" s="73">
        <f>+D675+D676+D677+D678+D679</f>
        <v>256145.8</v>
      </c>
      <c r="E674" s="73">
        <f t="shared" ref="E674:G674" si="196">+E675+E676+E677+E678+E679</f>
        <v>256145.8</v>
      </c>
      <c r="F674" s="73">
        <f t="shared" si="196"/>
        <v>256145.8</v>
      </c>
      <c r="G674" s="73">
        <f t="shared" si="196"/>
        <v>256145.8</v>
      </c>
    </row>
    <row r="675" spans="1:7" s="79" customFormat="1" ht="13.5" x14ac:dyDescent="0.25">
      <c r="A675" s="59"/>
      <c r="B675" s="59"/>
      <c r="C675" s="85" t="s">
        <v>522</v>
      </c>
      <c r="D675" s="88">
        <v>51600</v>
      </c>
      <c r="E675" s="88">
        <v>51600</v>
      </c>
      <c r="F675" s="88">
        <v>51600</v>
      </c>
      <c r="G675" s="88">
        <v>51600</v>
      </c>
    </row>
    <row r="676" spans="1:7" s="79" customFormat="1" ht="13.5" x14ac:dyDescent="0.25">
      <c r="A676" s="59"/>
      <c r="B676" s="59"/>
      <c r="C676" s="85" t="s">
        <v>523</v>
      </c>
      <c r="D676" s="88">
        <v>68741</v>
      </c>
      <c r="E676" s="88">
        <v>68741</v>
      </c>
      <c r="F676" s="88">
        <v>68741</v>
      </c>
      <c r="G676" s="88">
        <v>68741</v>
      </c>
    </row>
    <row r="677" spans="1:7" s="79" customFormat="1" ht="13.5" x14ac:dyDescent="0.25">
      <c r="A677" s="59"/>
      <c r="B677" s="59"/>
      <c r="C677" s="85" t="s">
        <v>524</v>
      </c>
      <c r="D677" s="88">
        <v>61384</v>
      </c>
      <c r="E677" s="88">
        <v>61384</v>
      </c>
      <c r="F677" s="88">
        <v>61384</v>
      </c>
      <c r="G677" s="88">
        <v>61384</v>
      </c>
    </row>
    <row r="678" spans="1:7" s="79" customFormat="1" ht="13.5" x14ac:dyDescent="0.25">
      <c r="A678" s="59"/>
      <c r="B678" s="59"/>
      <c r="C678" s="86" t="s">
        <v>525</v>
      </c>
      <c r="D678" s="88">
        <v>53999.399999999994</v>
      </c>
      <c r="E678" s="88">
        <v>53999.399999999994</v>
      </c>
      <c r="F678" s="88">
        <v>53999.399999999994</v>
      </c>
      <c r="G678" s="88">
        <v>53999.399999999994</v>
      </c>
    </row>
    <row r="679" spans="1:7" s="79" customFormat="1" ht="13.5" x14ac:dyDescent="0.25">
      <c r="A679" s="59"/>
      <c r="B679" s="59"/>
      <c r="C679" s="86" t="s">
        <v>526</v>
      </c>
      <c r="D679" s="88">
        <v>20421.400000000001</v>
      </c>
      <c r="E679" s="88">
        <v>20421.400000000001</v>
      </c>
      <c r="F679" s="88">
        <v>20421.400000000001</v>
      </c>
      <c r="G679" s="88">
        <v>20421.400000000001</v>
      </c>
    </row>
    <row r="680" spans="1:7" s="79" customFormat="1" ht="17.850000000000001" customHeight="1" x14ac:dyDescent="0.25">
      <c r="A680" s="53"/>
      <c r="B680" s="53"/>
      <c r="C680" s="57" t="s">
        <v>282</v>
      </c>
      <c r="D680" s="74">
        <f>+D682+D683+D686+D693</f>
        <v>2660080.7000000002</v>
      </c>
      <c r="E680" s="74">
        <f t="shared" ref="E680:G680" si="197">+E682+E683+E686+E693</f>
        <v>5814197.5999999996</v>
      </c>
      <c r="F680" s="74">
        <f t="shared" si="197"/>
        <v>9018588</v>
      </c>
      <c r="G680" s="74">
        <f t="shared" si="197"/>
        <v>11568877</v>
      </c>
    </row>
    <row r="681" spans="1:7" s="79" customFormat="1" ht="17.850000000000001" customHeight="1" x14ac:dyDescent="0.25">
      <c r="A681" s="59"/>
      <c r="B681" s="59"/>
      <c r="C681" s="56" t="s">
        <v>274</v>
      </c>
      <c r="D681" s="84"/>
      <c r="E681" s="84"/>
      <c r="F681" s="84"/>
      <c r="G681" s="84"/>
    </row>
    <row r="682" spans="1:7" s="79" customFormat="1" ht="14.25" x14ac:dyDescent="0.25">
      <c r="A682" s="59"/>
      <c r="B682" s="59"/>
      <c r="C682" s="76" t="s">
        <v>481</v>
      </c>
      <c r="D682" s="73">
        <f>+ROUND(G682*20%,1)</f>
        <v>1926740.4</v>
      </c>
      <c r="E682" s="73">
        <f>+ROUND(G682*45%,1)</f>
        <v>4335165.9000000004</v>
      </c>
      <c r="F682" s="73">
        <f>+ROUND(G682*75%,1)</f>
        <v>7225276.4000000004</v>
      </c>
      <c r="G682" s="73">
        <f>10000000+33701.9-50000-50000-50000-50000-50000-50000-50000-50000</f>
        <v>9633701.9000000004</v>
      </c>
    </row>
    <row r="683" spans="1:7" s="79" customFormat="1" ht="17.850000000000001" customHeight="1" x14ac:dyDescent="0.25">
      <c r="A683" s="59"/>
      <c r="B683" s="59"/>
      <c r="C683" s="76" t="s">
        <v>210</v>
      </c>
      <c r="D683" s="73">
        <f>+D684+D685</f>
        <v>45298.1</v>
      </c>
      <c r="E683" s="73">
        <f t="shared" ref="E683:G683" si="198">+E684+E685</f>
        <v>64603.1</v>
      </c>
      <c r="F683" s="73">
        <f t="shared" si="198"/>
        <v>95298.1</v>
      </c>
      <c r="G683" s="73">
        <f t="shared" si="198"/>
        <v>145298.1</v>
      </c>
    </row>
    <row r="684" spans="1:7" s="79" customFormat="1" ht="17.850000000000001" customHeight="1" x14ac:dyDescent="0.25">
      <c r="A684" s="59"/>
      <c r="B684" s="59"/>
      <c r="C684" s="62" t="s">
        <v>527</v>
      </c>
      <c r="D684" s="88">
        <v>0</v>
      </c>
      <c r="E684" s="88">
        <v>19305</v>
      </c>
      <c r="F684" s="88">
        <v>50000</v>
      </c>
      <c r="G684" s="88">
        <v>100000.00000000001</v>
      </c>
    </row>
    <row r="685" spans="1:7" s="79" customFormat="1" ht="13.5" x14ac:dyDescent="0.25">
      <c r="A685" s="59"/>
      <c r="B685" s="59"/>
      <c r="C685" s="62" t="s">
        <v>528</v>
      </c>
      <c r="D685" s="88">
        <v>45298.1</v>
      </c>
      <c r="E685" s="88">
        <v>45298.1</v>
      </c>
      <c r="F685" s="88">
        <v>45298.1</v>
      </c>
      <c r="G685" s="88">
        <v>45298.1</v>
      </c>
    </row>
    <row r="686" spans="1:7" s="79" customFormat="1" ht="17.850000000000001" customHeight="1" x14ac:dyDescent="0.25">
      <c r="A686" s="59"/>
      <c r="B686" s="59"/>
      <c r="C686" s="76" t="s">
        <v>189</v>
      </c>
      <c r="D686" s="73">
        <f>+D687+D688+D689+D690+D691+D692</f>
        <v>531481.19999999995</v>
      </c>
      <c r="E686" s="73">
        <f t="shared" ref="E686:G686" si="199">+E687+E688+E689+E690+E691+E692</f>
        <v>1101306.5</v>
      </c>
      <c r="F686" s="73">
        <f t="shared" si="199"/>
        <v>1293027.8999999999</v>
      </c>
      <c r="G686" s="73">
        <f t="shared" si="199"/>
        <v>1293027.8999999999</v>
      </c>
    </row>
    <row r="687" spans="1:7" s="79" customFormat="1" ht="13.5" x14ac:dyDescent="0.25">
      <c r="A687" s="66"/>
      <c r="B687" s="66"/>
      <c r="C687" s="87" t="s">
        <v>529</v>
      </c>
      <c r="D687" s="88">
        <v>113190</v>
      </c>
      <c r="E687" s="88">
        <v>242550</v>
      </c>
      <c r="F687" s="88">
        <v>323400</v>
      </c>
      <c r="G687" s="88">
        <v>323400</v>
      </c>
    </row>
    <row r="688" spans="1:7" s="79" customFormat="1" ht="13.5" x14ac:dyDescent="0.25">
      <c r="A688" s="66"/>
      <c r="B688" s="66"/>
      <c r="C688" s="87" t="s">
        <v>530</v>
      </c>
      <c r="D688" s="88">
        <v>73180</v>
      </c>
      <c r="E688" s="88">
        <v>156814.20000000001</v>
      </c>
      <c r="F688" s="88">
        <v>209085.6</v>
      </c>
      <c r="G688" s="88">
        <v>209085.6</v>
      </c>
    </row>
    <row r="689" spans="1:7" s="79" customFormat="1" ht="13.5" x14ac:dyDescent="0.25">
      <c r="A689" s="66"/>
      <c r="B689" s="66"/>
      <c r="C689" s="87" t="s">
        <v>531</v>
      </c>
      <c r="D689" s="88">
        <v>81956.600000000006</v>
      </c>
      <c r="E689" s="88">
        <v>163913.20000000001</v>
      </c>
      <c r="F689" s="88">
        <v>163913.20000000001</v>
      </c>
      <c r="G689" s="88">
        <v>163913.20000000001</v>
      </c>
    </row>
    <row r="690" spans="1:7" s="79" customFormat="1" ht="13.5" x14ac:dyDescent="0.25">
      <c r="A690" s="66"/>
      <c r="B690" s="66"/>
      <c r="C690" s="87" t="s">
        <v>532</v>
      </c>
      <c r="D690" s="88">
        <v>93314.6</v>
      </c>
      <c r="E690" s="88">
        <v>186629.1</v>
      </c>
      <c r="F690" s="88">
        <v>186629.1</v>
      </c>
      <c r="G690" s="88">
        <v>186629.1</v>
      </c>
    </row>
    <row r="691" spans="1:7" s="79" customFormat="1" ht="13.5" x14ac:dyDescent="0.25">
      <c r="A691" s="66"/>
      <c r="B691" s="66"/>
      <c r="C691" s="87" t="s">
        <v>533</v>
      </c>
      <c r="D691" s="88">
        <v>87800</v>
      </c>
      <c r="E691" s="88">
        <v>175600</v>
      </c>
      <c r="F691" s="88">
        <v>175600</v>
      </c>
      <c r="G691" s="88">
        <v>175600</v>
      </c>
    </row>
    <row r="692" spans="1:7" s="79" customFormat="1" ht="13.5" x14ac:dyDescent="0.25">
      <c r="A692" s="66"/>
      <c r="B692" s="66"/>
      <c r="C692" s="87" t="s">
        <v>534</v>
      </c>
      <c r="D692" s="88">
        <v>82040</v>
      </c>
      <c r="E692" s="88">
        <v>175800</v>
      </c>
      <c r="F692" s="88">
        <v>234400</v>
      </c>
      <c r="G692" s="88">
        <v>234400</v>
      </c>
    </row>
    <row r="693" spans="1:7" s="79" customFormat="1" ht="17.850000000000001" customHeight="1" x14ac:dyDescent="0.25">
      <c r="A693" s="59"/>
      <c r="B693" s="59"/>
      <c r="C693" s="76" t="s">
        <v>194</v>
      </c>
      <c r="D693" s="73">
        <f>+D694+D695</f>
        <v>156561</v>
      </c>
      <c r="E693" s="73">
        <f t="shared" ref="E693:G693" si="200">+E694+E695</f>
        <v>313122.09999999998</v>
      </c>
      <c r="F693" s="73">
        <f t="shared" si="200"/>
        <v>404985.59999999998</v>
      </c>
      <c r="G693" s="73">
        <f t="shared" si="200"/>
        <v>496849.1</v>
      </c>
    </row>
    <row r="694" spans="1:7" s="79" customFormat="1" ht="13.5" x14ac:dyDescent="0.25">
      <c r="A694" s="66"/>
      <c r="B694" s="66"/>
      <c r="C694" s="87" t="s">
        <v>535</v>
      </c>
      <c r="D694" s="88">
        <v>64697.5</v>
      </c>
      <c r="E694" s="88">
        <v>129395</v>
      </c>
      <c r="F694" s="88">
        <v>129395</v>
      </c>
      <c r="G694" s="88">
        <v>129395</v>
      </c>
    </row>
    <row r="695" spans="1:7" s="79" customFormat="1" ht="13.5" x14ac:dyDescent="0.25">
      <c r="A695" s="66"/>
      <c r="B695" s="66"/>
      <c r="C695" s="87" t="s">
        <v>536</v>
      </c>
      <c r="D695" s="88">
        <v>91863.5</v>
      </c>
      <c r="E695" s="88">
        <v>183727.1</v>
      </c>
      <c r="F695" s="88">
        <v>275590.59999999998</v>
      </c>
      <c r="G695" s="88">
        <v>367454.1</v>
      </c>
    </row>
    <row r="696" spans="1:7" s="79" customFormat="1" ht="17.850000000000001" customHeight="1" x14ac:dyDescent="0.25">
      <c r="A696" s="53">
        <v>1236</v>
      </c>
      <c r="B696" s="53">
        <v>32005</v>
      </c>
      <c r="C696" s="54" t="s">
        <v>537</v>
      </c>
      <c r="D696" s="72">
        <f>+D698+D756</f>
        <v>10370940</v>
      </c>
      <c r="E696" s="72">
        <f t="shared" ref="E696:G696" si="201">+E698+E756</f>
        <v>21745840.100000001</v>
      </c>
      <c r="F696" s="72">
        <f t="shared" si="201"/>
        <v>25642720</v>
      </c>
      <c r="G696" s="72">
        <f t="shared" si="201"/>
        <v>29539600</v>
      </c>
    </row>
    <row r="697" spans="1:7" s="79" customFormat="1" ht="17.850000000000001" customHeight="1" x14ac:dyDescent="0.25">
      <c r="A697" s="53"/>
      <c r="B697" s="53"/>
      <c r="C697" s="56" t="s">
        <v>270</v>
      </c>
      <c r="D697" s="73"/>
      <c r="E697" s="73"/>
      <c r="F697" s="73"/>
      <c r="G697" s="73"/>
    </row>
    <row r="698" spans="1:7" s="79" customFormat="1" ht="14.25" x14ac:dyDescent="0.25">
      <c r="A698" s="53"/>
      <c r="B698" s="53"/>
      <c r="C698" s="57" t="s">
        <v>341</v>
      </c>
      <c r="D698" s="74">
        <f>+D700+D701+D704+D710+D715+D722+D732+D734+D739+D748+D752</f>
        <v>7910940</v>
      </c>
      <c r="E698" s="74">
        <f t="shared" ref="E698:G698" si="202">+E700+E701+E704+E710+E715+E722+E732+E734+E739+E748+E752</f>
        <v>16395840</v>
      </c>
      <c r="F698" s="74">
        <f t="shared" si="202"/>
        <v>19017720</v>
      </c>
      <c r="G698" s="74">
        <f t="shared" si="202"/>
        <v>21639600</v>
      </c>
    </row>
    <row r="699" spans="1:7" s="79" customFormat="1" ht="17.850000000000001" customHeight="1" x14ac:dyDescent="0.25">
      <c r="A699" s="59"/>
      <c r="B699" s="59"/>
      <c r="C699" s="56" t="s">
        <v>274</v>
      </c>
      <c r="D699" s="84"/>
      <c r="E699" s="84"/>
      <c r="F699" s="84"/>
      <c r="G699" s="84"/>
    </row>
    <row r="700" spans="1:7" s="79" customFormat="1" ht="17.850000000000001" customHeight="1" x14ac:dyDescent="0.25">
      <c r="A700" s="59"/>
      <c r="B700" s="59"/>
      <c r="C700" s="60" t="s">
        <v>537</v>
      </c>
      <c r="D700" s="73">
        <f>+ROUND(G700*15%,1)</f>
        <v>1310940</v>
      </c>
      <c r="E700" s="73">
        <f>+ROUND(G700*40%,1)</f>
        <v>3495840</v>
      </c>
      <c r="F700" s="73">
        <f>+ROUND(G700*70%,1)</f>
        <v>6117720</v>
      </c>
      <c r="G700" s="73">
        <v>8739600</v>
      </c>
    </row>
    <row r="701" spans="1:7" s="79" customFormat="1" ht="17.850000000000001" customHeight="1" x14ac:dyDescent="0.25">
      <c r="A701" s="59"/>
      <c r="B701" s="59"/>
      <c r="C701" s="60" t="s">
        <v>189</v>
      </c>
      <c r="D701" s="73">
        <f>+D702+D703</f>
        <v>300000</v>
      </c>
      <c r="E701" s="73">
        <f t="shared" ref="E701:G701" si="203">+E702+E703</f>
        <v>600000</v>
      </c>
      <c r="F701" s="73">
        <f t="shared" si="203"/>
        <v>600000</v>
      </c>
      <c r="G701" s="73">
        <f t="shared" si="203"/>
        <v>600000</v>
      </c>
    </row>
    <row r="702" spans="1:7" s="79" customFormat="1" ht="17.850000000000001" customHeight="1" x14ac:dyDescent="0.25">
      <c r="A702" s="59"/>
      <c r="B702" s="66"/>
      <c r="C702" s="65" t="s">
        <v>538</v>
      </c>
      <c r="D702" s="88">
        <v>150000</v>
      </c>
      <c r="E702" s="88">
        <v>300000</v>
      </c>
      <c r="F702" s="88">
        <v>300000</v>
      </c>
      <c r="G702" s="88">
        <v>300000</v>
      </c>
    </row>
    <row r="703" spans="1:7" s="79" customFormat="1" ht="17.850000000000001" customHeight="1" x14ac:dyDescent="0.25">
      <c r="A703" s="59"/>
      <c r="B703" s="66"/>
      <c r="C703" s="65" t="s">
        <v>539</v>
      </c>
      <c r="D703" s="88">
        <v>150000</v>
      </c>
      <c r="E703" s="88">
        <v>300000</v>
      </c>
      <c r="F703" s="88">
        <v>300000</v>
      </c>
      <c r="G703" s="88">
        <v>300000</v>
      </c>
    </row>
    <row r="704" spans="1:7" s="79" customFormat="1" ht="17.850000000000001" customHeight="1" x14ac:dyDescent="0.25">
      <c r="A704" s="59"/>
      <c r="B704" s="59"/>
      <c r="C704" s="60" t="s">
        <v>191</v>
      </c>
      <c r="D704" s="73">
        <f>+D705+D706+D707+D708+D709</f>
        <v>700000</v>
      </c>
      <c r="E704" s="73">
        <f t="shared" ref="E704:G704" si="204">+E705+E706+E707+E708+E709</f>
        <v>1300000</v>
      </c>
      <c r="F704" s="73">
        <f t="shared" si="204"/>
        <v>1300000</v>
      </c>
      <c r="G704" s="73">
        <f t="shared" si="204"/>
        <v>1300000</v>
      </c>
    </row>
    <row r="705" spans="1:7" s="79" customFormat="1" ht="17.850000000000001" customHeight="1" x14ac:dyDescent="0.25">
      <c r="A705" s="59"/>
      <c r="B705" s="66"/>
      <c r="C705" s="65" t="s">
        <v>540</v>
      </c>
      <c r="D705" s="88">
        <v>100000</v>
      </c>
      <c r="E705" s="88">
        <v>100000</v>
      </c>
      <c r="F705" s="88">
        <v>100000</v>
      </c>
      <c r="G705" s="88">
        <v>100000</v>
      </c>
    </row>
    <row r="706" spans="1:7" s="79" customFormat="1" ht="17.850000000000001" customHeight="1" x14ac:dyDescent="0.25">
      <c r="A706" s="59"/>
      <c r="B706" s="66"/>
      <c r="C706" s="65" t="s">
        <v>541</v>
      </c>
      <c r="D706" s="88">
        <v>150000</v>
      </c>
      <c r="E706" s="88">
        <v>300000</v>
      </c>
      <c r="F706" s="88">
        <v>300000</v>
      </c>
      <c r="G706" s="88">
        <v>300000</v>
      </c>
    </row>
    <row r="707" spans="1:7" s="79" customFormat="1" ht="17.850000000000001" customHeight="1" x14ac:dyDescent="0.25">
      <c r="A707" s="59"/>
      <c r="B707" s="66"/>
      <c r="C707" s="65" t="s">
        <v>542</v>
      </c>
      <c r="D707" s="88">
        <v>150000</v>
      </c>
      <c r="E707" s="88">
        <v>300000</v>
      </c>
      <c r="F707" s="88">
        <v>300000</v>
      </c>
      <c r="G707" s="88">
        <v>300000</v>
      </c>
    </row>
    <row r="708" spans="1:7" s="79" customFormat="1" ht="17.850000000000001" customHeight="1" x14ac:dyDescent="0.25">
      <c r="A708" s="59"/>
      <c r="B708" s="66"/>
      <c r="C708" s="81" t="s">
        <v>543</v>
      </c>
      <c r="D708" s="88">
        <v>150000</v>
      </c>
      <c r="E708" s="88">
        <v>300000</v>
      </c>
      <c r="F708" s="88">
        <v>300000</v>
      </c>
      <c r="G708" s="88">
        <v>300000</v>
      </c>
    </row>
    <row r="709" spans="1:7" s="79" customFormat="1" ht="17.850000000000001" customHeight="1" x14ac:dyDescent="0.25">
      <c r="A709" s="59"/>
      <c r="B709" s="66"/>
      <c r="C709" s="81" t="s">
        <v>544</v>
      </c>
      <c r="D709" s="88">
        <v>150000</v>
      </c>
      <c r="E709" s="88">
        <v>300000</v>
      </c>
      <c r="F709" s="88">
        <v>300000</v>
      </c>
      <c r="G709" s="88">
        <v>300000</v>
      </c>
    </row>
    <row r="710" spans="1:7" s="79" customFormat="1" ht="17.850000000000001" customHeight="1" x14ac:dyDescent="0.25">
      <c r="A710" s="59"/>
      <c r="B710" s="59"/>
      <c r="C710" s="60" t="s">
        <v>194</v>
      </c>
      <c r="D710" s="73">
        <f>+D711+D712+D713+D714</f>
        <v>600000</v>
      </c>
      <c r="E710" s="73">
        <f t="shared" ref="E710:G710" si="205">+E711+E712+E713+E714</f>
        <v>1200000</v>
      </c>
      <c r="F710" s="73">
        <f t="shared" si="205"/>
        <v>1200000</v>
      </c>
      <c r="G710" s="73">
        <f t="shared" si="205"/>
        <v>1200000</v>
      </c>
    </row>
    <row r="711" spans="1:7" s="79" customFormat="1" ht="17.850000000000001" customHeight="1" x14ac:dyDescent="0.25">
      <c r="A711" s="59"/>
      <c r="B711" s="66"/>
      <c r="C711" s="65" t="s">
        <v>545</v>
      </c>
      <c r="D711" s="88">
        <v>150000</v>
      </c>
      <c r="E711" s="88">
        <v>300000</v>
      </c>
      <c r="F711" s="88">
        <v>300000</v>
      </c>
      <c r="G711" s="88">
        <v>300000</v>
      </c>
    </row>
    <row r="712" spans="1:7" s="79" customFormat="1" ht="17.850000000000001" customHeight="1" x14ac:dyDescent="0.25">
      <c r="A712" s="59"/>
      <c r="B712" s="66"/>
      <c r="C712" s="65" t="s">
        <v>546</v>
      </c>
      <c r="D712" s="88">
        <v>150000</v>
      </c>
      <c r="E712" s="88">
        <v>300000</v>
      </c>
      <c r="F712" s="88">
        <v>300000</v>
      </c>
      <c r="G712" s="88">
        <v>300000</v>
      </c>
    </row>
    <row r="713" spans="1:7" s="79" customFormat="1" ht="17.850000000000001" customHeight="1" x14ac:dyDescent="0.25">
      <c r="A713" s="59"/>
      <c r="B713" s="66"/>
      <c r="C713" s="65" t="s">
        <v>547</v>
      </c>
      <c r="D713" s="88">
        <v>150000</v>
      </c>
      <c r="E713" s="88">
        <v>300000</v>
      </c>
      <c r="F713" s="88">
        <v>300000</v>
      </c>
      <c r="G713" s="88">
        <v>300000</v>
      </c>
    </row>
    <row r="714" spans="1:7" s="79" customFormat="1" ht="17.850000000000001" customHeight="1" x14ac:dyDescent="0.25">
      <c r="A714" s="59"/>
      <c r="B714" s="66"/>
      <c r="C714" s="65" t="s">
        <v>548</v>
      </c>
      <c r="D714" s="88">
        <v>150000</v>
      </c>
      <c r="E714" s="88">
        <v>300000</v>
      </c>
      <c r="F714" s="88">
        <v>300000</v>
      </c>
      <c r="G714" s="88">
        <v>300000</v>
      </c>
    </row>
    <row r="715" spans="1:7" s="79" customFormat="1" ht="17.850000000000001" customHeight="1" x14ac:dyDescent="0.25">
      <c r="A715" s="59"/>
      <c r="B715" s="59"/>
      <c r="C715" s="60" t="s">
        <v>230</v>
      </c>
      <c r="D715" s="73">
        <f>+D716+D717+D718+D719+D720+D721</f>
        <v>900000</v>
      </c>
      <c r="E715" s="73">
        <f t="shared" ref="E715:G715" si="206">+E716+E717+E718+E719+E720+E721</f>
        <v>1800000</v>
      </c>
      <c r="F715" s="73">
        <f t="shared" si="206"/>
        <v>1800000</v>
      </c>
      <c r="G715" s="73">
        <f t="shared" si="206"/>
        <v>1800000</v>
      </c>
    </row>
    <row r="716" spans="1:7" s="79" customFormat="1" ht="17.850000000000001" customHeight="1" x14ac:dyDescent="0.25">
      <c r="A716" s="59"/>
      <c r="B716" s="66"/>
      <c r="C716" s="65" t="s">
        <v>549</v>
      </c>
      <c r="D716" s="88">
        <v>150000</v>
      </c>
      <c r="E716" s="88">
        <v>300000</v>
      </c>
      <c r="F716" s="88">
        <v>300000</v>
      </c>
      <c r="G716" s="88">
        <v>300000</v>
      </c>
    </row>
    <row r="717" spans="1:7" s="79" customFormat="1" ht="17.850000000000001" customHeight="1" x14ac:dyDescent="0.25">
      <c r="A717" s="59"/>
      <c r="B717" s="66"/>
      <c r="C717" s="65" t="s">
        <v>550</v>
      </c>
      <c r="D717" s="88">
        <v>150000</v>
      </c>
      <c r="E717" s="88">
        <v>300000</v>
      </c>
      <c r="F717" s="88">
        <v>300000</v>
      </c>
      <c r="G717" s="88">
        <v>300000</v>
      </c>
    </row>
    <row r="718" spans="1:7" s="79" customFormat="1" ht="17.850000000000001" customHeight="1" x14ac:dyDescent="0.25">
      <c r="A718" s="59"/>
      <c r="B718" s="66"/>
      <c r="C718" s="65" t="s">
        <v>551</v>
      </c>
      <c r="D718" s="88">
        <v>150000</v>
      </c>
      <c r="E718" s="88">
        <v>300000</v>
      </c>
      <c r="F718" s="88">
        <v>300000</v>
      </c>
      <c r="G718" s="88">
        <v>300000</v>
      </c>
    </row>
    <row r="719" spans="1:7" s="79" customFormat="1" ht="17.850000000000001" customHeight="1" x14ac:dyDescent="0.25">
      <c r="A719" s="59"/>
      <c r="B719" s="66"/>
      <c r="C719" s="65" t="s">
        <v>552</v>
      </c>
      <c r="D719" s="88">
        <v>150000</v>
      </c>
      <c r="E719" s="88">
        <v>300000</v>
      </c>
      <c r="F719" s="88">
        <v>300000</v>
      </c>
      <c r="G719" s="88">
        <v>300000</v>
      </c>
    </row>
    <row r="720" spans="1:7" s="79" customFormat="1" ht="17.850000000000001" customHeight="1" x14ac:dyDescent="0.25">
      <c r="A720" s="59"/>
      <c r="B720" s="66"/>
      <c r="C720" s="65" t="s">
        <v>553</v>
      </c>
      <c r="D720" s="88">
        <v>150000</v>
      </c>
      <c r="E720" s="88">
        <v>300000</v>
      </c>
      <c r="F720" s="88">
        <v>300000</v>
      </c>
      <c r="G720" s="88">
        <v>300000</v>
      </c>
    </row>
    <row r="721" spans="1:7" s="79" customFormat="1" ht="17.850000000000001" customHeight="1" x14ac:dyDescent="0.25">
      <c r="A721" s="59"/>
      <c r="B721" s="66"/>
      <c r="C721" s="65" t="s">
        <v>554</v>
      </c>
      <c r="D721" s="88">
        <v>150000</v>
      </c>
      <c r="E721" s="88">
        <v>300000</v>
      </c>
      <c r="F721" s="88">
        <v>300000</v>
      </c>
      <c r="G721" s="88">
        <v>300000</v>
      </c>
    </row>
    <row r="722" spans="1:7" s="79" customFormat="1" ht="17.850000000000001" customHeight="1" x14ac:dyDescent="0.25">
      <c r="A722" s="59"/>
      <c r="B722" s="59"/>
      <c r="C722" s="60" t="s">
        <v>199</v>
      </c>
      <c r="D722" s="73">
        <f>+D723+D724+D725+D726+D727+D728+D729+D730+D731</f>
        <v>1350000</v>
      </c>
      <c r="E722" s="73">
        <f t="shared" ref="E722:G722" si="207">+E723+E724+E725+E726+E727+E728+E729+E730+E731</f>
        <v>2700000</v>
      </c>
      <c r="F722" s="73">
        <f t="shared" si="207"/>
        <v>2700000</v>
      </c>
      <c r="G722" s="73">
        <f t="shared" si="207"/>
        <v>2700000</v>
      </c>
    </row>
    <row r="723" spans="1:7" s="79" customFormat="1" ht="17.850000000000001" customHeight="1" x14ac:dyDescent="0.25">
      <c r="A723" s="59"/>
      <c r="B723" s="66"/>
      <c r="C723" s="65" t="s">
        <v>555</v>
      </c>
      <c r="D723" s="88">
        <v>150000</v>
      </c>
      <c r="E723" s="88">
        <v>300000</v>
      </c>
      <c r="F723" s="88">
        <v>300000</v>
      </c>
      <c r="G723" s="88">
        <v>300000</v>
      </c>
    </row>
    <row r="724" spans="1:7" s="79" customFormat="1" ht="17.850000000000001" customHeight="1" x14ac:dyDescent="0.25">
      <c r="A724" s="59"/>
      <c r="B724" s="66"/>
      <c r="C724" s="65" t="s">
        <v>556</v>
      </c>
      <c r="D724" s="88">
        <v>150000</v>
      </c>
      <c r="E724" s="88">
        <v>300000</v>
      </c>
      <c r="F724" s="88">
        <v>300000</v>
      </c>
      <c r="G724" s="88">
        <v>300000</v>
      </c>
    </row>
    <row r="725" spans="1:7" s="79" customFormat="1" ht="17.850000000000001" customHeight="1" x14ac:dyDescent="0.25">
      <c r="A725" s="59"/>
      <c r="B725" s="66"/>
      <c r="C725" s="65" t="s">
        <v>557</v>
      </c>
      <c r="D725" s="88">
        <v>150000</v>
      </c>
      <c r="E725" s="88">
        <v>300000</v>
      </c>
      <c r="F725" s="88">
        <v>300000</v>
      </c>
      <c r="G725" s="88">
        <v>300000</v>
      </c>
    </row>
    <row r="726" spans="1:7" s="79" customFormat="1" ht="17.850000000000001" customHeight="1" x14ac:dyDescent="0.25">
      <c r="A726" s="59"/>
      <c r="B726" s="66"/>
      <c r="C726" s="65" t="s">
        <v>558</v>
      </c>
      <c r="D726" s="88">
        <v>150000</v>
      </c>
      <c r="E726" s="88">
        <v>300000</v>
      </c>
      <c r="F726" s="88">
        <v>300000</v>
      </c>
      <c r="G726" s="88">
        <v>300000</v>
      </c>
    </row>
    <row r="727" spans="1:7" s="79" customFormat="1" ht="27" x14ac:dyDescent="0.25">
      <c r="A727" s="59"/>
      <c r="B727" s="66"/>
      <c r="C727" s="65" t="s">
        <v>559</v>
      </c>
      <c r="D727" s="88">
        <v>150000</v>
      </c>
      <c r="E727" s="88">
        <v>300000</v>
      </c>
      <c r="F727" s="88">
        <v>300000</v>
      </c>
      <c r="G727" s="88">
        <v>300000</v>
      </c>
    </row>
    <row r="728" spans="1:7" s="79" customFormat="1" ht="17.850000000000001" customHeight="1" x14ac:dyDescent="0.25">
      <c r="A728" s="59"/>
      <c r="B728" s="66"/>
      <c r="C728" s="65" t="s">
        <v>560</v>
      </c>
      <c r="D728" s="88">
        <v>150000</v>
      </c>
      <c r="E728" s="88">
        <v>300000</v>
      </c>
      <c r="F728" s="88">
        <v>300000</v>
      </c>
      <c r="G728" s="88">
        <v>300000</v>
      </c>
    </row>
    <row r="729" spans="1:7" s="79" customFormat="1" ht="17.850000000000001" customHeight="1" x14ac:dyDescent="0.25">
      <c r="A729" s="59"/>
      <c r="B729" s="66"/>
      <c r="C729" s="65" t="s">
        <v>561</v>
      </c>
      <c r="D729" s="88">
        <v>150000</v>
      </c>
      <c r="E729" s="88">
        <v>300000</v>
      </c>
      <c r="F729" s="88">
        <v>300000</v>
      </c>
      <c r="G729" s="88">
        <v>300000</v>
      </c>
    </row>
    <row r="730" spans="1:7" s="79" customFormat="1" ht="13.5" x14ac:dyDescent="0.25">
      <c r="A730" s="59"/>
      <c r="B730" s="66"/>
      <c r="C730" s="65" t="s">
        <v>562</v>
      </c>
      <c r="D730" s="88">
        <v>150000</v>
      </c>
      <c r="E730" s="88">
        <v>300000</v>
      </c>
      <c r="F730" s="88">
        <v>300000</v>
      </c>
      <c r="G730" s="88">
        <v>300000</v>
      </c>
    </row>
    <row r="731" spans="1:7" s="79" customFormat="1" ht="17.850000000000001" customHeight="1" x14ac:dyDescent="0.25">
      <c r="A731" s="59"/>
      <c r="B731" s="66"/>
      <c r="C731" s="65" t="s">
        <v>563</v>
      </c>
      <c r="D731" s="88">
        <v>150000</v>
      </c>
      <c r="E731" s="88">
        <v>300000</v>
      </c>
      <c r="F731" s="88">
        <v>300000</v>
      </c>
      <c r="G731" s="88">
        <v>300000</v>
      </c>
    </row>
    <row r="732" spans="1:7" s="79" customFormat="1" ht="17.850000000000001" customHeight="1" x14ac:dyDescent="0.25">
      <c r="A732" s="59"/>
      <c r="B732" s="59"/>
      <c r="C732" s="60" t="s">
        <v>196</v>
      </c>
      <c r="D732" s="73">
        <f>+D733</f>
        <v>150000</v>
      </c>
      <c r="E732" s="73">
        <f t="shared" ref="E732:G732" si="208">+E733</f>
        <v>300000</v>
      </c>
      <c r="F732" s="73">
        <f t="shared" si="208"/>
        <v>300000</v>
      </c>
      <c r="G732" s="73">
        <f t="shared" si="208"/>
        <v>300000</v>
      </c>
    </row>
    <row r="733" spans="1:7" s="79" customFormat="1" ht="17.850000000000001" customHeight="1" x14ac:dyDescent="0.25">
      <c r="A733" s="59"/>
      <c r="B733" s="66"/>
      <c r="C733" s="65" t="s">
        <v>564</v>
      </c>
      <c r="D733" s="88">
        <v>150000</v>
      </c>
      <c r="E733" s="88">
        <v>300000</v>
      </c>
      <c r="F733" s="88">
        <v>300000</v>
      </c>
      <c r="G733" s="88">
        <v>300000</v>
      </c>
    </row>
    <row r="734" spans="1:7" s="79" customFormat="1" ht="17.850000000000001" customHeight="1" x14ac:dyDescent="0.25">
      <c r="A734" s="59"/>
      <c r="B734" s="59"/>
      <c r="C734" s="60" t="s">
        <v>201</v>
      </c>
      <c r="D734" s="73">
        <f>+D735+D736+D737+D738</f>
        <v>550000</v>
      </c>
      <c r="E734" s="73">
        <f t="shared" ref="E734:G734" si="209">+E735+E736+E737+E738</f>
        <v>1000000</v>
      </c>
      <c r="F734" s="73">
        <f t="shared" si="209"/>
        <v>1000000</v>
      </c>
      <c r="G734" s="73">
        <f t="shared" si="209"/>
        <v>1000000</v>
      </c>
    </row>
    <row r="735" spans="1:7" s="79" customFormat="1" ht="17.850000000000001" customHeight="1" x14ac:dyDescent="0.25">
      <c r="A735" s="59"/>
      <c r="B735" s="66"/>
      <c r="C735" s="65" t="s">
        <v>565</v>
      </c>
      <c r="D735" s="88">
        <v>100000</v>
      </c>
      <c r="E735" s="88">
        <v>100000</v>
      </c>
      <c r="F735" s="88">
        <v>100000</v>
      </c>
      <c r="G735" s="88">
        <v>100000</v>
      </c>
    </row>
    <row r="736" spans="1:7" s="79" customFormat="1" ht="17.850000000000001" customHeight="1" x14ac:dyDescent="0.25">
      <c r="A736" s="59"/>
      <c r="B736" s="66"/>
      <c r="C736" s="65" t="s">
        <v>566</v>
      </c>
      <c r="D736" s="88">
        <v>150000</v>
      </c>
      <c r="E736" s="88">
        <v>300000</v>
      </c>
      <c r="F736" s="88">
        <v>300000</v>
      </c>
      <c r="G736" s="88">
        <v>300000</v>
      </c>
    </row>
    <row r="737" spans="1:7" s="79" customFormat="1" ht="17.850000000000001" customHeight="1" x14ac:dyDescent="0.25">
      <c r="A737" s="59"/>
      <c r="B737" s="66"/>
      <c r="C737" s="65" t="s">
        <v>567</v>
      </c>
      <c r="D737" s="88">
        <v>150000</v>
      </c>
      <c r="E737" s="88">
        <v>300000</v>
      </c>
      <c r="F737" s="88">
        <v>300000</v>
      </c>
      <c r="G737" s="88">
        <v>300000</v>
      </c>
    </row>
    <row r="738" spans="1:7" s="79" customFormat="1" ht="17.850000000000001" customHeight="1" x14ac:dyDescent="0.25">
      <c r="A738" s="59"/>
      <c r="B738" s="66"/>
      <c r="C738" s="65" t="s">
        <v>568</v>
      </c>
      <c r="D738" s="88">
        <v>150000</v>
      </c>
      <c r="E738" s="88">
        <v>300000</v>
      </c>
      <c r="F738" s="88">
        <v>300000</v>
      </c>
      <c r="G738" s="88">
        <v>300000</v>
      </c>
    </row>
    <row r="739" spans="1:7" s="79" customFormat="1" ht="17.850000000000001" customHeight="1" x14ac:dyDescent="0.25">
      <c r="A739" s="59"/>
      <c r="B739" s="59"/>
      <c r="C739" s="60" t="s">
        <v>203</v>
      </c>
      <c r="D739" s="73">
        <f>+D740+D741+D742+D743+D744+D745+D746+D747</f>
        <v>1200000</v>
      </c>
      <c r="E739" s="73">
        <f t="shared" ref="E739:G739" si="210">+E740+E741+E742+E743+E744+E745+E746+E747</f>
        <v>2400000</v>
      </c>
      <c r="F739" s="73">
        <f t="shared" si="210"/>
        <v>2400000</v>
      </c>
      <c r="G739" s="73">
        <f t="shared" si="210"/>
        <v>2400000</v>
      </c>
    </row>
    <row r="740" spans="1:7" s="79" customFormat="1" ht="17.850000000000001" customHeight="1" x14ac:dyDescent="0.25">
      <c r="A740" s="59"/>
      <c r="B740" s="66"/>
      <c r="C740" s="65" t="s">
        <v>569</v>
      </c>
      <c r="D740" s="88">
        <v>150000</v>
      </c>
      <c r="E740" s="88">
        <v>300000</v>
      </c>
      <c r="F740" s="88">
        <v>300000</v>
      </c>
      <c r="G740" s="88">
        <v>300000</v>
      </c>
    </row>
    <row r="741" spans="1:7" s="79" customFormat="1" ht="17.850000000000001" customHeight="1" x14ac:dyDescent="0.25">
      <c r="A741" s="59"/>
      <c r="B741" s="66"/>
      <c r="C741" s="65" t="s">
        <v>570</v>
      </c>
      <c r="D741" s="88">
        <v>150000</v>
      </c>
      <c r="E741" s="88">
        <v>300000</v>
      </c>
      <c r="F741" s="88">
        <v>300000</v>
      </c>
      <c r="G741" s="88">
        <v>300000</v>
      </c>
    </row>
    <row r="742" spans="1:7" s="79" customFormat="1" ht="17.850000000000001" customHeight="1" x14ac:dyDescent="0.25">
      <c r="A742" s="59"/>
      <c r="B742" s="66"/>
      <c r="C742" s="65" t="s">
        <v>571</v>
      </c>
      <c r="D742" s="88">
        <v>150000</v>
      </c>
      <c r="E742" s="88">
        <v>300000</v>
      </c>
      <c r="F742" s="88">
        <v>300000</v>
      </c>
      <c r="G742" s="88">
        <v>300000</v>
      </c>
    </row>
    <row r="743" spans="1:7" s="79" customFormat="1" ht="17.850000000000001" customHeight="1" x14ac:dyDescent="0.25">
      <c r="A743" s="59"/>
      <c r="B743" s="66"/>
      <c r="C743" s="65" t="s">
        <v>572</v>
      </c>
      <c r="D743" s="88">
        <v>150000</v>
      </c>
      <c r="E743" s="88">
        <v>300000</v>
      </c>
      <c r="F743" s="88">
        <v>300000</v>
      </c>
      <c r="G743" s="88">
        <v>300000</v>
      </c>
    </row>
    <row r="744" spans="1:7" s="79" customFormat="1" ht="17.850000000000001" customHeight="1" x14ac:dyDescent="0.25">
      <c r="A744" s="59"/>
      <c r="B744" s="66"/>
      <c r="C744" s="65" t="s">
        <v>573</v>
      </c>
      <c r="D744" s="88">
        <v>150000</v>
      </c>
      <c r="E744" s="88">
        <v>300000</v>
      </c>
      <c r="F744" s="88">
        <v>300000</v>
      </c>
      <c r="G744" s="88">
        <v>300000</v>
      </c>
    </row>
    <row r="745" spans="1:7" s="79" customFormat="1" ht="17.850000000000001" customHeight="1" x14ac:dyDescent="0.25">
      <c r="A745" s="59"/>
      <c r="B745" s="66"/>
      <c r="C745" s="65" t="s">
        <v>574</v>
      </c>
      <c r="D745" s="88">
        <v>150000</v>
      </c>
      <c r="E745" s="88">
        <v>300000</v>
      </c>
      <c r="F745" s="88">
        <v>300000</v>
      </c>
      <c r="G745" s="88">
        <v>300000</v>
      </c>
    </row>
    <row r="746" spans="1:7" s="79" customFormat="1" ht="17.850000000000001" customHeight="1" x14ac:dyDescent="0.25">
      <c r="A746" s="59"/>
      <c r="B746" s="66"/>
      <c r="C746" s="65" t="s">
        <v>575</v>
      </c>
      <c r="D746" s="88">
        <v>150000</v>
      </c>
      <c r="E746" s="88">
        <v>300000</v>
      </c>
      <c r="F746" s="88">
        <v>300000</v>
      </c>
      <c r="G746" s="88">
        <v>300000</v>
      </c>
    </row>
    <row r="747" spans="1:7" s="79" customFormat="1" ht="17.850000000000001" customHeight="1" x14ac:dyDescent="0.25">
      <c r="A747" s="59"/>
      <c r="B747" s="66"/>
      <c r="C747" s="65" t="s">
        <v>576</v>
      </c>
      <c r="D747" s="88">
        <v>150000</v>
      </c>
      <c r="E747" s="88">
        <v>300000</v>
      </c>
      <c r="F747" s="88">
        <v>300000</v>
      </c>
      <c r="G747" s="88">
        <v>300000</v>
      </c>
    </row>
    <row r="748" spans="1:7" s="79" customFormat="1" ht="17.850000000000001" customHeight="1" x14ac:dyDescent="0.25">
      <c r="A748" s="59"/>
      <c r="B748" s="59"/>
      <c r="C748" s="60" t="s">
        <v>307</v>
      </c>
      <c r="D748" s="73">
        <f>+D749+D750+D751</f>
        <v>450000</v>
      </c>
      <c r="E748" s="73">
        <f t="shared" ref="E748:G748" si="211">+E749+E750+E751</f>
        <v>900000</v>
      </c>
      <c r="F748" s="73">
        <f t="shared" si="211"/>
        <v>900000</v>
      </c>
      <c r="G748" s="73">
        <f t="shared" si="211"/>
        <v>900000</v>
      </c>
    </row>
    <row r="749" spans="1:7" s="79" customFormat="1" ht="17.850000000000001" customHeight="1" x14ac:dyDescent="0.25">
      <c r="A749" s="59"/>
      <c r="B749" s="66"/>
      <c r="C749" s="65" t="s">
        <v>577</v>
      </c>
      <c r="D749" s="88">
        <v>150000</v>
      </c>
      <c r="E749" s="88">
        <v>300000</v>
      </c>
      <c r="F749" s="88">
        <v>300000</v>
      </c>
      <c r="G749" s="88">
        <v>300000</v>
      </c>
    </row>
    <row r="750" spans="1:7" s="79" customFormat="1" ht="17.850000000000001" customHeight="1" x14ac:dyDescent="0.25">
      <c r="A750" s="59"/>
      <c r="B750" s="66"/>
      <c r="C750" s="65" t="s">
        <v>578</v>
      </c>
      <c r="D750" s="88">
        <v>150000</v>
      </c>
      <c r="E750" s="88">
        <v>300000</v>
      </c>
      <c r="F750" s="88">
        <v>300000</v>
      </c>
      <c r="G750" s="88">
        <v>300000</v>
      </c>
    </row>
    <row r="751" spans="1:7" s="79" customFormat="1" ht="17.850000000000001" customHeight="1" x14ac:dyDescent="0.25">
      <c r="A751" s="59"/>
      <c r="B751" s="66"/>
      <c r="C751" s="65" t="s">
        <v>579</v>
      </c>
      <c r="D751" s="88">
        <v>150000</v>
      </c>
      <c r="E751" s="88">
        <v>300000</v>
      </c>
      <c r="F751" s="88">
        <v>300000</v>
      </c>
      <c r="G751" s="88">
        <v>300000</v>
      </c>
    </row>
    <row r="752" spans="1:7" s="79" customFormat="1" ht="17.850000000000001" customHeight="1" x14ac:dyDescent="0.25">
      <c r="A752" s="59"/>
      <c r="B752" s="59"/>
      <c r="C752" s="60" t="s">
        <v>247</v>
      </c>
      <c r="D752" s="73">
        <f>+D753+D754+D755</f>
        <v>400000</v>
      </c>
      <c r="E752" s="73">
        <f t="shared" ref="E752:G752" si="212">+E753+E754+E755</f>
        <v>700000</v>
      </c>
      <c r="F752" s="73">
        <f t="shared" si="212"/>
        <v>700000</v>
      </c>
      <c r="G752" s="73">
        <f t="shared" si="212"/>
        <v>700000</v>
      </c>
    </row>
    <row r="753" spans="1:7" s="79" customFormat="1" ht="17.850000000000001" customHeight="1" x14ac:dyDescent="0.25">
      <c r="A753" s="59"/>
      <c r="B753" s="66"/>
      <c r="C753" s="65" t="s">
        <v>580</v>
      </c>
      <c r="D753" s="88">
        <v>100000</v>
      </c>
      <c r="E753" s="88">
        <v>100000</v>
      </c>
      <c r="F753" s="88">
        <v>100000</v>
      </c>
      <c r="G753" s="88">
        <v>100000</v>
      </c>
    </row>
    <row r="754" spans="1:7" s="79" customFormat="1" ht="17.850000000000001" customHeight="1" x14ac:dyDescent="0.25">
      <c r="A754" s="59"/>
      <c r="B754" s="66"/>
      <c r="C754" s="65" t="s">
        <v>557</v>
      </c>
      <c r="D754" s="88">
        <v>150000</v>
      </c>
      <c r="E754" s="88">
        <v>300000</v>
      </c>
      <c r="F754" s="88">
        <v>300000</v>
      </c>
      <c r="G754" s="88">
        <v>300000</v>
      </c>
    </row>
    <row r="755" spans="1:7" s="79" customFormat="1" ht="17.850000000000001" customHeight="1" x14ac:dyDescent="0.25">
      <c r="A755" s="59"/>
      <c r="B755" s="66"/>
      <c r="C755" s="65" t="s">
        <v>581</v>
      </c>
      <c r="D755" s="88">
        <v>150000</v>
      </c>
      <c r="E755" s="88">
        <v>300000</v>
      </c>
      <c r="F755" s="88">
        <v>300000</v>
      </c>
      <c r="G755" s="88">
        <v>300000</v>
      </c>
    </row>
    <row r="756" spans="1:7" s="79" customFormat="1" ht="17.850000000000001" customHeight="1" x14ac:dyDescent="0.25">
      <c r="A756" s="53"/>
      <c r="B756" s="53"/>
      <c r="C756" s="57" t="s">
        <v>282</v>
      </c>
      <c r="D756" s="74">
        <f>+D758+D759+D766+D768+D774</f>
        <v>2460000</v>
      </c>
      <c r="E756" s="74">
        <f t="shared" ref="E756:G756" si="213">+E758+E759+E766+E768+E774</f>
        <v>5350000.0999999996</v>
      </c>
      <c r="F756" s="74">
        <f t="shared" si="213"/>
        <v>6625000</v>
      </c>
      <c r="G756" s="74">
        <f t="shared" si="213"/>
        <v>7900000</v>
      </c>
    </row>
    <row r="757" spans="1:7" s="79" customFormat="1" ht="17.850000000000001" customHeight="1" x14ac:dyDescent="0.25">
      <c r="A757" s="59"/>
      <c r="B757" s="59"/>
      <c r="C757" s="56" t="s">
        <v>274</v>
      </c>
      <c r="D757" s="84"/>
      <c r="E757" s="84"/>
      <c r="F757" s="84"/>
      <c r="G757" s="84"/>
    </row>
    <row r="758" spans="1:7" s="79" customFormat="1" ht="17.850000000000001" customHeight="1" x14ac:dyDescent="0.25">
      <c r="A758" s="59"/>
      <c r="B758" s="59"/>
      <c r="C758" s="60" t="s">
        <v>537</v>
      </c>
      <c r="D758" s="73">
        <f>+ROUND(G758*15%,1)</f>
        <v>600000</v>
      </c>
      <c r="E758" s="73">
        <f>+ROUND(G758*40%,1)</f>
        <v>1600000</v>
      </c>
      <c r="F758" s="73">
        <f>+ROUND(G758*70%,1)</f>
        <v>2800000</v>
      </c>
      <c r="G758" s="73">
        <v>4000000</v>
      </c>
    </row>
    <row r="759" spans="1:7" s="79" customFormat="1" ht="17.850000000000001" customHeight="1" x14ac:dyDescent="0.25">
      <c r="A759" s="59"/>
      <c r="B759" s="59"/>
      <c r="C759" s="60" t="s">
        <v>189</v>
      </c>
      <c r="D759" s="73">
        <f>+D760+D761+D762+D763+D764+D765</f>
        <v>900000</v>
      </c>
      <c r="E759" s="73">
        <f t="shared" ref="E759:G759" si="214">+E760+E761+E762+E763+E764+E765</f>
        <v>1800000</v>
      </c>
      <c r="F759" s="73">
        <f t="shared" si="214"/>
        <v>1800000</v>
      </c>
      <c r="G759" s="73">
        <f t="shared" si="214"/>
        <v>1800000</v>
      </c>
    </row>
    <row r="760" spans="1:7" s="79" customFormat="1" ht="17.850000000000001" customHeight="1" x14ac:dyDescent="0.25">
      <c r="A760" s="59"/>
      <c r="B760" s="66"/>
      <c r="C760" s="62" t="s">
        <v>582</v>
      </c>
      <c r="D760" s="88">
        <v>150000</v>
      </c>
      <c r="E760" s="88">
        <v>300000</v>
      </c>
      <c r="F760" s="88">
        <v>300000</v>
      </c>
      <c r="G760" s="88">
        <v>300000</v>
      </c>
    </row>
    <row r="761" spans="1:7" s="79" customFormat="1" ht="17.850000000000001" customHeight="1" x14ac:dyDescent="0.25">
      <c r="A761" s="59"/>
      <c r="B761" s="66"/>
      <c r="C761" s="62" t="s">
        <v>583</v>
      </c>
      <c r="D761" s="88">
        <v>150000</v>
      </c>
      <c r="E761" s="88">
        <v>300000</v>
      </c>
      <c r="F761" s="88">
        <v>300000</v>
      </c>
      <c r="G761" s="88">
        <v>300000</v>
      </c>
    </row>
    <row r="762" spans="1:7" s="79" customFormat="1" ht="17.850000000000001" customHeight="1" x14ac:dyDescent="0.25">
      <c r="A762" s="59"/>
      <c r="B762" s="66"/>
      <c r="C762" s="62" t="s">
        <v>584</v>
      </c>
      <c r="D762" s="88">
        <v>150000</v>
      </c>
      <c r="E762" s="88">
        <v>300000</v>
      </c>
      <c r="F762" s="88">
        <v>300000</v>
      </c>
      <c r="G762" s="88">
        <v>300000</v>
      </c>
    </row>
    <row r="763" spans="1:7" s="79" customFormat="1" ht="17.850000000000001" customHeight="1" x14ac:dyDescent="0.25">
      <c r="A763" s="59"/>
      <c r="B763" s="66"/>
      <c r="C763" s="62" t="s">
        <v>585</v>
      </c>
      <c r="D763" s="88">
        <v>150000</v>
      </c>
      <c r="E763" s="88">
        <v>300000</v>
      </c>
      <c r="F763" s="88">
        <v>300000</v>
      </c>
      <c r="G763" s="88">
        <v>300000</v>
      </c>
    </row>
    <row r="764" spans="1:7" s="79" customFormat="1" ht="17.850000000000001" customHeight="1" x14ac:dyDescent="0.25">
      <c r="A764" s="59"/>
      <c r="B764" s="66"/>
      <c r="C764" s="62" t="s">
        <v>586</v>
      </c>
      <c r="D764" s="88">
        <v>150000</v>
      </c>
      <c r="E764" s="88">
        <v>300000</v>
      </c>
      <c r="F764" s="88">
        <v>300000</v>
      </c>
      <c r="G764" s="88">
        <v>300000</v>
      </c>
    </row>
    <row r="765" spans="1:7" s="79" customFormat="1" ht="17.850000000000001" customHeight="1" x14ac:dyDescent="0.25">
      <c r="A765" s="59"/>
      <c r="B765" s="66"/>
      <c r="C765" s="62" t="s">
        <v>587</v>
      </c>
      <c r="D765" s="88">
        <v>150000</v>
      </c>
      <c r="E765" s="88">
        <v>300000</v>
      </c>
      <c r="F765" s="88">
        <v>300000</v>
      </c>
      <c r="G765" s="88">
        <v>300000</v>
      </c>
    </row>
    <row r="766" spans="1:7" s="79" customFormat="1" ht="17.850000000000001" customHeight="1" x14ac:dyDescent="0.25">
      <c r="A766" s="59"/>
      <c r="B766" s="59"/>
      <c r="C766" s="60" t="s">
        <v>230</v>
      </c>
      <c r="D766" s="73">
        <f t="shared" ref="D766:G766" si="215">+D767</f>
        <v>150000</v>
      </c>
      <c r="E766" s="73">
        <f t="shared" si="215"/>
        <v>300000</v>
      </c>
      <c r="F766" s="73">
        <f t="shared" si="215"/>
        <v>300000</v>
      </c>
      <c r="G766" s="73">
        <f t="shared" si="215"/>
        <v>300000</v>
      </c>
    </row>
    <row r="767" spans="1:7" s="79" customFormat="1" ht="17.850000000000001" customHeight="1" x14ac:dyDescent="0.25">
      <c r="A767" s="66"/>
      <c r="B767" s="66"/>
      <c r="C767" s="62" t="s">
        <v>588</v>
      </c>
      <c r="D767" s="88">
        <v>150000</v>
      </c>
      <c r="E767" s="88">
        <v>300000</v>
      </c>
      <c r="F767" s="88">
        <v>300000</v>
      </c>
      <c r="G767" s="88">
        <v>300000</v>
      </c>
    </row>
    <row r="768" spans="1:7" s="79" customFormat="1" ht="17.850000000000001" customHeight="1" x14ac:dyDescent="0.25">
      <c r="A768" s="59"/>
      <c r="B768" s="59"/>
      <c r="C768" s="60" t="s">
        <v>203</v>
      </c>
      <c r="D768" s="73">
        <f>+D769+D770+D771+D772+D773</f>
        <v>750000</v>
      </c>
      <c r="E768" s="73">
        <f t="shared" ref="E768:G768" si="216">+E769+E770+E771+E772+E773</f>
        <v>1500000</v>
      </c>
      <c r="F768" s="73">
        <f t="shared" si="216"/>
        <v>1500000</v>
      </c>
      <c r="G768" s="73">
        <f t="shared" si="216"/>
        <v>1500000</v>
      </c>
    </row>
    <row r="769" spans="1:7" s="79" customFormat="1" ht="17.850000000000001" customHeight="1" x14ac:dyDescent="0.25">
      <c r="A769" s="59"/>
      <c r="B769" s="66"/>
      <c r="C769" s="62" t="s">
        <v>589</v>
      </c>
      <c r="D769" s="88">
        <v>150000</v>
      </c>
      <c r="E769" s="88">
        <v>300000</v>
      </c>
      <c r="F769" s="88">
        <v>300000</v>
      </c>
      <c r="G769" s="88">
        <v>300000</v>
      </c>
    </row>
    <row r="770" spans="1:7" s="79" customFormat="1" ht="17.850000000000001" customHeight="1" x14ac:dyDescent="0.25">
      <c r="A770" s="59"/>
      <c r="B770" s="66"/>
      <c r="C770" s="62" t="s">
        <v>590</v>
      </c>
      <c r="D770" s="88">
        <v>150000</v>
      </c>
      <c r="E770" s="88">
        <v>300000</v>
      </c>
      <c r="F770" s="88">
        <v>300000</v>
      </c>
      <c r="G770" s="88">
        <v>300000</v>
      </c>
    </row>
    <row r="771" spans="1:7" s="79" customFormat="1" ht="17.850000000000001" customHeight="1" x14ac:dyDescent="0.25">
      <c r="A771" s="59"/>
      <c r="B771" s="66"/>
      <c r="C771" s="62" t="s">
        <v>591</v>
      </c>
      <c r="D771" s="88">
        <v>150000</v>
      </c>
      <c r="E771" s="88">
        <v>300000</v>
      </c>
      <c r="F771" s="88">
        <v>300000</v>
      </c>
      <c r="G771" s="88">
        <v>300000</v>
      </c>
    </row>
    <row r="772" spans="1:7" s="79" customFormat="1" ht="17.850000000000001" customHeight="1" x14ac:dyDescent="0.25">
      <c r="A772" s="59"/>
      <c r="B772" s="66"/>
      <c r="C772" s="62" t="s">
        <v>592</v>
      </c>
      <c r="D772" s="88">
        <v>150000</v>
      </c>
      <c r="E772" s="88">
        <v>300000</v>
      </c>
      <c r="F772" s="88">
        <v>300000</v>
      </c>
      <c r="G772" s="88">
        <v>300000</v>
      </c>
    </row>
    <row r="773" spans="1:7" s="79" customFormat="1" ht="17.850000000000001" customHeight="1" x14ac:dyDescent="0.25">
      <c r="A773" s="59"/>
      <c r="B773" s="66"/>
      <c r="C773" s="62" t="s">
        <v>593</v>
      </c>
      <c r="D773" s="88">
        <v>150000</v>
      </c>
      <c r="E773" s="88">
        <v>300000</v>
      </c>
      <c r="F773" s="88">
        <v>300000</v>
      </c>
      <c r="G773" s="88">
        <v>300000</v>
      </c>
    </row>
    <row r="774" spans="1:7" s="79" customFormat="1" ht="17.850000000000001" customHeight="1" x14ac:dyDescent="0.25">
      <c r="A774" s="59"/>
      <c r="B774" s="59"/>
      <c r="C774" s="60" t="s">
        <v>247</v>
      </c>
      <c r="D774" s="73">
        <f t="shared" ref="D774:G774" si="217">+D775</f>
        <v>60000</v>
      </c>
      <c r="E774" s="73">
        <f t="shared" si="217"/>
        <v>150000.1</v>
      </c>
      <c r="F774" s="73">
        <f t="shared" si="217"/>
        <v>225000</v>
      </c>
      <c r="G774" s="73">
        <f t="shared" si="217"/>
        <v>300000</v>
      </c>
    </row>
    <row r="775" spans="1:7" s="79" customFormat="1" ht="17.850000000000001" customHeight="1" x14ac:dyDescent="0.25">
      <c r="A775" s="66"/>
      <c r="B775" s="66"/>
      <c r="C775" s="62" t="s">
        <v>594</v>
      </c>
      <c r="D775" s="88">
        <v>60000</v>
      </c>
      <c r="E775" s="88">
        <v>150000.1</v>
      </c>
      <c r="F775" s="88">
        <v>225000</v>
      </c>
      <c r="G775" s="88">
        <v>300000</v>
      </c>
    </row>
    <row r="776" spans="1:7" s="79" customFormat="1" ht="33.4" customHeight="1" x14ac:dyDescent="0.25">
      <c r="A776" s="53">
        <v>1236</v>
      </c>
      <c r="B776" s="68">
        <v>32006</v>
      </c>
      <c r="C776" s="69" t="s">
        <v>595</v>
      </c>
      <c r="D776" s="72">
        <f>+D778</f>
        <v>1588480.2</v>
      </c>
      <c r="E776" s="72">
        <f t="shared" ref="E776:G776" si="218">+E778</f>
        <v>4119280.5</v>
      </c>
      <c r="F776" s="72">
        <f t="shared" si="218"/>
        <v>6771240.7999999998</v>
      </c>
      <c r="G776" s="72">
        <f t="shared" si="218"/>
        <v>9423201.1999999993</v>
      </c>
    </row>
    <row r="777" spans="1:7" s="79" customFormat="1" ht="17.850000000000001" customHeight="1" x14ac:dyDescent="0.25">
      <c r="A777" s="53"/>
      <c r="B777" s="53"/>
      <c r="C777" s="56" t="s">
        <v>270</v>
      </c>
      <c r="D777" s="73"/>
      <c r="E777" s="73"/>
      <c r="F777" s="73"/>
      <c r="G777" s="73"/>
    </row>
    <row r="778" spans="1:7" s="79" customFormat="1" ht="14.25" x14ac:dyDescent="0.25">
      <c r="A778" s="53"/>
      <c r="B778" s="53"/>
      <c r="C778" s="57" t="s">
        <v>271</v>
      </c>
      <c r="D778" s="74">
        <f t="shared" ref="D778:G778" si="219">+D780+D781</f>
        <v>1588480.2</v>
      </c>
      <c r="E778" s="74">
        <f t="shared" si="219"/>
        <v>4119280.5</v>
      </c>
      <c r="F778" s="74">
        <f t="shared" si="219"/>
        <v>6771240.7999999998</v>
      </c>
      <c r="G778" s="74">
        <f t="shared" si="219"/>
        <v>9423201.1999999993</v>
      </c>
    </row>
    <row r="779" spans="1:7" s="79" customFormat="1" ht="17.850000000000001" customHeight="1" x14ac:dyDescent="0.25">
      <c r="A779" s="59"/>
      <c r="B779" s="59"/>
      <c r="C779" s="56" t="s">
        <v>274</v>
      </c>
      <c r="D779" s="84"/>
      <c r="E779" s="84"/>
      <c r="F779" s="84"/>
      <c r="G779" s="84"/>
    </row>
    <row r="780" spans="1:7" s="79" customFormat="1" ht="28.5" x14ac:dyDescent="0.25">
      <c r="A780" s="59"/>
      <c r="B780" s="59"/>
      <c r="C780" s="70" t="s">
        <v>596</v>
      </c>
      <c r="D780" s="73">
        <f>+ROUND(G780*15%,1)</f>
        <v>888480.2</v>
      </c>
      <c r="E780" s="73">
        <f>+ROUND(G780*40%,1)</f>
        <v>2369280.5</v>
      </c>
      <c r="F780" s="73">
        <f>+ROUND(G780*70%,1)</f>
        <v>4146240.8</v>
      </c>
      <c r="G780" s="73">
        <v>5923201.2000000002</v>
      </c>
    </row>
    <row r="781" spans="1:7" s="79" customFormat="1" ht="28.5" x14ac:dyDescent="0.25">
      <c r="A781" s="59"/>
      <c r="B781" s="59"/>
      <c r="C781" s="70" t="s">
        <v>597</v>
      </c>
      <c r="D781" s="73">
        <f>+ROUND(G781*20%,1)</f>
        <v>700000</v>
      </c>
      <c r="E781" s="73">
        <f>+ROUND(G781*50%,1)</f>
        <v>1750000</v>
      </c>
      <c r="F781" s="73">
        <f>+ROUND(G781*75%,1)</f>
        <v>2625000</v>
      </c>
      <c r="G781" s="73">
        <v>3500000</v>
      </c>
    </row>
    <row r="782" spans="1:7" s="55" customFormat="1" ht="14.25" x14ac:dyDescent="0.25">
      <c r="A782" s="68">
        <v>1240</v>
      </c>
      <c r="B782" s="68">
        <v>32001</v>
      </c>
      <c r="C782" s="69" t="s">
        <v>598</v>
      </c>
      <c r="D782" s="72">
        <f>+D784</f>
        <v>322851.59999999998</v>
      </c>
      <c r="E782" s="72">
        <f t="shared" ref="E782:G782" si="220">+E784</f>
        <v>1291406.3</v>
      </c>
      <c r="F782" s="72">
        <f t="shared" si="220"/>
        <v>2259961</v>
      </c>
      <c r="G782" s="72">
        <f t="shared" si="220"/>
        <v>3228515.7</v>
      </c>
    </row>
    <row r="783" spans="1:7" s="55" customFormat="1" ht="14.25" x14ac:dyDescent="0.25">
      <c r="A783" s="53"/>
      <c r="B783" s="53"/>
      <c r="C783" s="56" t="s">
        <v>270</v>
      </c>
      <c r="D783" s="72"/>
      <c r="E783" s="72"/>
      <c r="F783" s="72"/>
      <c r="G783" s="94"/>
    </row>
    <row r="784" spans="1:7" s="55" customFormat="1" ht="28.5" x14ac:dyDescent="0.25">
      <c r="A784" s="53"/>
      <c r="B784" s="53"/>
      <c r="C784" s="57" t="s">
        <v>335</v>
      </c>
      <c r="D784" s="72">
        <v>322851.59999999998</v>
      </c>
      <c r="E784" s="72">
        <v>1291406.3</v>
      </c>
      <c r="F784" s="72">
        <v>2259961</v>
      </c>
      <c r="G784" s="72">
        <v>3228515.7</v>
      </c>
    </row>
    <row r="785" spans="1:7" ht="28.5" customHeight="1" x14ac:dyDescent="0.25">
      <c r="A785" s="7"/>
      <c r="B785" s="7"/>
      <c r="C785" s="8" t="s">
        <v>80</v>
      </c>
      <c r="D785" s="11">
        <v>92834849.099999994</v>
      </c>
      <c r="E785" s="11">
        <v>155746442</v>
      </c>
      <c r="F785" s="11">
        <v>247361759</v>
      </c>
      <c r="G785" s="11">
        <v>303740786.39999998</v>
      </c>
    </row>
    <row r="786" spans="1:7" x14ac:dyDescent="0.25">
      <c r="A786" s="7"/>
      <c r="B786" s="7"/>
      <c r="C786" s="51" t="s">
        <v>14</v>
      </c>
      <c r="D786" s="22"/>
      <c r="E786" s="22"/>
      <c r="F786" s="22"/>
      <c r="G786" s="22"/>
    </row>
    <row r="787" spans="1:7" ht="33" x14ac:dyDescent="0.25">
      <c r="A787" s="16" t="s">
        <v>81</v>
      </c>
      <c r="B787" s="16" t="s">
        <v>62</v>
      </c>
      <c r="C787" s="17" t="s">
        <v>82</v>
      </c>
      <c r="D787" s="18">
        <v>92834849.099999994</v>
      </c>
      <c r="E787" s="18">
        <v>155746442</v>
      </c>
      <c r="F787" s="18">
        <v>247069071.5</v>
      </c>
      <c r="G787" s="18">
        <v>303350536.39999998</v>
      </c>
    </row>
    <row r="788" spans="1:7" x14ac:dyDescent="0.25">
      <c r="A788" s="7"/>
      <c r="B788" s="7"/>
      <c r="C788" s="45" t="s">
        <v>18</v>
      </c>
      <c r="D788" s="22"/>
      <c r="E788" s="22"/>
      <c r="F788" s="22"/>
      <c r="G788" s="22"/>
    </row>
    <row r="789" spans="1:7" x14ac:dyDescent="0.25">
      <c r="A789" s="7"/>
      <c r="B789" s="7"/>
      <c r="C789" s="13" t="s">
        <v>80</v>
      </c>
      <c r="D789" s="14">
        <v>92834849.099999994</v>
      </c>
      <c r="E789" s="14">
        <v>155746442</v>
      </c>
      <c r="F789" s="14">
        <v>247069071.5</v>
      </c>
      <c r="G789" s="14">
        <v>303350536.39999998</v>
      </c>
    </row>
    <row r="790" spans="1:7" ht="19.5" customHeight="1" x14ac:dyDescent="0.25">
      <c r="A790" s="16" t="s">
        <v>83</v>
      </c>
      <c r="B790" s="16" t="s">
        <v>62</v>
      </c>
      <c r="C790" s="17" t="s">
        <v>84</v>
      </c>
      <c r="D790" s="18">
        <v>0</v>
      </c>
      <c r="E790" s="18">
        <v>0</v>
      </c>
      <c r="F790" s="18">
        <v>292687.5</v>
      </c>
      <c r="G790" s="18">
        <v>390250</v>
      </c>
    </row>
    <row r="791" spans="1:7" x14ac:dyDescent="0.25">
      <c r="A791" s="7"/>
      <c r="B791" s="7"/>
      <c r="C791" s="45" t="s">
        <v>18</v>
      </c>
      <c r="D791" s="22"/>
      <c r="E791" s="22"/>
      <c r="F791" s="22"/>
      <c r="G791" s="22"/>
    </row>
    <row r="792" spans="1:7" x14ac:dyDescent="0.25">
      <c r="A792" s="7"/>
      <c r="B792" s="7"/>
      <c r="C792" s="13" t="s">
        <v>80</v>
      </c>
      <c r="D792" s="14">
        <v>0</v>
      </c>
      <c r="E792" s="14">
        <v>0</v>
      </c>
      <c r="F792" s="14">
        <v>292687.5</v>
      </c>
      <c r="G792" s="14">
        <v>390250</v>
      </c>
    </row>
    <row r="793" spans="1:7" ht="30.75" customHeight="1" x14ac:dyDescent="0.25">
      <c r="A793" s="7"/>
      <c r="B793" s="7"/>
      <c r="C793" s="8" t="s">
        <v>85</v>
      </c>
      <c r="D793" s="11">
        <v>751945.9</v>
      </c>
      <c r="E793" s="11">
        <v>1503891.8</v>
      </c>
      <c r="F793" s="11">
        <v>1930227</v>
      </c>
      <c r="G793" s="11">
        <v>2356562.4</v>
      </c>
    </row>
    <row r="794" spans="1:7" x14ac:dyDescent="0.25">
      <c r="A794" s="7"/>
      <c r="B794" s="7"/>
      <c r="C794" s="51" t="s">
        <v>14</v>
      </c>
      <c r="D794" s="22"/>
      <c r="E794" s="22"/>
      <c r="F794" s="22"/>
      <c r="G794" s="22"/>
    </row>
    <row r="795" spans="1:7" ht="22.5" customHeight="1" x14ac:dyDescent="0.25">
      <c r="A795" s="16" t="s">
        <v>86</v>
      </c>
      <c r="B795" s="16" t="s">
        <v>50</v>
      </c>
      <c r="C795" s="17" t="s">
        <v>87</v>
      </c>
      <c r="D795" s="18">
        <v>51526.8</v>
      </c>
      <c r="E795" s="18">
        <v>103053.6</v>
      </c>
      <c r="F795" s="18">
        <v>154580.29999999999</v>
      </c>
      <c r="G795" s="18">
        <v>206107.1</v>
      </c>
    </row>
    <row r="796" spans="1:7" x14ac:dyDescent="0.25">
      <c r="A796" s="7"/>
      <c r="B796" s="7"/>
      <c r="C796" s="45" t="s">
        <v>18</v>
      </c>
      <c r="D796" s="22"/>
      <c r="E796" s="22"/>
      <c r="F796" s="22"/>
      <c r="G796" s="22"/>
    </row>
    <row r="797" spans="1:7" x14ac:dyDescent="0.25">
      <c r="A797" s="7"/>
      <c r="B797" s="7"/>
      <c r="C797" s="13" t="s">
        <v>85</v>
      </c>
      <c r="D797" s="14">
        <v>51526.8</v>
      </c>
      <c r="E797" s="14">
        <v>103053.6</v>
      </c>
      <c r="F797" s="14">
        <v>154580.29999999999</v>
      </c>
      <c r="G797" s="14">
        <v>206107.1</v>
      </c>
    </row>
    <row r="798" spans="1:7" ht="49.5" x14ac:dyDescent="0.25">
      <c r="A798" s="16" t="s">
        <v>88</v>
      </c>
      <c r="B798" s="16" t="s">
        <v>77</v>
      </c>
      <c r="C798" s="17" t="s">
        <v>89</v>
      </c>
      <c r="D798" s="18">
        <v>374808.6</v>
      </c>
      <c r="E798" s="18">
        <v>749617.2</v>
      </c>
      <c r="F798" s="18">
        <v>1124425.7</v>
      </c>
      <c r="G798" s="18">
        <v>1499234.3</v>
      </c>
    </row>
    <row r="799" spans="1:7" x14ac:dyDescent="0.25">
      <c r="A799" s="7"/>
      <c r="B799" s="7"/>
      <c r="C799" s="45" t="s">
        <v>18</v>
      </c>
      <c r="D799" s="22"/>
      <c r="E799" s="22"/>
      <c r="F799" s="22"/>
      <c r="G799" s="22"/>
    </row>
    <row r="800" spans="1:7" x14ac:dyDescent="0.25">
      <c r="A800" s="7"/>
      <c r="B800" s="7"/>
      <c r="C800" s="13" t="s">
        <v>85</v>
      </c>
      <c r="D800" s="14">
        <v>374808.6</v>
      </c>
      <c r="E800" s="14">
        <v>749617.2</v>
      </c>
      <c r="F800" s="14">
        <v>1124425.7</v>
      </c>
      <c r="G800" s="14">
        <v>1499234.3</v>
      </c>
    </row>
    <row r="801" spans="1:8" ht="33" x14ac:dyDescent="0.25">
      <c r="A801" s="16" t="s">
        <v>90</v>
      </c>
      <c r="B801" s="16" t="s">
        <v>50</v>
      </c>
      <c r="C801" s="17" t="s">
        <v>91</v>
      </c>
      <c r="D801" s="18">
        <v>325610.5</v>
      </c>
      <c r="E801" s="18">
        <v>651221</v>
      </c>
      <c r="F801" s="18">
        <v>651221</v>
      </c>
      <c r="G801" s="18">
        <v>651221</v>
      </c>
    </row>
    <row r="802" spans="1:8" x14ac:dyDescent="0.25">
      <c r="A802" s="7"/>
      <c r="B802" s="7"/>
      <c r="C802" s="45" t="s">
        <v>18</v>
      </c>
      <c r="D802" s="22"/>
      <c r="E802" s="22"/>
      <c r="F802" s="22"/>
      <c r="G802" s="22"/>
    </row>
    <row r="803" spans="1:8" x14ac:dyDescent="0.25">
      <c r="A803" s="7"/>
      <c r="B803" s="7"/>
      <c r="C803" s="13" t="s">
        <v>57</v>
      </c>
      <c r="D803" s="14">
        <v>325610.5</v>
      </c>
      <c r="E803" s="14">
        <v>651221</v>
      </c>
      <c r="F803" s="14">
        <v>651221</v>
      </c>
      <c r="G803" s="14">
        <v>651221</v>
      </c>
    </row>
    <row r="804" spans="1:8" x14ac:dyDescent="0.25">
      <c r="A804" s="7"/>
      <c r="B804" s="7"/>
      <c r="C804" s="8" t="s">
        <v>92</v>
      </c>
      <c r="D804" s="11">
        <f>+D806</f>
        <v>1200000</v>
      </c>
      <c r="E804" s="11">
        <f>+E806</f>
        <v>3000000</v>
      </c>
      <c r="F804" s="11">
        <f t="shared" ref="F804:G804" si="221">+F806</f>
        <v>4000000</v>
      </c>
      <c r="G804" s="11">
        <f t="shared" si="221"/>
        <v>5000000</v>
      </c>
    </row>
    <row r="805" spans="1:8" x14ac:dyDescent="0.25">
      <c r="A805" s="7"/>
      <c r="B805" s="7"/>
      <c r="C805" s="10" t="s">
        <v>14</v>
      </c>
      <c r="D805" s="22"/>
      <c r="E805" s="22"/>
      <c r="F805" s="22"/>
      <c r="G805" s="22"/>
    </row>
    <row r="806" spans="1:8" ht="21" customHeight="1" x14ac:dyDescent="0.25">
      <c r="A806" s="16" t="s">
        <v>93</v>
      </c>
      <c r="B806" s="16" t="s">
        <v>62</v>
      </c>
      <c r="C806" s="17" t="s">
        <v>94</v>
      </c>
      <c r="D806" s="18">
        <v>1200000</v>
      </c>
      <c r="E806" s="18">
        <v>3000000</v>
      </c>
      <c r="F806" s="18">
        <v>4000000</v>
      </c>
      <c r="G806" s="18">
        <v>5000000</v>
      </c>
    </row>
    <row r="807" spans="1:8" x14ac:dyDescent="0.25">
      <c r="A807" s="7"/>
      <c r="B807" s="7"/>
      <c r="C807" s="45" t="s">
        <v>18</v>
      </c>
      <c r="D807" s="22"/>
      <c r="E807" s="22"/>
      <c r="F807" s="22"/>
      <c r="G807" s="22"/>
    </row>
    <row r="808" spans="1:8" x14ac:dyDescent="0.25">
      <c r="A808" s="7"/>
      <c r="B808" s="7"/>
      <c r="C808" s="13" t="s">
        <v>58</v>
      </c>
      <c r="D808" s="14">
        <v>51360</v>
      </c>
      <c r="E808" s="14">
        <v>51360</v>
      </c>
      <c r="F808" s="14">
        <v>101360</v>
      </c>
      <c r="G808" s="14">
        <v>101360</v>
      </c>
    </row>
    <row r="809" spans="1:8" x14ac:dyDescent="0.25">
      <c r="A809" s="7"/>
      <c r="B809" s="7"/>
      <c r="C809" s="13" t="s">
        <v>95</v>
      </c>
      <c r="D809" s="14">
        <v>150000</v>
      </c>
      <c r="E809" s="14">
        <v>300000</v>
      </c>
      <c r="F809" s="14">
        <v>450000</v>
      </c>
      <c r="G809" s="14">
        <v>600000</v>
      </c>
    </row>
    <row r="810" spans="1:8" x14ac:dyDescent="0.25">
      <c r="A810" s="7"/>
      <c r="B810" s="7"/>
      <c r="C810" s="13" t="s">
        <v>96</v>
      </c>
      <c r="D810" s="14">
        <v>0</v>
      </c>
      <c r="E810" s="14">
        <v>0</v>
      </c>
      <c r="F810" s="14">
        <v>0</v>
      </c>
      <c r="G810" s="14">
        <v>194070</v>
      </c>
    </row>
    <row r="811" spans="1:8" x14ac:dyDescent="0.25">
      <c r="A811" s="7"/>
      <c r="B811" s="7"/>
      <c r="C811" s="13" t="s">
        <v>97</v>
      </c>
      <c r="D811" s="14">
        <v>38342.6</v>
      </c>
      <c r="E811" s="14">
        <v>60368.5</v>
      </c>
      <c r="F811" s="14">
        <v>74441.8</v>
      </c>
      <c r="G811" s="14">
        <v>164939</v>
      </c>
    </row>
    <row r="812" spans="1:8" x14ac:dyDescent="0.25">
      <c r="A812" s="7"/>
      <c r="B812" s="7"/>
      <c r="C812" s="13" t="s">
        <v>98</v>
      </c>
      <c r="D812" s="14">
        <v>0</v>
      </c>
      <c r="E812" s="14">
        <v>240000</v>
      </c>
      <c r="F812" s="14">
        <v>400000</v>
      </c>
      <c r="G812" s="14">
        <v>600000</v>
      </c>
      <c r="H812" s="9"/>
    </row>
    <row r="813" spans="1:8" x14ac:dyDescent="0.25">
      <c r="A813" s="7"/>
      <c r="B813" s="7"/>
      <c r="C813" s="13" t="s">
        <v>33</v>
      </c>
      <c r="D813" s="14">
        <v>960297.4</v>
      </c>
      <c r="E813" s="14">
        <v>2348271.5</v>
      </c>
      <c r="F813" s="14">
        <v>2974198.2</v>
      </c>
      <c r="G813" s="14">
        <v>3339631</v>
      </c>
    </row>
    <row r="814" spans="1:8" ht="27" customHeight="1" x14ac:dyDescent="0.25">
      <c r="A814" s="7"/>
      <c r="B814" s="7"/>
      <c r="C814" s="8" t="s">
        <v>99</v>
      </c>
      <c r="D814" s="11">
        <v>327157.59999999998</v>
      </c>
      <c r="E814" s="11">
        <v>592241.9</v>
      </c>
      <c r="F814" s="11">
        <v>896742.8</v>
      </c>
      <c r="G814" s="11">
        <v>1193317.1000000001</v>
      </c>
    </row>
    <row r="815" spans="1:8" x14ac:dyDescent="0.25">
      <c r="A815" s="7"/>
      <c r="B815" s="7"/>
      <c r="C815" s="51" t="s">
        <v>14</v>
      </c>
      <c r="D815" s="22"/>
      <c r="E815" s="22"/>
      <c r="F815" s="22"/>
      <c r="G815" s="22"/>
    </row>
    <row r="816" spans="1:8" ht="33" x14ac:dyDescent="0.25">
      <c r="A816" s="16" t="s">
        <v>100</v>
      </c>
      <c r="B816" s="16" t="s">
        <v>62</v>
      </c>
      <c r="C816" s="17" t="s">
        <v>101</v>
      </c>
      <c r="D816" s="18">
        <v>23032.6</v>
      </c>
      <c r="E816" s="18">
        <v>49575.199999999997</v>
      </c>
      <c r="F816" s="18">
        <v>76117.8</v>
      </c>
      <c r="G816" s="18">
        <v>99150.399999999994</v>
      </c>
    </row>
    <row r="817" spans="1:7" x14ac:dyDescent="0.25">
      <c r="A817" s="7"/>
      <c r="B817" s="7"/>
      <c r="C817" s="45" t="s">
        <v>18</v>
      </c>
      <c r="D817" s="22"/>
      <c r="E817" s="22"/>
      <c r="F817" s="22"/>
      <c r="G817" s="22"/>
    </row>
    <row r="818" spans="1:7" x14ac:dyDescent="0.25">
      <c r="A818" s="7"/>
      <c r="B818" s="7"/>
      <c r="C818" s="13" t="s">
        <v>99</v>
      </c>
      <c r="D818" s="14">
        <v>23032.6</v>
      </c>
      <c r="E818" s="14">
        <v>49575.199999999997</v>
      </c>
      <c r="F818" s="14">
        <v>76117.8</v>
      </c>
      <c r="G818" s="14">
        <v>99150.399999999994</v>
      </c>
    </row>
    <row r="819" spans="1:7" ht="33" x14ac:dyDescent="0.25">
      <c r="A819" s="16" t="s">
        <v>102</v>
      </c>
      <c r="B819" s="16" t="s">
        <v>16</v>
      </c>
      <c r="C819" s="17" t="s">
        <v>103</v>
      </c>
      <c r="D819" s="18">
        <v>59125</v>
      </c>
      <c r="E819" s="18">
        <v>157666.70000000001</v>
      </c>
      <c r="F819" s="18">
        <v>295625</v>
      </c>
      <c r="G819" s="18">
        <v>394166.7</v>
      </c>
    </row>
    <row r="820" spans="1:7" x14ac:dyDescent="0.25">
      <c r="A820" s="7"/>
      <c r="B820" s="7"/>
      <c r="C820" s="45" t="s">
        <v>18</v>
      </c>
      <c r="D820" s="22"/>
      <c r="E820" s="22"/>
      <c r="F820" s="22"/>
      <c r="G820" s="22"/>
    </row>
    <row r="821" spans="1:7" x14ac:dyDescent="0.25">
      <c r="A821" s="7"/>
      <c r="B821" s="7"/>
      <c r="C821" s="13" t="s">
        <v>99</v>
      </c>
      <c r="D821" s="14">
        <v>59125</v>
      </c>
      <c r="E821" s="14">
        <v>157666.70000000001</v>
      </c>
      <c r="F821" s="14">
        <v>295625</v>
      </c>
      <c r="G821" s="14">
        <v>394166.7</v>
      </c>
    </row>
    <row r="822" spans="1:7" ht="18.75" customHeight="1" x14ac:dyDescent="0.25">
      <c r="A822" s="16" t="s">
        <v>104</v>
      </c>
      <c r="B822" s="16" t="s">
        <v>16</v>
      </c>
      <c r="C822" s="17" t="s">
        <v>105</v>
      </c>
      <c r="D822" s="18">
        <v>245000</v>
      </c>
      <c r="E822" s="18">
        <v>385000</v>
      </c>
      <c r="F822" s="18">
        <v>525000</v>
      </c>
      <c r="G822" s="18">
        <v>700000</v>
      </c>
    </row>
    <row r="823" spans="1:7" x14ac:dyDescent="0.25">
      <c r="A823" s="7"/>
      <c r="B823" s="7"/>
      <c r="C823" s="45" t="s">
        <v>18</v>
      </c>
      <c r="D823" s="22"/>
      <c r="E823" s="22"/>
      <c r="F823" s="22"/>
      <c r="G823" s="22"/>
    </row>
    <row r="824" spans="1:7" x14ac:dyDescent="0.25">
      <c r="A824" s="7"/>
      <c r="B824" s="7"/>
      <c r="C824" s="13" t="s">
        <v>99</v>
      </c>
      <c r="D824" s="14">
        <v>245000</v>
      </c>
      <c r="E824" s="14">
        <v>385000</v>
      </c>
      <c r="F824" s="14">
        <v>525000</v>
      </c>
      <c r="G824" s="14">
        <v>700000</v>
      </c>
    </row>
    <row r="825" spans="1:7" ht="25.5" customHeight="1" x14ac:dyDescent="0.25">
      <c r="A825" s="7"/>
      <c r="B825" s="7"/>
      <c r="C825" s="8" t="s">
        <v>106</v>
      </c>
      <c r="D825" s="11">
        <v>4690</v>
      </c>
      <c r="E825" s="11">
        <v>9140</v>
      </c>
      <c r="F825" s="11">
        <v>17855</v>
      </c>
      <c r="G825" s="11">
        <v>25970</v>
      </c>
    </row>
    <row r="826" spans="1:7" x14ac:dyDescent="0.25">
      <c r="A826" s="7"/>
      <c r="B826" s="7"/>
      <c r="C826" s="51" t="s">
        <v>14</v>
      </c>
      <c r="D826" s="22"/>
      <c r="E826" s="22"/>
      <c r="F826" s="22"/>
      <c r="G826" s="22"/>
    </row>
    <row r="827" spans="1:7" ht="33" x14ac:dyDescent="0.25">
      <c r="A827" s="16" t="s">
        <v>107</v>
      </c>
      <c r="B827" s="16" t="s">
        <v>62</v>
      </c>
      <c r="C827" s="17" t="s">
        <v>108</v>
      </c>
      <c r="D827" s="18">
        <v>240</v>
      </c>
      <c r="E827" s="18">
        <v>240</v>
      </c>
      <c r="F827" s="18">
        <v>4505</v>
      </c>
      <c r="G827" s="18">
        <v>8170</v>
      </c>
    </row>
    <row r="828" spans="1:7" x14ac:dyDescent="0.25">
      <c r="A828" s="7"/>
      <c r="B828" s="7"/>
      <c r="C828" s="45" t="s">
        <v>18</v>
      </c>
      <c r="D828" s="22"/>
      <c r="E828" s="22"/>
      <c r="F828" s="22"/>
      <c r="G828" s="22"/>
    </row>
    <row r="829" spans="1:7" x14ac:dyDescent="0.25">
      <c r="A829" s="7"/>
      <c r="B829" s="7"/>
      <c r="C829" s="13" t="s">
        <v>106</v>
      </c>
      <c r="D829" s="14">
        <v>240</v>
      </c>
      <c r="E829" s="14">
        <v>240</v>
      </c>
      <c r="F829" s="14">
        <v>4505</v>
      </c>
      <c r="G829" s="14">
        <v>8170</v>
      </c>
    </row>
    <row r="830" spans="1:7" ht="33" x14ac:dyDescent="0.25">
      <c r="A830" s="16" t="s">
        <v>107</v>
      </c>
      <c r="B830" s="16" t="s">
        <v>55</v>
      </c>
      <c r="C830" s="17" t="s">
        <v>109</v>
      </c>
      <c r="D830" s="18">
        <v>4450</v>
      </c>
      <c r="E830" s="18">
        <v>8900</v>
      </c>
      <c r="F830" s="18">
        <v>13350</v>
      </c>
      <c r="G830" s="18">
        <v>17800</v>
      </c>
    </row>
    <row r="831" spans="1:7" x14ac:dyDescent="0.25">
      <c r="A831" s="7"/>
      <c r="B831" s="7"/>
      <c r="C831" s="45" t="s">
        <v>18</v>
      </c>
      <c r="D831" s="22"/>
      <c r="E831" s="22"/>
      <c r="F831" s="22"/>
      <c r="G831" s="22"/>
    </row>
    <row r="832" spans="1:7" x14ac:dyDescent="0.25">
      <c r="A832" s="7"/>
      <c r="B832" s="7"/>
      <c r="C832" s="13" t="s">
        <v>57</v>
      </c>
      <c r="D832" s="14">
        <v>4450</v>
      </c>
      <c r="E832" s="14">
        <v>8900</v>
      </c>
      <c r="F832" s="14">
        <v>13350</v>
      </c>
      <c r="G832" s="14">
        <v>17800</v>
      </c>
    </row>
    <row r="833" spans="1:7" ht="25.5" customHeight="1" x14ac:dyDescent="0.25">
      <c r="A833" s="7"/>
      <c r="B833" s="7"/>
      <c r="C833" s="8" t="s">
        <v>110</v>
      </c>
      <c r="D833" s="11">
        <v>10510</v>
      </c>
      <c r="E833" s="11">
        <v>26670</v>
      </c>
      <c r="F833" s="11">
        <v>45550.1</v>
      </c>
      <c r="G833" s="11">
        <v>48393.1</v>
      </c>
    </row>
    <row r="834" spans="1:7" x14ac:dyDescent="0.25">
      <c r="A834" s="7"/>
      <c r="B834" s="7"/>
      <c r="C834" s="51" t="s">
        <v>14</v>
      </c>
      <c r="D834" s="22"/>
      <c r="E834" s="22"/>
      <c r="F834" s="22"/>
      <c r="G834" s="22"/>
    </row>
    <row r="835" spans="1:7" ht="51.75" customHeight="1" x14ac:dyDescent="0.25">
      <c r="A835" s="16" t="s">
        <v>111</v>
      </c>
      <c r="B835" s="16" t="s">
        <v>112</v>
      </c>
      <c r="C835" s="17" t="s">
        <v>113</v>
      </c>
      <c r="D835" s="18">
        <v>10510</v>
      </c>
      <c r="E835" s="18">
        <v>26670</v>
      </c>
      <c r="F835" s="18">
        <v>45550.1</v>
      </c>
      <c r="G835" s="18">
        <v>48393.1</v>
      </c>
    </row>
    <row r="836" spans="1:7" x14ac:dyDescent="0.25">
      <c r="A836" s="7"/>
      <c r="B836" s="7"/>
      <c r="C836" s="45" t="s">
        <v>18</v>
      </c>
      <c r="D836" s="22"/>
      <c r="E836" s="22"/>
      <c r="F836" s="22"/>
      <c r="G836" s="22"/>
    </row>
    <row r="837" spans="1:7" x14ac:dyDescent="0.25">
      <c r="A837" s="7"/>
      <c r="B837" s="7"/>
      <c r="C837" s="13" t="s">
        <v>110</v>
      </c>
      <c r="D837" s="14">
        <v>10510</v>
      </c>
      <c r="E837" s="14">
        <v>26670</v>
      </c>
      <c r="F837" s="14">
        <v>45550.1</v>
      </c>
      <c r="G837" s="14">
        <v>48393.1</v>
      </c>
    </row>
    <row r="838" spans="1:7" ht="24.75" customHeight="1" x14ac:dyDescent="0.25">
      <c r="A838" s="7"/>
      <c r="B838" s="7"/>
      <c r="C838" s="8" t="s">
        <v>96</v>
      </c>
      <c r="D838" s="11">
        <v>90000</v>
      </c>
      <c r="E838" s="11">
        <v>281209.2</v>
      </c>
      <c r="F838" s="11">
        <v>499986.4</v>
      </c>
      <c r="G838" s="11">
        <v>643736.4</v>
      </c>
    </row>
    <row r="839" spans="1:7" x14ac:dyDescent="0.25">
      <c r="A839" s="7"/>
      <c r="B839" s="7"/>
      <c r="C839" s="51" t="s">
        <v>14</v>
      </c>
      <c r="D839" s="22"/>
      <c r="E839" s="22"/>
      <c r="F839" s="22"/>
      <c r="G839" s="22"/>
    </row>
    <row r="840" spans="1:7" ht="33" x14ac:dyDescent="0.25">
      <c r="A840" s="16" t="s">
        <v>114</v>
      </c>
      <c r="B840" s="16" t="s">
        <v>62</v>
      </c>
      <c r="C840" s="17" t="s">
        <v>115</v>
      </c>
      <c r="D840" s="18">
        <v>90000</v>
      </c>
      <c r="E840" s="18">
        <v>201209.2</v>
      </c>
      <c r="F840" s="18">
        <v>239986.4</v>
      </c>
      <c r="G840" s="18">
        <v>243736.4</v>
      </c>
    </row>
    <row r="841" spans="1:7" x14ac:dyDescent="0.25">
      <c r="A841" s="7"/>
      <c r="B841" s="7"/>
      <c r="C841" s="45" t="s">
        <v>18</v>
      </c>
      <c r="D841" s="22"/>
      <c r="E841" s="22"/>
      <c r="F841" s="22"/>
      <c r="G841" s="22"/>
    </row>
    <row r="842" spans="1:7" x14ac:dyDescent="0.25">
      <c r="A842" s="7"/>
      <c r="B842" s="7"/>
      <c r="C842" s="13" t="s">
        <v>96</v>
      </c>
      <c r="D842" s="14">
        <v>90000</v>
      </c>
      <c r="E842" s="14">
        <v>201209.2</v>
      </c>
      <c r="F842" s="14">
        <v>239986.4</v>
      </c>
      <c r="G842" s="14">
        <v>243736.4</v>
      </c>
    </row>
    <row r="843" spans="1:7" ht="33" x14ac:dyDescent="0.25">
      <c r="A843" s="16" t="s">
        <v>114</v>
      </c>
      <c r="B843" s="16" t="s">
        <v>55</v>
      </c>
      <c r="C843" s="17" t="s">
        <v>116</v>
      </c>
      <c r="D843" s="18">
        <v>0</v>
      </c>
      <c r="E843" s="18">
        <v>80000</v>
      </c>
      <c r="F843" s="18">
        <v>260000</v>
      </c>
      <c r="G843" s="18">
        <v>400000</v>
      </c>
    </row>
    <row r="844" spans="1:7" x14ac:dyDescent="0.25">
      <c r="A844" s="7"/>
      <c r="B844" s="7"/>
      <c r="C844" s="45" t="s">
        <v>18</v>
      </c>
      <c r="D844" s="22"/>
      <c r="E844" s="22"/>
      <c r="F844" s="22"/>
      <c r="G844" s="22"/>
    </row>
    <row r="845" spans="1:7" x14ac:dyDescent="0.25">
      <c r="A845" s="7"/>
      <c r="B845" s="7"/>
      <c r="C845" s="13" t="s">
        <v>96</v>
      </c>
      <c r="D845" s="14">
        <v>0</v>
      </c>
      <c r="E845" s="14">
        <v>80000</v>
      </c>
      <c r="F845" s="14">
        <v>260000</v>
      </c>
      <c r="G845" s="14">
        <v>400000</v>
      </c>
    </row>
    <row r="846" spans="1:7" x14ac:dyDescent="0.25">
      <c r="A846" s="7"/>
      <c r="B846" s="7"/>
      <c r="C846" s="45" t="s">
        <v>145</v>
      </c>
      <c r="D846" s="14"/>
      <c r="E846" s="14"/>
      <c r="F846" s="14"/>
      <c r="G846" s="14"/>
    </row>
    <row r="847" spans="1:7" ht="33" x14ac:dyDescent="0.25">
      <c r="A847" s="7"/>
      <c r="B847" s="7"/>
      <c r="C847" s="13" t="s">
        <v>267</v>
      </c>
      <c r="D847" s="14">
        <v>0</v>
      </c>
      <c r="E847" s="14">
        <v>80000</v>
      </c>
      <c r="F847" s="14">
        <v>260000</v>
      </c>
      <c r="G847" s="14">
        <v>400000</v>
      </c>
    </row>
    <row r="848" spans="1:7" ht="26.25" customHeight="1" x14ac:dyDescent="0.25">
      <c r="A848" s="7"/>
      <c r="B848" s="7"/>
      <c r="C848" s="8" t="s">
        <v>117</v>
      </c>
      <c r="D848" s="11">
        <v>544232.80000000005</v>
      </c>
      <c r="E848" s="11">
        <v>1357617.4</v>
      </c>
      <c r="F848" s="11">
        <v>2435324.9</v>
      </c>
      <c r="G848" s="11">
        <v>2934088.8</v>
      </c>
    </row>
    <row r="849" spans="1:7" x14ac:dyDescent="0.25">
      <c r="A849" s="7"/>
      <c r="B849" s="7"/>
      <c r="C849" s="51" t="s">
        <v>14</v>
      </c>
      <c r="D849" s="22"/>
      <c r="E849" s="22"/>
      <c r="F849" s="22"/>
      <c r="G849" s="22"/>
    </row>
    <row r="850" spans="1:7" ht="33" x14ac:dyDescent="0.25">
      <c r="A850" s="16" t="s">
        <v>118</v>
      </c>
      <c r="B850" s="16" t="s">
        <v>62</v>
      </c>
      <c r="C850" s="17" t="s">
        <v>119</v>
      </c>
      <c r="D850" s="18">
        <v>292165</v>
      </c>
      <c r="E850" s="18">
        <v>596498.4</v>
      </c>
      <c r="F850" s="18">
        <v>742653.2</v>
      </c>
      <c r="G850" s="18">
        <v>834623</v>
      </c>
    </row>
    <row r="851" spans="1:7" x14ac:dyDescent="0.25">
      <c r="A851" s="7"/>
      <c r="B851" s="7"/>
      <c r="C851" s="45" t="s">
        <v>18</v>
      </c>
      <c r="D851" s="22"/>
      <c r="E851" s="22"/>
      <c r="F851" s="22"/>
      <c r="G851" s="22"/>
    </row>
    <row r="852" spans="1:7" x14ac:dyDescent="0.25">
      <c r="A852" s="7"/>
      <c r="B852" s="7"/>
      <c r="C852" s="13" t="s">
        <v>117</v>
      </c>
      <c r="D852" s="14">
        <v>292165</v>
      </c>
      <c r="E852" s="14">
        <v>596498.4</v>
      </c>
      <c r="F852" s="14">
        <v>742653.2</v>
      </c>
      <c r="G852" s="14">
        <v>834623</v>
      </c>
    </row>
    <row r="853" spans="1:7" ht="33" x14ac:dyDescent="0.25">
      <c r="A853" s="16" t="s">
        <v>118</v>
      </c>
      <c r="B853" s="16" t="s">
        <v>16</v>
      </c>
      <c r="C853" s="17" t="s">
        <v>120</v>
      </c>
      <c r="D853" s="18">
        <v>252067.8</v>
      </c>
      <c r="E853" s="18">
        <v>674119</v>
      </c>
      <c r="F853" s="18">
        <v>1342271.7</v>
      </c>
      <c r="G853" s="18">
        <v>1749065.8</v>
      </c>
    </row>
    <row r="854" spans="1:7" x14ac:dyDescent="0.25">
      <c r="A854" s="7"/>
      <c r="B854" s="7"/>
      <c r="C854" s="45" t="s">
        <v>18</v>
      </c>
      <c r="D854" s="22"/>
      <c r="E854" s="22"/>
      <c r="F854" s="22"/>
      <c r="G854" s="22"/>
    </row>
    <row r="855" spans="1:7" ht="16.5" customHeight="1" x14ac:dyDescent="0.25">
      <c r="A855" s="7"/>
      <c r="B855" s="7"/>
      <c r="C855" s="13" t="s">
        <v>117</v>
      </c>
      <c r="D855" s="14">
        <v>252067.8</v>
      </c>
      <c r="E855" s="14">
        <v>674119</v>
      </c>
      <c r="F855" s="14">
        <v>1342271.7</v>
      </c>
      <c r="G855" s="14">
        <v>1749065.8</v>
      </c>
    </row>
    <row r="856" spans="1:7" ht="33" x14ac:dyDescent="0.25">
      <c r="A856" s="16" t="s">
        <v>118</v>
      </c>
      <c r="B856" s="16" t="s">
        <v>55</v>
      </c>
      <c r="C856" s="17" t="s">
        <v>121</v>
      </c>
      <c r="D856" s="18">
        <v>0</v>
      </c>
      <c r="E856" s="18">
        <v>87000</v>
      </c>
      <c r="F856" s="18">
        <v>350400</v>
      </c>
      <c r="G856" s="18">
        <v>350400</v>
      </c>
    </row>
    <row r="857" spans="1:7" x14ac:dyDescent="0.25">
      <c r="A857" s="7"/>
      <c r="B857" s="7"/>
      <c r="C857" s="45" t="s">
        <v>18</v>
      </c>
      <c r="D857" s="22"/>
      <c r="E857" s="22"/>
      <c r="F857" s="22"/>
      <c r="G857" s="22"/>
    </row>
    <row r="858" spans="1:7" x14ac:dyDescent="0.25">
      <c r="A858" s="7"/>
      <c r="B858" s="7"/>
      <c r="C858" s="13" t="s">
        <v>117</v>
      </c>
      <c r="D858" s="14">
        <v>0</v>
      </c>
      <c r="E858" s="14">
        <v>87000</v>
      </c>
      <c r="F858" s="14">
        <v>350400</v>
      </c>
      <c r="G858" s="14">
        <v>350400</v>
      </c>
    </row>
    <row r="859" spans="1:7" ht="27.75" customHeight="1" x14ac:dyDescent="0.25">
      <c r="A859" s="7"/>
      <c r="B859" s="7"/>
      <c r="C859" s="8" t="s">
        <v>122</v>
      </c>
      <c r="D859" s="11">
        <v>0</v>
      </c>
      <c r="E859" s="11">
        <v>276000</v>
      </c>
      <c r="F859" s="11">
        <v>276000</v>
      </c>
      <c r="G859" s="11">
        <v>276000</v>
      </c>
    </row>
    <row r="860" spans="1:7" x14ac:dyDescent="0.25">
      <c r="A860" s="7"/>
      <c r="B860" s="7"/>
      <c r="C860" s="51" t="s">
        <v>14</v>
      </c>
      <c r="D860" s="22"/>
      <c r="E860" s="22"/>
      <c r="F860" s="22"/>
      <c r="G860" s="22"/>
    </row>
    <row r="861" spans="1:7" ht="33" x14ac:dyDescent="0.25">
      <c r="A861" s="16" t="s">
        <v>123</v>
      </c>
      <c r="B861" s="16" t="s">
        <v>62</v>
      </c>
      <c r="C861" s="17" t="s">
        <v>124</v>
      </c>
      <c r="D861" s="18">
        <v>0</v>
      </c>
      <c r="E861" s="18">
        <v>276000</v>
      </c>
      <c r="F861" s="18">
        <v>276000</v>
      </c>
      <c r="G861" s="18">
        <v>276000</v>
      </c>
    </row>
    <row r="862" spans="1:7" x14ac:dyDescent="0.25">
      <c r="A862" s="7"/>
      <c r="B862" s="7"/>
      <c r="C862" s="45" t="s">
        <v>18</v>
      </c>
      <c r="D862" s="22"/>
      <c r="E862" s="22"/>
      <c r="F862" s="22"/>
      <c r="G862" s="22"/>
    </row>
    <row r="863" spans="1:7" x14ac:dyDescent="0.25">
      <c r="A863" s="7"/>
      <c r="B863" s="7"/>
      <c r="C863" s="13" t="s">
        <v>57</v>
      </c>
      <c r="D863" s="14">
        <v>0</v>
      </c>
      <c r="E863" s="14">
        <v>276000</v>
      </c>
      <c r="F863" s="14">
        <v>276000</v>
      </c>
      <c r="G863" s="14">
        <v>276000</v>
      </c>
    </row>
    <row r="864" spans="1:7" ht="31.5" customHeight="1" x14ac:dyDescent="0.25">
      <c r="A864" s="7"/>
      <c r="B864" s="7"/>
      <c r="C864" s="8" t="s">
        <v>125</v>
      </c>
      <c r="D864" s="11">
        <v>6663.4</v>
      </c>
      <c r="E864" s="11">
        <v>24345.9</v>
      </c>
      <c r="F864" s="11">
        <v>123877</v>
      </c>
      <c r="G864" s="11">
        <v>156944</v>
      </c>
    </row>
    <row r="865" spans="1:8" x14ac:dyDescent="0.25">
      <c r="A865" s="7"/>
      <c r="B865" s="7"/>
      <c r="C865" s="51" t="s">
        <v>14</v>
      </c>
      <c r="D865" s="22"/>
      <c r="E865" s="22"/>
      <c r="F865" s="22"/>
      <c r="G865" s="22"/>
    </row>
    <row r="866" spans="1:8" ht="25.5" customHeight="1" x14ac:dyDescent="0.25">
      <c r="A866" s="16" t="s">
        <v>126</v>
      </c>
      <c r="B866" s="16" t="s">
        <v>62</v>
      </c>
      <c r="C866" s="17" t="s">
        <v>127</v>
      </c>
      <c r="D866" s="18">
        <v>0</v>
      </c>
      <c r="E866" s="18">
        <v>0</v>
      </c>
      <c r="F866" s="18">
        <v>98625</v>
      </c>
      <c r="G866" s="18">
        <v>131500</v>
      </c>
    </row>
    <row r="867" spans="1:8" x14ac:dyDescent="0.25">
      <c r="A867" s="7"/>
      <c r="B867" s="7"/>
      <c r="C867" s="45" t="s">
        <v>18</v>
      </c>
      <c r="D867" s="22"/>
      <c r="E867" s="22"/>
      <c r="F867" s="22"/>
      <c r="G867" s="22"/>
    </row>
    <row r="868" spans="1:8" x14ac:dyDescent="0.25">
      <c r="A868" s="7"/>
      <c r="B868" s="7"/>
      <c r="C868" s="13" t="s">
        <v>125</v>
      </c>
      <c r="D868" s="14">
        <v>0</v>
      </c>
      <c r="E868" s="14">
        <v>0</v>
      </c>
      <c r="F868" s="14">
        <v>98625</v>
      </c>
      <c r="G868" s="14">
        <v>131500</v>
      </c>
    </row>
    <row r="869" spans="1:8" ht="20.25" customHeight="1" x14ac:dyDescent="0.25">
      <c r="A869" s="16" t="s">
        <v>126</v>
      </c>
      <c r="B869" s="16" t="s">
        <v>16</v>
      </c>
      <c r="C869" s="17" t="s">
        <v>128</v>
      </c>
      <c r="D869" s="18">
        <v>6663.4</v>
      </c>
      <c r="E869" s="18">
        <v>24345.9</v>
      </c>
      <c r="F869" s="18">
        <v>25252</v>
      </c>
      <c r="G869" s="18">
        <v>25444</v>
      </c>
    </row>
    <row r="870" spans="1:8" x14ac:dyDescent="0.25">
      <c r="A870" s="7"/>
      <c r="B870" s="7"/>
      <c r="C870" s="45" t="s">
        <v>18</v>
      </c>
      <c r="D870" s="22"/>
      <c r="E870" s="22"/>
      <c r="F870" s="22"/>
      <c r="G870" s="22"/>
    </row>
    <row r="871" spans="1:8" x14ac:dyDescent="0.25">
      <c r="A871" s="7"/>
      <c r="B871" s="7"/>
      <c r="C871" s="13" t="s">
        <v>125</v>
      </c>
      <c r="D871" s="14">
        <v>6663.4</v>
      </c>
      <c r="E871" s="14">
        <v>24345.9</v>
      </c>
      <c r="F871" s="14">
        <v>25252</v>
      </c>
      <c r="G871" s="14">
        <v>25444</v>
      </c>
    </row>
    <row r="872" spans="1:8" ht="25.5" customHeight="1" x14ac:dyDescent="0.25">
      <c r="A872" s="7"/>
      <c r="B872" s="7"/>
      <c r="C872" s="8" t="s">
        <v>129</v>
      </c>
      <c r="D872" s="11">
        <v>30000</v>
      </c>
      <c r="E872" s="11">
        <v>110000</v>
      </c>
      <c r="F872" s="11">
        <v>190000</v>
      </c>
      <c r="G872" s="11">
        <v>400000</v>
      </c>
    </row>
    <row r="873" spans="1:8" x14ac:dyDescent="0.25">
      <c r="A873" s="7"/>
      <c r="B873" s="7"/>
      <c r="C873" s="51" t="s">
        <v>14</v>
      </c>
      <c r="D873" s="22"/>
      <c r="E873" s="22"/>
      <c r="F873" s="22"/>
      <c r="G873" s="22"/>
    </row>
    <row r="874" spans="1:8" ht="21.75" customHeight="1" x14ac:dyDescent="0.25">
      <c r="A874" s="16" t="s">
        <v>130</v>
      </c>
      <c r="B874" s="16" t="s">
        <v>131</v>
      </c>
      <c r="C874" s="17" t="s">
        <v>132</v>
      </c>
      <c r="D874" s="18">
        <v>30000</v>
      </c>
      <c r="E874" s="18">
        <v>110000</v>
      </c>
      <c r="F874" s="18">
        <v>190000</v>
      </c>
      <c r="G874" s="18">
        <v>400000</v>
      </c>
    </row>
    <row r="875" spans="1:8" x14ac:dyDescent="0.25">
      <c r="A875" s="7"/>
      <c r="B875" s="7"/>
      <c r="C875" s="45" t="s">
        <v>18</v>
      </c>
      <c r="D875" s="22"/>
      <c r="E875" s="22"/>
      <c r="F875" s="22"/>
      <c r="G875" s="22"/>
    </row>
    <row r="876" spans="1:8" x14ac:dyDescent="0.25">
      <c r="A876" s="7"/>
      <c r="B876" s="7"/>
      <c r="C876" s="13" t="s">
        <v>129</v>
      </c>
      <c r="D876" s="14">
        <v>30000</v>
      </c>
      <c r="E876" s="14">
        <v>110000</v>
      </c>
      <c r="F876" s="14">
        <v>190000</v>
      </c>
      <c r="G876" s="14">
        <v>400000</v>
      </c>
    </row>
    <row r="877" spans="1:8" ht="30" customHeight="1" x14ac:dyDescent="0.25">
      <c r="A877" s="7"/>
      <c r="B877" s="7"/>
      <c r="C877" s="8" t="s">
        <v>57</v>
      </c>
      <c r="D877" s="11">
        <v>500000</v>
      </c>
      <c r="E877" s="11">
        <v>1120000</v>
      </c>
      <c r="F877" s="11">
        <v>1420000</v>
      </c>
      <c r="G877" s="11">
        <v>1989384.4</v>
      </c>
      <c r="H877" s="9"/>
    </row>
    <row r="878" spans="1:8" x14ac:dyDescent="0.25">
      <c r="A878" s="7"/>
      <c r="B878" s="7"/>
      <c r="C878" s="51" t="s">
        <v>14</v>
      </c>
      <c r="D878" s="22"/>
      <c r="E878" s="22"/>
      <c r="F878" s="22"/>
      <c r="G878" s="22"/>
    </row>
    <row r="879" spans="1:8" ht="18" customHeight="1" x14ac:dyDescent="0.25">
      <c r="A879" s="16" t="s">
        <v>133</v>
      </c>
      <c r="B879" s="16" t="s">
        <v>134</v>
      </c>
      <c r="C879" s="17" t="s">
        <v>135</v>
      </c>
      <c r="D879" s="18">
        <f t="shared" ref="D879:F879" si="222">+D881</f>
        <v>0</v>
      </c>
      <c r="E879" s="18">
        <f t="shared" si="222"/>
        <v>0</v>
      </c>
      <c r="F879" s="18">
        <f t="shared" si="222"/>
        <v>0</v>
      </c>
      <c r="G879" s="18">
        <f>+G881</f>
        <v>268000</v>
      </c>
    </row>
    <row r="880" spans="1:8" x14ac:dyDescent="0.25">
      <c r="A880" s="7"/>
      <c r="B880" s="7"/>
      <c r="C880" s="45" t="s">
        <v>18</v>
      </c>
      <c r="D880" s="22"/>
      <c r="E880" s="22"/>
      <c r="F880" s="22"/>
      <c r="G880" s="22"/>
    </row>
    <row r="881" spans="1:7" ht="18.75" customHeight="1" x14ac:dyDescent="0.25">
      <c r="A881" s="7"/>
      <c r="B881" s="7"/>
      <c r="C881" s="13" t="s">
        <v>57</v>
      </c>
      <c r="D881" s="14">
        <f t="shared" ref="D881:F881" si="223">SUM(D883:D896)</f>
        <v>0</v>
      </c>
      <c r="E881" s="14">
        <f t="shared" si="223"/>
        <v>0</v>
      </c>
      <c r="F881" s="14">
        <f t="shared" si="223"/>
        <v>0</v>
      </c>
      <c r="G881" s="14">
        <f>SUM(G883:G896)</f>
        <v>268000</v>
      </c>
    </row>
    <row r="882" spans="1:7" x14ac:dyDescent="0.25">
      <c r="A882" s="7"/>
      <c r="B882" s="7"/>
      <c r="C882" s="45" t="s">
        <v>145</v>
      </c>
      <c r="D882" s="14"/>
      <c r="E882" s="14"/>
      <c r="F882" s="14"/>
      <c r="G882" s="14"/>
    </row>
    <row r="883" spans="1:7" ht="32.25" customHeight="1" x14ac:dyDescent="0.25">
      <c r="A883" s="7"/>
      <c r="B883" s="7"/>
      <c r="C883" s="19" t="s">
        <v>171</v>
      </c>
      <c r="D883" s="14">
        <v>0</v>
      </c>
      <c r="E883" s="14">
        <v>0</v>
      </c>
      <c r="F883" s="14">
        <v>0</v>
      </c>
      <c r="G883" s="24">
        <v>7000</v>
      </c>
    </row>
    <row r="884" spans="1:7" ht="32.25" customHeight="1" x14ac:dyDescent="0.25">
      <c r="A884" s="7"/>
      <c r="B884" s="7"/>
      <c r="C884" s="19" t="s">
        <v>172</v>
      </c>
      <c r="D884" s="14">
        <v>0</v>
      </c>
      <c r="E884" s="14">
        <v>0</v>
      </c>
      <c r="F884" s="14">
        <v>0</v>
      </c>
      <c r="G884" s="24">
        <v>7000</v>
      </c>
    </row>
    <row r="885" spans="1:7" ht="32.25" customHeight="1" x14ac:dyDescent="0.25">
      <c r="A885" s="7"/>
      <c r="B885" s="7"/>
      <c r="C885" s="19" t="s">
        <v>173</v>
      </c>
      <c r="D885" s="14">
        <v>0</v>
      </c>
      <c r="E885" s="14">
        <v>0</v>
      </c>
      <c r="F885" s="14">
        <v>0</v>
      </c>
      <c r="G885" s="24">
        <v>7000</v>
      </c>
    </row>
    <row r="886" spans="1:7" ht="44.25" customHeight="1" x14ac:dyDescent="0.25">
      <c r="A886" s="7"/>
      <c r="B886" s="7"/>
      <c r="C886" s="19" t="s">
        <v>174</v>
      </c>
      <c r="D886" s="14">
        <v>0</v>
      </c>
      <c r="E886" s="14">
        <v>0</v>
      </c>
      <c r="F886" s="14">
        <v>0</v>
      </c>
      <c r="G886" s="24">
        <v>7000</v>
      </c>
    </row>
    <row r="887" spans="1:7" ht="30.75" customHeight="1" x14ac:dyDescent="0.25">
      <c r="A887" s="7"/>
      <c r="B887" s="7"/>
      <c r="C887" s="19" t="s">
        <v>175</v>
      </c>
      <c r="D887" s="14">
        <v>0</v>
      </c>
      <c r="E887" s="14">
        <v>0</v>
      </c>
      <c r="F887" s="14">
        <v>0</v>
      </c>
      <c r="G887" s="24">
        <v>7000</v>
      </c>
    </row>
    <row r="888" spans="1:7" ht="45.75" customHeight="1" x14ac:dyDescent="0.25">
      <c r="A888" s="7"/>
      <c r="B888" s="7"/>
      <c r="C888" s="19" t="s">
        <v>176</v>
      </c>
      <c r="D888" s="14">
        <v>0</v>
      </c>
      <c r="E888" s="14">
        <v>0</v>
      </c>
      <c r="F888" s="14">
        <v>0</v>
      </c>
      <c r="G888" s="24">
        <v>8000</v>
      </c>
    </row>
    <row r="889" spans="1:7" ht="43.5" customHeight="1" x14ac:dyDescent="0.25">
      <c r="A889" s="7"/>
      <c r="B889" s="7"/>
      <c r="C889" s="19" t="s">
        <v>177</v>
      </c>
      <c r="D889" s="14">
        <v>0</v>
      </c>
      <c r="E889" s="14">
        <v>0</v>
      </c>
      <c r="F889" s="14">
        <v>0</v>
      </c>
      <c r="G889" s="24">
        <v>28000</v>
      </c>
    </row>
    <row r="890" spans="1:7" ht="35.25" customHeight="1" x14ac:dyDescent="0.25">
      <c r="A890" s="7"/>
      <c r="B890" s="7"/>
      <c r="C890" s="19" t="s">
        <v>178</v>
      </c>
      <c r="D890" s="14">
        <v>0</v>
      </c>
      <c r="E890" s="14">
        <v>0</v>
      </c>
      <c r="F890" s="14">
        <v>0</v>
      </c>
      <c r="G890" s="24">
        <v>28000</v>
      </c>
    </row>
    <row r="891" spans="1:7" ht="36" customHeight="1" x14ac:dyDescent="0.25">
      <c r="A891" s="7"/>
      <c r="B891" s="7"/>
      <c r="C891" s="19" t="s">
        <v>179</v>
      </c>
      <c r="D891" s="14">
        <v>0</v>
      </c>
      <c r="E891" s="14">
        <v>0</v>
      </c>
      <c r="F891" s="14">
        <v>0</v>
      </c>
      <c r="G891" s="24">
        <v>13000</v>
      </c>
    </row>
    <row r="892" spans="1:7" ht="30" customHeight="1" x14ac:dyDescent="0.25">
      <c r="A892" s="7"/>
      <c r="B892" s="7"/>
      <c r="C892" s="19" t="s">
        <v>180</v>
      </c>
      <c r="D892" s="14">
        <v>0</v>
      </c>
      <c r="E892" s="14">
        <v>0</v>
      </c>
      <c r="F892" s="14">
        <v>0</v>
      </c>
      <c r="G892" s="24">
        <v>32500</v>
      </c>
    </row>
    <row r="893" spans="1:7" ht="32.25" customHeight="1" x14ac:dyDescent="0.25">
      <c r="A893" s="7"/>
      <c r="B893" s="7"/>
      <c r="C893" s="19" t="s">
        <v>181</v>
      </c>
      <c r="D893" s="14">
        <v>0</v>
      </c>
      <c r="E893" s="14">
        <v>0</v>
      </c>
      <c r="F893" s="14">
        <v>0</v>
      </c>
      <c r="G893" s="24">
        <v>17500</v>
      </c>
    </row>
    <row r="894" spans="1:7" ht="30.75" customHeight="1" x14ac:dyDescent="0.25">
      <c r="A894" s="7"/>
      <c r="B894" s="7"/>
      <c r="C894" s="19" t="s">
        <v>182</v>
      </c>
      <c r="D894" s="14">
        <v>0</v>
      </c>
      <c r="E894" s="14">
        <v>0</v>
      </c>
      <c r="F894" s="14">
        <v>0</v>
      </c>
      <c r="G894" s="24">
        <v>17500</v>
      </c>
    </row>
    <row r="895" spans="1:7" ht="30" customHeight="1" x14ac:dyDescent="0.25">
      <c r="A895" s="7"/>
      <c r="B895" s="7"/>
      <c r="C895" s="19" t="s">
        <v>183</v>
      </c>
      <c r="D895" s="14">
        <v>0</v>
      </c>
      <c r="E895" s="14">
        <v>0</v>
      </c>
      <c r="F895" s="14">
        <v>0</v>
      </c>
      <c r="G895" s="24">
        <v>21000</v>
      </c>
    </row>
    <row r="896" spans="1:7" ht="21" customHeight="1" x14ac:dyDescent="0.25">
      <c r="A896" s="7"/>
      <c r="B896" s="7"/>
      <c r="C896" s="19" t="s">
        <v>184</v>
      </c>
      <c r="D896" s="14">
        <v>0</v>
      </c>
      <c r="E896" s="14">
        <v>0</v>
      </c>
      <c r="F896" s="14">
        <v>0</v>
      </c>
      <c r="G896" s="24">
        <v>67500</v>
      </c>
    </row>
    <row r="897" spans="1:7" ht="33" x14ac:dyDescent="0.25">
      <c r="A897" s="16" t="s">
        <v>133</v>
      </c>
      <c r="B897" s="16" t="s">
        <v>78</v>
      </c>
      <c r="C897" s="17" t="s">
        <v>136</v>
      </c>
      <c r="D897" s="18">
        <v>0</v>
      </c>
      <c r="E897" s="18">
        <v>0</v>
      </c>
      <c r="F897" s="18">
        <v>0</v>
      </c>
      <c r="G897" s="18">
        <f>+G899</f>
        <v>121384.4</v>
      </c>
    </row>
    <row r="898" spans="1:7" x14ac:dyDescent="0.25">
      <c r="A898" s="7"/>
      <c r="B898" s="7"/>
      <c r="C898" s="45" t="s">
        <v>18</v>
      </c>
      <c r="D898" s="22"/>
      <c r="E898" s="22"/>
      <c r="F898" s="22"/>
      <c r="G898" s="22"/>
    </row>
    <row r="899" spans="1:7" x14ac:dyDescent="0.25">
      <c r="A899" s="7"/>
      <c r="B899" s="7"/>
      <c r="C899" s="13" t="s">
        <v>57</v>
      </c>
      <c r="D899" s="22"/>
      <c r="E899" s="22"/>
      <c r="F899" s="22"/>
      <c r="G899" s="12">
        <f>+G901</f>
        <v>121384.4</v>
      </c>
    </row>
    <row r="900" spans="1:7" x14ac:dyDescent="0.25">
      <c r="A900" s="7"/>
      <c r="B900" s="7"/>
      <c r="C900" s="45" t="s">
        <v>145</v>
      </c>
      <c r="D900" s="22"/>
      <c r="E900" s="22"/>
      <c r="F900" s="22"/>
      <c r="G900" s="22"/>
    </row>
    <row r="901" spans="1:7" ht="33.75" customHeight="1" x14ac:dyDescent="0.25">
      <c r="A901" s="7"/>
      <c r="B901" s="7"/>
      <c r="C901" s="19" t="s">
        <v>185</v>
      </c>
      <c r="D901" s="14">
        <v>0</v>
      </c>
      <c r="E901" s="14">
        <v>0</v>
      </c>
      <c r="F901" s="14">
        <v>0</v>
      </c>
      <c r="G901" s="20">
        <v>121384.4</v>
      </c>
    </row>
    <row r="902" spans="1:7" ht="33" x14ac:dyDescent="0.25">
      <c r="A902" s="16" t="s">
        <v>133</v>
      </c>
      <c r="B902" s="16" t="s">
        <v>29</v>
      </c>
      <c r="C902" s="17" t="s">
        <v>137</v>
      </c>
      <c r="D902" s="18">
        <v>500000</v>
      </c>
      <c r="E902" s="18">
        <v>1120000</v>
      </c>
      <c r="F902" s="18">
        <v>1420000</v>
      </c>
      <c r="G902" s="18">
        <v>1600000</v>
      </c>
    </row>
    <row r="903" spans="1:7" x14ac:dyDescent="0.25">
      <c r="A903" s="7"/>
      <c r="B903" s="7"/>
      <c r="C903" s="45" t="s">
        <v>18</v>
      </c>
      <c r="D903" s="22"/>
      <c r="E903" s="22"/>
      <c r="F903" s="22"/>
      <c r="G903" s="22"/>
    </row>
    <row r="904" spans="1:7" x14ac:dyDescent="0.25">
      <c r="A904" s="7"/>
      <c r="B904" s="7"/>
      <c r="C904" s="13" t="s">
        <v>57</v>
      </c>
      <c r="D904" s="14">
        <f>SUM(D906:D907)</f>
        <v>500000</v>
      </c>
      <c r="E904" s="14">
        <f t="shared" ref="E904:G904" si="224">SUM(E906:E907)</f>
        <v>1120000</v>
      </c>
      <c r="F904" s="14">
        <f t="shared" si="224"/>
        <v>1420000</v>
      </c>
      <c r="G904" s="14">
        <f t="shared" si="224"/>
        <v>1600000</v>
      </c>
    </row>
    <row r="905" spans="1:7" x14ac:dyDescent="0.25">
      <c r="A905" s="7"/>
      <c r="B905" s="7"/>
      <c r="C905" s="45" t="s">
        <v>145</v>
      </c>
      <c r="D905" s="14"/>
      <c r="E905" s="14"/>
      <c r="F905" s="14"/>
      <c r="G905" s="14"/>
    </row>
    <row r="906" spans="1:7" ht="30" customHeight="1" x14ac:dyDescent="0.25">
      <c r="A906" s="7"/>
      <c r="B906" s="7"/>
      <c r="C906" s="19" t="s">
        <v>186</v>
      </c>
      <c r="D906" s="20">
        <v>500000</v>
      </c>
      <c r="E906" s="20">
        <v>1000000</v>
      </c>
      <c r="F906" s="20">
        <v>1000000</v>
      </c>
      <c r="G906" s="20">
        <v>1000000</v>
      </c>
    </row>
    <row r="907" spans="1:7" ht="27" x14ac:dyDescent="0.25">
      <c r="A907" s="7"/>
      <c r="B907" s="7"/>
      <c r="C907" s="19" t="s">
        <v>187</v>
      </c>
      <c r="D907" s="20"/>
      <c r="E907" s="20">
        <v>120000</v>
      </c>
      <c r="F907" s="20">
        <v>420000</v>
      </c>
      <c r="G907" s="20">
        <v>600000</v>
      </c>
    </row>
    <row r="908" spans="1:7" ht="29.25" customHeight="1" x14ac:dyDescent="0.25">
      <c r="A908" s="7"/>
      <c r="B908" s="7"/>
      <c r="C908" s="8" t="s">
        <v>138</v>
      </c>
      <c r="D908" s="11">
        <v>182497.9</v>
      </c>
      <c r="E908" s="11">
        <v>396854.2</v>
      </c>
      <c r="F908" s="11">
        <v>501212.1</v>
      </c>
      <c r="G908" s="11">
        <v>501212.1</v>
      </c>
    </row>
    <row r="909" spans="1:7" x14ac:dyDescent="0.25">
      <c r="A909" s="7"/>
      <c r="B909" s="7"/>
      <c r="C909" s="51" t="s">
        <v>14</v>
      </c>
      <c r="D909" s="22"/>
      <c r="E909" s="22"/>
      <c r="F909" s="22"/>
      <c r="G909" s="22"/>
    </row>
    <row r="910" spans="1:7" ht="33" x14ac:dyDescent="0.25">
      <c r="A910" s="16" t="s">
        <v>139</v>
      </c>
      <c r="B910" s="16" t="s">
        <v>62</v>
      </c>
      <c r="C910" s="17" t="s">
        <v>140</v>
      </c>
      <c r="D910" s="18">
        <v>182497.9</v>
      </c>
      <c r="E910" s="18">
        <v>396854.2</v>
      </c>
      <c r="F910" s="18">
        <v>501212.1</v>
      </c>
      <c r="G910" s="18">
        <v>501212.1</v>
      </c>
    </row>
    <row r="911" spans="1:7" x14ac:dyDescent="0.25">
      <c r="A911" s="7"/>
      <c r="B911" s="7"/>
      <c r="C911" s="45" t="s">
        <v>18</v>
      </c>
      <c r="D911" s="22"/>
      <c r="E911" s="22"/>
      <c r="F911" s="22"/>
      <c r="G911" s="22"/>
    </row>
    <row r="912" spans="1:7" x14ac:dyDescent="0.25">
      <c r="A912" s="7"/>
      <c r="B912" s="7"/>
      <c r="C912" s="13" t="s">
        <v>138</v>
      </c>
      <c r="D912" s="14">
        <v>182497.9</v>
      </c>
      <c r="E912" s="14">
        <v>396854.2</v>
      </c>
      <c r="F912" s="14">
        <v>501212.1</v>
      </c>
      <c r="G912" s="14">
        <v>501212.1</v>
      </c>
    </row>
    <row r="913" spans="1:7" ht="30.75" customHeight="1" x14ac:dyDescent="0.25">
      <c r="A913" s="7"/>
      <c r="B913" s="7"/>
      <c r="C913" s="8" t="s">
        <v>33</v>
      </c>
      <c r="D913" s="11">
        <v>5800000</v>
      </c>
      <c r="E913" s="11">
        <v>14800000</v>
      </c>
      <c r="F913" s="11">
        <v>26400000</v>
      </c>
      <c r="G913" s="11">
        <v>34233139.399999999</v>
      </c>
    </row>
    <row r="914" spans="1:7" x14ac:dyDescent="0.25">
      <c r="A914" s="7"/>
      <c r="B914" s="7"/>
      <c r="C914" s="10" t="s">
        <v>14</v>
      </c>
      <c r="D914" s="22"/>
      <c r="E914" s="22"/>
      <c r="F914" s="22"/>
      <c r="G914" s="22"/>
    </row>
    <row r="915" spans="1:7" x14ac:dyDescent="0.25">
      <c r="A915" s="16" t="s">
        <v>141</v>
      </c>
      <c r="B915" s="16" t="s">
        <v>78</v>
      </c>
      <c r="C915" s="17" t="s">
        <v>142</v>
      </c>
      <c r="D915" s="18">
        <v>5800000</v>
      </c>
      <c r="E915" s="18">
        <v>14800000</v>
      </c>
      <c r="F915" s="18">
        <v>26400000</v>
      </c>
      <c r="G915" s="18">
        <v>34233139.399999999</v>
      </c>
    </row>
    <row r="916" spans="1:7" x14ac:dyDescent="0.25">
      <c r="A916" s="7"/>
      <c r="B916" s="7"/>
      <c r="C916" s="45" t="s">
        <v>18</v>
      </c>
      <c r="D916" s="22"/>
      <c r="E916" s="22"/>
      <c r="F916" s="22"/>
      <c r="G916" s="22"/>
    </row>
    <row r="917" spans="1:7" x14ac:dyDescent="0.25">
      <c r="A917" s="7"/>
      <c r="B917" s="7"/>
      <c r="C917" s="13" t="s">
        <v>33</v>
      </c>
      <c r="D917" s="14">
        <v>5800000</v>
      </c>
      <c r="E917" s="14">
        <v>14800000</v>
      </c>
      <c r="F917" s="14">
        <v>26400000</v>
      </c>
      <c r="G917" s="14">
        <v>34233139.399999999</v>
      </c>
    </row>
  </sheetData>
  <mergeCells count="8">
    <mergeCell ref="A2:G2"/>
    <mergeCell ref="A3:G3"/>
    <mergeCell ref="A4:B4"/>
    <mergeCell ref="C4:C5"/>
    <mergeCell ref="D4:D5"/>
    <mergeCell ref="E4:E5"/>
    <mergeCell ref="F4:F5"/>
    <mergeCell ref="G4:G5"/>
  </mergeCells>
  <pageMargins left="0.75" right="0.75" top="1" bottom="1" header="0.5" footer="0.5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Կապիտալ - եռամսյակ</vt:lpstr>
      <vt:lpstr>'Կապիտալ - եռամսյակ'!Print_Area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2024-12-20T06:09:21Z</dcterms:created>
  <dcterms:modified xsi:type="dcterms:W3CDTF">2025-12-26T08:36:27Z</dcterms:modified>
</cp:coreProperties>
</file>