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770" windowHeight="11280"/>
  </bookViews>
  <sheets>
    <sheet name="hav.3" sheetId="2" r:id="rId1"/>
    <sheet name="hav.3-1.1." sheetId="6" r:id="rId2"/>
    <sheet name="hav.3-1.1.1" sheetId="4" r:id="rId3"/>
    <sheet name="hav.3-1.1.1.1" sheetId="5" r:id="rId4"/>
  </sheets>
  <definedNames>
    <definedName name="_xlnm._FilterDatabase" localSheetId="1" hidden="1">'hav.3-1.1.'!$A$6:$F$1044</definedName>
    <definedName name="_xlnm.Print_Area" localSheetId="0">hav.3!$A$1:$B$61</definedName>
    <definedName name="_xlnm.Print_Titles" localSheetId="0">hav.3!$6:$6</definedName>
    <definedName name="_xlnm.Print_Titles" localSheetId="1">'hav.3-1.1.'!$4:$5</definedName>
    <definedName name="_xlnm.Print_Titles" localSheetId="2">'hav.3-1.1.1'!$5:$7</definedName>
    <definedName name="_xlnm.Print_Titles" localSheetId="3">'hav.3-1.1.1.1'!$6:$7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4" i="2" l="1"/>
  <c r="B48" i="2"/>
  <c r="B17" i="2"/>
  <c r="B9" i="2"/>
  <c r="B7" i="2"/>
  <c r="G6" i="6"/>
  <c r="G20" i="6"/>
  <c r="G21" i="6"/>
  <c r="B62" i="2" l="1"/>
  <c r="B23" i="2" l="1"/>
  <c r="G13" i="6" l="1"/>
  <c r="E8" i="4"/>
  <c r="F8" i="4"/>
  <c r="D8" i="4"/>
  <c r="D10" i="4" l="1"/>
  <c r="E10" i="4"/>
  <c r="F10" i="4"/>
  <c r="D19" i="4"/>
  <c r="F19" i="4"/>
  <c r="E19" i="4"/>
  <c r="F26" i="4"/>
  <c r="E26" i="4"/>
  <c r="F28" i="4"/>
  <c r="E28" i="4"/>
  <c r="D30" i="4"/>
  <c r="F21" i="4"/>
  <c r="E21" i="4"/>
  <c r="D23" i="4"/>
  <c r="F23" i="4"/>
  <c r="E23" i="4"/>
  <c r="D25" i="4"/>
  <c r="D21" i="4"/>
  <c r="D26" i="4" l="1"/>
  <c r="D28" i="4"/>
  <c r="F12" i="4" l="1"/>
  <c r="E12" i="4"/>
  <c r="D12" i="4"/>
  <c r="D14" i="4"/>
  <c r="B14" i="2" l="1"/>
  <c r="G8" i="6"/>
  <c r="B45" i="2"/>
  <c r="B44" i="2" s="1"/>
  <c r="B21" i="2" l="1"/>
  <c r="B61" i="2" l="1"/>
  <c r="B59" i="2" s="1"/>
  <c r="B58" i="2" s="1"/>
  <c r="B56" i="2" s="1"/>
  <c r="B55" i="2"/>
  <c r="D18" i="5" l="1"/>
  <c r="D17" i="5" s="1"/>
  <c r="D16" i="5" s="1"/>
  <c r="D12" i="5" s="1"/>
  <c r="D11" i="5" l="1"/>
  <c r="G17" i="6"/>
  <c r="D14" i="5"/>
  <c r="D10" i="5"/>
  <c r="D8" i="5" s="1"/>
  <c r="B22" i="2" s="1"/>
  <c r="G15" i="6" l="1"/>
  <c r="B13" i="2" l="1"/>
  <c r="B11" i="2" s="1"/>
  <c r="B50" i="2"/>
  <c r="B46" i="2" l="1"/>
  <c r="B19" i="2" l="1"/>
</calcChain>
</file>

<file path=xl/sharedStrings.xml><?xml version="1.0" encoding="utf-8"?>
<sst xmlns="http://schemas.openxmlformats.org/spreadsheetml/2006/main" count="184" uniqueCount="137">
  <si>
    <t>Պետական  բյուջեի  դեֆիցիտի ֆինանսավորման աղբյուրներն ու դրանց տարրերի անվանումները</t>
  </si>
  <si>
    <t xml:space="preserve">  ԸՆԴԱՄԵՆԸ</t>
  </si>
  <si>
    <t>այդ թվում՝</t>
  </si>
  <si>
    <t>Ա.Ներքին աղբյուրներ-ընդամենը</t>
  </si>
  <si>
    <t>1. Փոխառու զուտ միջոցներ</t>
  </si>
  <si>
    <t>1.1. Արժեթղթերի (բացառությամբ բաժնետոմսերի և կապիտալում այլ մասնակցության) թողարկումից և տեղաբաշխումից զուտ մուտքեր</t>
  </si>
  <si>
    <t>ՀՀ ֆինանսների նախարարություն</t>
  </si>
  <si>
    <t>որից`</t>
  </si>
  <si>
    <t>գանձապետական պարտատոմսեր</t>
  </si>
  <si>
    <t>2. Ֆինանսական զուտ ակտիվներ</t>
  </si>
  <si>
    <t>2.4. Վարկերի և փոխատվությունների տրամադրում</t>
  </si>
  <si>
    <t xml:space="preserve">- արտաքին աղբյուրների աջակցությամբ իրականացվող նպատակային  ծրագրերի շրջանակներում ենթավարկերի տրամադրում այդ ծրագրերում ներգրաված տնտեսվարող սուբյեկտներին </t>
  </si>
  <si>
    <t xml:space="preserve">- բյուջետային վարկերի տրամադրում տնտեսվարող սուբյեկտներին </t>
  </si>
  <si>
    <t>2.5. Տրամադրված վարկերի և փոխատվությունների վերադարձից մուտքեր</t>
  </si>
  <si>
    <t>2.6.Այլ</t>
  </si>
  <si>
    <t>կայունացման դեպոզիտային հաշվի համալրում</t>
  </si>
  <si>
    <t>Բ. Արտաքին աղբյուրներ - ընդամենը</t>
  </si>
  <si>
    <t xml:space="preserve"> այդ թվում</t>
  </si>
  <si>
    <t>1.1. Վարկերի և փոխատվությունների ստացում</t>
  </si>
  <si>
    <t>- նպատակային վարկերի գծով</t>
  </si>
  <si>
    <t>- բյուջետային աջակցության  վարկերի գծով</t>
  </si>
  <si>
    <t>1.2. Ստացված վարկերի և փոխատվությունների մարում</t>
  </si>
  <si>
    <t>2.Ֆինանսական զուտ ակտիվներ</t>
  </si>
  <si>
    <t>2.3 Բաժնետոմսերի և կապիտալում այլ մասնակցության ձեռքբերում</t>
  </si>
  <si>
    <t xml:space="preserve">Միջազգային ֆինանսական կազմակերպությունների կապիտալում մասնակցության գծով ստանձնած պարտավորությունների կատարում </t>
  </si>
  <si>
    <t>ՀԱՎԵԼՎԱԾ N 3</t>
  </si>
  <si>
    <t>Աղյուսակ N 1</t>
  </si>
  <si>
    <t>հազար դրամներով</t>
  </si>
  <si>
    <t>Ծրագրային դասիչ</t>
  </si>
  <si>
    <t>Բյուջետային գլխավոր կարգադրիչների, ծրագրերի և միջոցառումների անվանումները</t>
  </si>
  <si>
    <t>Ծրագիր</t>
  </si>
  <si>
    <t>Միջոցառում</t>
  </si>
  <si>
    <t xml:space="preserve">ՀՀ տարածքային կառավարման և ենթակառուցվածքների նախարարություն </t>
  </si>
  <si>
    <t>Վարկերի տրամադրում</t>
  </si>
  <si>
    <t>«Հայկական ատոմային էլեկտրակայան» ՓԲԸ-ի 2-րդ էներգաբլոկի շահագործման նախագծային ժամկետի կրկնակի երկարաձգում</t>
  </si>
  <si>
    <t>Հավելված N 3</t>
  </si>
  <si>
    <t>Աղյուսակ N 1.1.1</t>
  </si>
  <si>
    <t xml:space="preserve"> Ընդամենը </t>
  </si>
  <si>
    <t xml:space="preserve"> այդ թվում </t>
  </si>
  <si>
    <t xml:space="preserve"> Վարկային միջոցներ </t>
  </si>
  <si>
    <t xml:space="preserve"> Համաֆինան_x000D_-
սավորում </t>
  </si>
  <si>
    <t>Քաղաքային զարգացում</t>
  </si>
  <si>
    <t>այդ թվում՝ ըստ կատարողների</t>
  </si>
  <si>
    <t xml:space="preserve"> ՀՀ տարածքային կառավարման և ենթակառուցվածքների նախարարություն</t>
  </si>
  <si>
    <t>այդ թվում՝ ըստ տնտեսագիտական դասակարգման հոդվածների՝</t>
  </si>
  <si>
    <t>ՀԻՄՆԱԿԱՆ ԳՈՒՄԱՐԻ ՄԱՐՄԱՆ ԵՎ ՖԻՆԱՆՍԱԿԱՆ  ԱԿՏԻՎՆԵՐԻ ՁԵՌՔԲԵՐՄԱՆ ԳԾՈՎ ԾԱԽՍԵՐ, այդ թվում`</t>
  </si>
  <si>
    <t>ՖԻՆԱՆՍԱԿԱՆ ԱԿՏԻՎՆԵՐԻ ՁԵՌՔԲԵՐՈՒՄ, այդ թվում</t>
  </si>
  <si>
    <t>ՆԵՐՔԻՆ ՖԻՆԱՆՍԱԿԱՆ ԱԿՏԻՎՆԵՐԻ ՁԵՌՔԲԵՐՈՒՄ, այդ թվում`</t>
  </si>
  <si>
    <t>Ներքին վարկեր և փոխատվություններ</t>
  </si>
  <si>
    <t xml:space="preserve">Եվրոպական  ներդրումային բանկի աջակցությամբ իրականացվող Երևանի մետրոպոլիտենի վերակառուցման երկրորդ ծրագրի շրջանակներում ենթավարկի տրամադրում «Երևանի մետրոպոլիտեն» ՓԲԸ-ին </t>
  </si>
  <si>
    <t>Էլեկտրաէներգետիկ համակարգի զարգացման ծրագիր</t>
  </si>
  <si>
    <t>Աղյուսակ N 1.1.1.1</t>
  </si>
  <si>
    <t>«Բարձրավոլտ էլեկտրական ցանցեր» ՓԲԸ</t>
  </si>
  <si>
    <t>«Հայաստանի էլեկտրական ցանցեր» ՓԲԸ</t>
  </si>
  <si>
    <t>«Միջազգային էներգետիկ կորպորացիա» ՓԲԸ</t>
  </si>
  <si>
    <t>«Ակբա-Կրեդիտ Ագրիկոլ  բանկ» ՓԲԸ</t>
  </si>
  <si>
    <t>«Կարեն Դեմիրճյանի անվան մետրոպոլիտեն» ՓԲԸ</t>
  </si>
  <si>
    <t>«Ավանդների փոխհատուցումը երաշխավորող հիմնադրամ» ՓԲԸ</t>
  </si>
  <si>
    <t>ՀՀ կենտրոնական բանկից</t>
  </si>
  <si>
    <t>Գյուղական ֆինանսավորման կառույց</t>
  </si>
  <si>
    <t>Շուկայավարման հնարավորություն ֆերմերներին ծրագիր</t>
  </si>
  <si>
    <t>«Դի ընդ Էյջ Գրուպ» ՍՊԸ</t>
  </si>
  <si>
    <t>Հայաստանում գյուղական տարածքների տնտեսական զարգացման հիմնադրամ (FREDA)</t>
  </si>
  <si>
    <t>«Դարդան» ՍՊԸ</t>
  </si>
  <si>
    <t>«Երևանի ավտոբուսներ» ՓԲԸ</t>
  </si>
  <si>
    <t xml:space="preserve"> ԲԳԿ</t>
  </si>
  <si>
    <t xml:space="preserve"> Ծրագրային դասիչը</t>
  </si>
  <si>
    <t xml:space="preserve"> ԲԳԿ/Ծրագրի /միջոցառման անվանումը</t>
  </si>
  <si>
    <t xml:space="preserve"> Ծրագրի նպատակը/Միջոցառման նկարագրույունը</t>
  </si>
  <si>
    <t xml:space="preserve"> Վերջնական արդյունքի նկարագրությունը/Միջոցառման տեսակը</t>
  </si>
  <si>
    <t xml:space="preserve"> Ծրագիր</t>
  </si>
  <si>
    <t xml:space="preserve"> Միջոցառում</t>
  </si>
  <si>
    <t>ԸՆԴԱՄԵՆԸ</t>
  </si>
  <si>
    <t>Ֆինանսական պարտավորությունների կատարման ծրագիր</t>
  </si>
  <si>
    <t>Պետական ֆինանսական պարտավորությունների կատարման ապահովում</t>
  </si>
  <si>
    <t>Պետական ֆինանսական պարտավորությունների պատշաճ կատարում</t>
  </si>
  <si>
    <t>1211-43001</t>
  </si>
  <si>
    <t>Արտաքին աղբյուրներից ստացված վարկերի և փոխատվությունների մարում</t>
  </si>
  <si>
    <t>Օտարերկրյա պետություններից, միջազգային կազմակերպություններից և այլ արտաքին աղբյուրներից ստացված վարկերի և փոխատվությունների մարում</t>
  </si>
  <si>
    <t>Վարկերի մարում</t>
  </si>
  <si>
    <t>1211-44001</t>
  </si>
  <si>
    <t>Միջազգային ֆինանսական կազմակերպությունների կապիտալում մասնակցության գծով ստանձնած պարտավորությունների կատարում</t>
  </si>
  <si>
    <t xml:space="preserve">Միջազգային ֆինանսական կազմակերպությունների կապիտալում բաժնեմասերի ձեռքբերման գծով ՀՀ ստանձնված պարտավորությունների կատարում </t>
  </si>
  <si>
    <t>Բաժնեմասերի ձեռք բերում</t>
  </si>
  <si>
    <t>Քաղաքային ենթակառուցվածքների զարգացում</t>
  </si>
  <si>
    <t xml:space="preserve"> Քաղաքային ենթակառուցվածքների արդիականացում և բարելավում</t>
  </si>
  <si>
    <t>1157-42003</t>
  </si>
  <si>
    <t>Երևանի մետրոպոլիտենի վերակառուցում</t>
  </si>
  <si>
    <t>Նպաստել էլեկտրաէներգետիկ համակարգի հուսալիության բարձրացմանը և էլեկտրաէներգիայի անխափան մատակարարման ապահովմանը</t>
  </si>
  <si>
    <t>Հուսալի և անվտանգ էլեկտրամատակարարման ապահովում</t>
  </si>
  <si>
    <t>1167-42008</t>
  </si>
  <si>
    <t>Գերմանիայի զարգացման վարկերի բանկի (KFW) աջակցությամբ իրականացվող «Կովկասյան էլեկտրահաղորդման ցանց I» Հայաստան-Վրաստան հաղորդիչ գիծ/ենթակայանների վարկային ծրագրի շրջանակներում ենթավարկի տրամադրում «Բարձրավոլտ էլեկտրացանցեր» ՓԲԸ- ին</t>
  </si>
  <si>
    <t>Հայաստան-Վրաստան 400 կՎ լարման էլեկտրահաղորդման օդային գծի և համապատասխան ենթակայանների կառուցում</t>
  </si>
  <si>
    <t>1167-42012</t>
  </si>
  <si>
    <t xml:space="preserve">Հայկական ԱԷԿ-ի N 2 էներգաբլոկի շահագործման նախագծային ժամկետի  երկարացում-2 գործընթացի շրջանակներում էներգաբլոկի անվտանգ շահագործման շարունակականության ապահովում </t>
  </si>
  <si>
    <t>1167-42013</t>
  </si>
  <si>
    <t>Հավելված N 3
 Աղյուսակ N 1.1</t>
  </si>
  <si>
    <t xml:space="preserve"> ՀՀ 2026 թվականի պետական բյուջեի ֆինանսական ակտիվների ձեռքբերումների և ներգրավված փոխառու միջոցների մարումների գծով ելքերն ըստ պետական մարմինների կողմից իրականացվող ծրագրերի և միջոցառումների` ըստ բյուջետային գլխավոր կարգադրիչների</t>
  </si>
  <si>
    <t>Հայաստանի Հանրապետության 2026 թվականի պետական բյուջեի դեֆիցիտի (պակասուրդի) ֆինանսավորման աղբյուրներն` ըստ առանձին տարրերի</t>
  </si>
  <si>
    <t>2026 թվական</t>
  </si>
  <si>
    <t>ՕՏԱՐԵՐԿՐՅԱ ՊԵՏՈՒԹՅՈՒՆՆԵՐԻ ԵՎ ՄԻՋԱԶԳԱՅԻՆ ԿԱԶՄԱԿԵՐՊՈՒԹՅՈՒՆՆԵՐԻ ԱՋԱԿՑՈՒԹՅԱՄԲ 2026Թ. ԻՐԱԿԱՆԱՑՎՈՂ ՎԱՐԿԱՅԻՆ ԾՐԱԳՐԵՐԻ ԵՎ ՄԻՋՈՑԱՌՈՒՄՆԵՐԻ ՇՐՋԱՆԱԿՆԵՐՈՒՄ ՎԱՐԿԵՐԻ ՏՐԱՄԱԴՐՄԱՆՆ ՈՒՂՂՎՈՂ ՄԻՋՈՑՆԵՐ</t>
  </si>
  <si>
    <t xml:space="preserve">«Հայկական ատոմակայան» ՓԲԸ </t>
  </si>
  <si>
    <t>«Երևանի Ջերմաէլեկտրակենտրոն» ՓԲԸ</t>
  </si>
  <si>
    <t xml:space="preserve">«ՔոնթուրԳլոբալ  Հիդրո Կասկադ» ՓԲԸ-         </t>
  </si>
  <si>
    <t xml:space="preserve">«Էլեկտրաէներգետիկական համակարգի օպերատոր» ՓԲԸ </t>
  </si>
  <si>
    <t>Վերականգնվող էներգետիկայի և էներգախնայողության, քաղաքային ջեռուցման, փորձնական ծրագրեր</t>
  </si>
  <si>
    <t xml:space="preserve">«Երևանի քաղաքային նոր աղբավայր» ՓԲԸ </t>
  </si>
  <si>
    <t>Այլ</t>
  </si>
  <si>
    <t>ՀՀ ՊԵՏԱԿԱՆ ԲՅՈՒՋԵԻՑ  2026Թ. ԲՅՈՒՋԵՏԱՅԻՆ ՎԱՐԿԵՐԻ ՏՐԱՄԱԴՐՄԱՆՆ ՈՒՂՂՎՈՂ ՄԻՋՈՑՆԵՐ</t>
  </si>
  <si>
    <t xml:space="preserve"> ԸՆԴԱՄԵՆԸ</t>
  </si>
  <si>
    <t xml:space="preserve"> այդ թվում`</t>
  </si>
  <si>
    <t xml:space="preserve"> 1157</t>
  </si>
  <si>
    <t xml:space="preserve"> Քաղաքային զարգացում</t>
  </si>
  <si>
    <t xml:space="preserve"> 42003</t>
  </si>
  <si>
    <t xml:space="preserve"> Եվրոպական  ներդրումային բանկի աջակցությամբ իրականացվող Երևանի մետրոպոլիտենի վերակառուցման երկրորդ ծրագրի շրջանակներում ենթավարկի տրամադրում «Երևանի մետրոպոլիտեն»  ՓԲԸ-ին 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</si>
  <si>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</si>
  <si>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</si>
  <si>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</si>
  <si>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1167</t>
  </si>
  <si>
    <t xml:space="preserve"> Էլեկտրաէներգետիկ համակարգի զարգացման ծրագիր</t>
  </si>
  <si>
    <t xml:space="preserve"> 42008</t>
  </si>
  <si>
    <t xml:space="preserve"> Գերմանիայի զարգացման վարկերի բանկի (KFW) աջակցությամբ իրականացվող &lt;&lt;Կովկասյան էլեկտրահաղորդման ցանց I&gt;&gt; Հայաստան-Վրաստան հաղորդիչ գիծ/ենթակայանների վարկային ծրագրի շրջանակներում ենթավարկի տրամադրում &lt;&lt;Բարձրավոլտ էլեկտրացանցեր&gt;&gt; ՓԲԸ- ին</t>
  </si>
  <si>
    <t xml:space="preserve"> 42013</t>
  </si>
  <si>
    <t xml:space="preserve"> Վերակառուցման և զարգացման միջազգային բանկի աջակցությամբ  իրականացվող «Շահումյան-2», «Մարաշ» և «Եղեգնաձոր» ենթակայանների վերակառուցման շրջանակներում  ենթավարկի տրամադրում «Բարձրավոլտ էլեկտրացանցեր» ՓԲԸ-ին</t>
  </si>
  <si>
    <t>1211-47001</t>
  </si>
  <si>
    <t>Կայունացման դեպոզիտային հաշվի համալրում</t>
  </si>
  <si>
    <t xml:space="preserve"> «Հայաստանում էներգետիկ վերափոխման խթանում» արդյունքահեն ծրագրի շրջանակներում «Շահումյան-2», «Մարաշ» և «Եղեգնաձոր»  ենթակայանների վերակառուցում, «Բարձրավոլտ էլեկտրացանցեր» ՓԲԸ-ի ենթակայանների կարողությունների զարգացում</t>
  </si>
  <si>
    <t>Վերակառուցման և զարգացման միջազգային բանկի աջակցությամբ  իրականացվող «Շահումյան-2», «Մարաշ» և «Եղեգնաձոր» ենթակայանների վերակառուցման շրջանակներում  ենթավարկի տրամադրում «Բարձրավոլտ էլեկտրացանցեր» ՓԲԸ-ին</t>
  </si>
  <si>
    <t>ՀՀ էկոնոմիկայի նախարարություն</t>
  </si>
  <si>
    <t>ԵՄ-Հայաստան ՓՄՁ Ֆոնդ</t>
  </si>
  <si>
    <t xml:space="preserve">ՀՀ էկոնոմիկայի նախարարություն </t>
  </si>
  <si>
    <t>Տնտեսական երկարաժամկետ զարգացմանն ուղղված  ծրագիր</t>
  </si>
  <si>
    <t>Մասնավոր ներդրումների աճի խթանում</t>
  </si>
  <si>
    <t>Ներդրումների ծավալների աճ</t>
  </si>
  <si>
    <t>1226-44002</t>
  </si>
  <si>
    <t>Տնտեսական երկարաժամկետ զարգացմանն ուղղված երկրորդ միջոցառում</t>
  </si>
  <si>
    <t>Ներդրումների խթանում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</si>
</sst>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  <numFmt numFmtId="166" formatCode="#,##0.0"/>
    <numFmt numFmtId="167" formatCode="##,##0.0;\(##,##0.0\);\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GHEA Grapalat"/>
      <family val="3"/>
    </font>
    <font>
      <sz val="11"/>
      <color theme="1"/>
      <name val="GHEA Grapalat"/>
      <family val="3"/>
    </font>
    <font>
      <sz val="10"/>
      <name val="Arial Armenian"/>
      <family val="2"/>
    </font>
    <font>
      <sz val="11"/>
      <color theme="1"/>
      <name val="Calibri"/>
      <family val="2"/>
      <charset val="1"/>
      <scheme val="minor"/>
    </font>
    <font>
      <b/>
      <sz val="11"/>
      <name val="GHEA Grapalat"/>
      <family val="3"/>
    </font>
    <font>
      <sz val="11"/>
      <name val="Times Armenian"/>
      <family val="1"/>
    </font>
    <font>
      <i/>
      <sz val="11"/>
      <name val="GHEA Grapalat"/>
      <family val="3"/>
    </font>
    <font>
      <b/>
      <i/>
      <sz val="11"/>
      <name val="GHEA Grapalat"/>
      <family val="3"/>
    </font>
    <font>
      <sz val="10"/>
      <name val="Times Armenian"/>
      <family val="1"/>
    </font>
    <font>
      <sz val="10"/>
      <name val="Arial"/>
      <family val="2"/>
    </font>
    <font>
      <sz val="11"/>
      <color rgb="FF000000"/>
      <name val="GHEA Grapalat"/>
      <family val="3"/>
    </font>
    <font>
      <sz val="8"/>
      <name val="GHEA Grapalat"/>
      <family val="2"/>
    </font>
    <font>
      <sz val="10"/>
      <name val="GHEA Grapalat"/>
      <family val="2"/>
    </font>
    <font>
      <i/>
      <sz val="11"/>
      <color theme="1"/>
      <name val="GHEA Grapalat"/>
      <family val="3"/>
    </font>
    <font>
      <sz val="11"/>
      <color theme="0"/>
      <name val="GHEA Grapalat"/>
      <family val="3"/>
    </font>
    <font>
      <b/>
      <sz val="8"/>
      <name val="GHEA Grapalat"/>
      <family val="2"/>
    </font>
    <font>
      <i/>
      <sz val="8"/>
      <name val="GHEA Grapalat"/>
      <family val="2"/>
    </font>
    <font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0" fontId="6" fillId="0" borderId="0"/>
    <xf numFmtId="43" fontId="5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5" fillId="0" borderId="0"/>
    <xf numFmtId="0" fontId="14" fillId="0" borderId="0">
      <alignment horizontal="left" vertical="top" wrapText="1"/>
    </xf>
    <xf numFmtId="167" fontId="15" fillId="0" borderId="0" applyFill="0" applyBorder="0" applyProtection="0">
      <alignment horizontal="right" vertical="top"/>
    </xf>
    <xf numFmtId="43" fontId="11" fillId="0" borderId="0" applyFont="0" applyFill="0" applyBorder="0" applyAlignment="0" applyProtection="0"/>
    <xf numFmtId="0" fontId="12" fillId="0" borderId="0"/>
    <xf numFmtId="0" fontId="5" fillId="0" borderId="0"/>
    <xf numFmtId="43" fontId="14" fillId="0" borderId="0" applyFont="0" applyFill="0" applyBorder="0" applyAlignment="0" applyProtection="0"/>
    <xf numFmtId="0" fontId="1" fillId="0" borderId="0"/>
    <xf numFmtId="167" fontId="18" fillId="0" borderId="0" applyFill="0" applyBorder="0" applyProtection="0">
      <alignment horizontal="right" vertical="top"/>
    </xf>
    <xf numFmtId="167" fontId="19" fillId="0" borderId="0" applyFill="0" applyBorder="0" applyProtection="0">
      <alignment horizontal="right" vertical="top"/>
    </xf>
  </cellStyleXfs>
  <cellXfs count="106">
    <xf numFmtId="0" fontId="0" fillId="0" borderId="0" xfId="0"/>
    <xf numFmtId="49" fontId="3" fillId="0" borderId="4" xfId="6" applyNumberFormat="1" applyFont="1" applyBorder="1" applyAlignment="1">
      <alignment horizontal="left" vertical="center" wrapText="1"/>
    </xf>
    <xf numFmtId="165" fontId="3" fillId="0" borderId="4" xfId="11" applyNumberFormat="1" applyFont="1" applyBorder="1" applyAlignment="1">
      <alignment horizontal="left" vertical="center" wrapText="1"/>
    </xf>
    <xf numFmtId="165" fontId="3" fillId="0" borderId="4" xfId="11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0" fontId="4" fillId="0" borderId="0" xfId="0" applyFont="1"/>
    <xf numFmtId="165" fontId="10" fillId="0" borderId="4" xfId="11" applyNumberFormat="1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3" fillId="0" borderId="0" xfId="13" applyFont="1">
      <alignment horizontal="left" vertical="top" wrapText="1"/>
    </xf>
    <xf numFmtId="0" fontId="3" fillId="0" borderId="4" xfId="13" applyFont="1" applyBorder="1">
      <alignment horizontal="left" vertical="top" wrapText="1"/>
    </xf>
    <xf numFmtId="164" fontId="3" fillId="0" borderId="0" xfId="1" applyNumberFormat="1" applyFont="1" applyAlignment="1">
      <alignment horizontal="left" vertical="top" wrapText="1"/>
    </xf>
    <xf numFmtId="0" fontId="9" fillId="0" borderId="8" xfId="13" applyFont="1" applyBorder="1" applyAlignment="1">
      <alignment wrapText="1"/>
    </xf>
    <xf numFmtId="0" fontId="9" fillId="0" borderId="8" xfId="13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0" fontId="3" fillId="0" borderId="0" xfId="0" applyFont="1"/>
    <xf numFmtId="43" fontId="3" fillId="0" borderId="0" xfId="1" applyFont="1"/>
    <xf numFmtId="4" fontId="3" fillId="0" borderId="0" xfId="0" applyNumberFormat="1" applyFont="1"/>
    <xf numFmtId="43" fontId="3" fillId="0" borderId="0" xfId="0" applyNumberFormat="1" applyFont="1"/>
    <xf numFmtId="0" fontId="3" fillId="2" borderId="0" xfId="0" applyFont="1" applyFill="1"/>
    <xf numFmtId="164" fontId="4" fillId="0" borderId="0" xfId="0" applyNumberFormat="1" applyFont="1"/>
    <xf numFmtId="164" fontId="16" fillId="0" borderId="0" xfId="2" applyNumberFormat="1" applyFont="1" applyAlignment="1">
      <alignment horizontal="right"/>
    </xf>
    <xf numFmtId="165" fontId="3" fillId="0" borderId="0" xfId="8" applyNumberFormat="1" applyFont="1"/>
    <xf numFmtId="165" fontId="3" fillId="0" borderId="0" xfId="8" applyNumberFormat="1" applyFont="1" applyAlignment="1">
      <alignment vertical="center" wrapText="1"/>
    </xf>
    <xf numFmtId="165" fontId="17" fillId="0" borderId="0" xfId="8" applyNumberFormat="1" applyFont="1" applyAlignment="1">
      <alignment vertical="center" wrapText="1"/>
    </xf>
    <xf numFmtId="165" fontId="7" fillId="0" borderId="4" xfId="10" applyNumberFormat="1" applyFont="1" applyBorder="1" applyAlignment="1">
      <alignment horizontal="right" vertical="center" wrapText="1"/>
    </xf>
    <xf numFmtId="165" fontId="3" fillId="0" borderId="4" xfId="1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7" fillId="0" borderId="4" xfId="13" applyFont="1" applyBorder="1" applyAlignment="1">
      <alignment horizontal="center" vertical="center" wrapText="1"/>
    </xf>
    <xf numFmtId="0" fontId="7" fillId="0" borderId="4" xfId="13" applyFont="1" applyBorder="1" applyAlignment="1">
      <alignment horizontal="center" vertical="center" wrapText="1"/>
    </xf>
    <xf numFmtId="165" fontId="3" fillId="0" borderId="0" xfId="8" applyNumberFormat="1" applyFont="1" applyAlignment="1">
      <alignment horizontal="right" vertical="center"/>
    </xf>
    <xf numFmtId="165" fontId="3" fillId="0" borderId="0" xfId="8" applyNumberFormat="1" applyFont="1" applyAlignment="1">
      <alignment horizontal="center" vertical="center" wrapText="1"/>
    </xf>
    <xf numFmtId="165" fontId="3" fillId="0" borderId="4" xfId="8" applyNumberFormat="1" applyFont="1" applyBorder="1" applyAlignment="1">
      <alignment horizontal="center" vertical="center" wrapText="1"/>
    </xf>
    <xf numFmtId="165" fontId="3" fillId="0" borderId="4" xfId="1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164" fontId="7" fillId="0" borderId="4" xfId="5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164" fontId="7" fillId="0" borderId="4" xfId="5" applyNumberFormat="1" applyFont="1" applyBorder="1" applyAlignment="1">
      <alignment horizontal="right" vertical="center"/>
    </xf>
    <xf numFmtId="165" fontId="10" fillId="0" borderId="4" xfId="10" applyNumberFormat="1" applyFont="1" applyBorder="1" applyAlignment="1">
      <alignment horizontal="right" vertical="center" wrapText="1"/>
    </xf>
    <xf numFmtId="166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165" fontId="3" fillId="0" borderId="0" xfId="0" applyNumberFormat="1" applyFont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165" fontId="7" fillId="0" borderId="4" xfId="8" applyNumberFormat="1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165" fontId="7" fillId="0" borderId="4" xfId="8" applyNumberFormat="1" applyFont="1" applyBorder="1" applyAlignment="1">
      <alignment horizontal="center" vertical="center" wrapText="1"/>
    </xf>
    <xf numFmtId="164" fontId="3" fillId="0" borderId="4" xfId="3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left" vertical="center" wrapText="1"/>
    </xf>
    <xf numFmtId="164" fontId="7" fillId="0" borderId="4" xfId="1" applyNumberFormat="1" applyFont="1" applyBorder="1" applyAlignment="1">
      <alignment horizontal="right" vertical="center" wrapText="1"/>
    </xf>
    <xf numFmtId="164" fontId="3" fillId="0" borderId="4" xfId="1" applyNumberFormat="1" applyFont="1" applyBorder="1" applyAlignment="1">
      <alignment horizontal="right" vertical="center" wrapText="1"/>
    </xf>
    <xf numFmtId="164" fontId="7" fillId="0" borderId="4" xfId="1" applyNumberFormat="1" applyFont="1" applyBorder="1" applyAlignment="1">
      <alignment horizontal="right" vertical="center"/>
    </xf>
    <xf numFmtId="167" fontId="7" fillId="0" borderId="4" xfId="14" applyFont="1" applyBorder="1" applyAlignment="1">
      <alignment horizontal="right" vertical="center"/>
    </xf>
    <xf numFmtId="0" fontId="3" fillId="0" borderId="4" xfId="13" applyFont="1" applyBorder="1" applyAlignment="1">
      <alignment horizontal="left" vertical="center" wrapText="1"/>
    </xf>
    <xf numFmtId="0" fontId="3" fillId="0" borderId="4" xfId="13" applyFont="1" applyBorder="1" applyAlignment="1">
      <alignment horizontal="center" vertical="center" wrapText="1"/>
    </xf>
    <xf numFmtId="0" fontId="3" fillId="0" borderId="0" xfId="13" applyFont="1" applyAlignment="1">
      <alignment horizontal="center" vertical="center" wrapText="1"/>
    </xf>
    <xf numFmtId="0" fontId="7" fillId="0" borderId="4" xfId="13" applyFont="1" applyBorder="1" applyAlignment="1">
      <alignment horizontal="left" vertical="center" wrapText="1"/>
    </xf>
    <xf numFmtId="165" fontId="10" fillId="0" borderId="4" xfId="16" applyNumberFormat="1" applyFont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164" fontId="3" fillId="0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64" fontId="3" fillId="0" borderId="0" xfId="2" applyNumberFormat="1" applyFont="1" applyAlignment="1">
      <alignment horizontal="right" vertical="center"/>
    </xf>
    <xf numFmtId="0" fontId="3" fillId="0" borderId="0" xfId="13" applyFont="1" applyAlignment="1">
      <alignment horizontal="right" vertical="center" wrapText="1"/>
    </xf>
    <xf numFmtId="0" fontId="0" fillId="0" borderId="4" xfId="0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165" fontId="20" fillId="0" borderId="4" xfId="15" applyNumberFormat="1" applyFont="1" applyFill="1" applyBorder="1" applyAlignment="1">
      <alignment horizontal="center" vertical="center" wrapText="1"/>
    </xf>
    <xf numFmtId="167" fontId="7" fillId="0" borderId="4" xfId="2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 wrapText="1"/>
    </xf>
    <xf numFmtId="167" fontId="3" fillId="0" borderId="4" xfId="14" applyNumberFormat="1" applyFont="1" applyBorder="1" applyAlignment="1">
      <alignment horizontal="right" vertical="center"/>
    </xf>
    <xf numFmtId="167" fontId="9" fillId="0" borderId="4" xfId="21" applyNumberFormat="1" applyFont="1" applyBorder="1" applyAlignment="1">
      <alignment horizontal="right" vertical="center"/>
    </xf>
    <xf numFmtId="0" fontId="7" fillId="0" borderId="4" xfId="13" applyFont="1" applyBorder="1" applyAlignment="1">
      <alignment horizontal="center" vertical="center" wrapText="1"/>
    </xf>
    <xf numFmtId="165" fontId="3" fillId="0" borderId="0" xfId="0" applyNumberFormat="1" applyFont="1"/>
    <xf numFmtId="167" fontId="7" fillId="0" borderId="4" xfId="20" applyFont="1" applyBorder="1" applyAlignment="1">
      <alignment horizontal="right" vertical="center"/>
    </xf>
    <xf numFmtId="0" fontId="3" fillId="0" borderId="0" xfId="2" applyFont="1" applyAlignment="1">
      <alignment horizontal="center" vertical="center" wrapText="1"/>
    </xf>
    <xf numFmtId="0" fontId="7" fillId="0" borderId="4" xfId="13" applyFont="1" applyBorder="1" applyAlignment="1">
      <alignment horizontal="left" vertical="center" wrapText="1"/>
    </xf>
    <xf numFmtId="0" fontId="3" fillId="0" borderId="0" xfId="13" applyFont="1" applyAlignment="1">
      <alignment horizontal="center" vertical="center" wrapText="1"/>
    </xf>
    <xf numFmtId="0" fontId="7" fillId="0" borderId="4" xfId="13" applyFont="1" applyBorder="1">
      <alignment horizontal="left" vertical="top" wrapText="1"/>
    </xf>
    <xf numFmtId="0" fontId="7" fillId="0" borderId="5" xfId="13" applyFont="1" applyBorder="1" applyAlignment="1">
      <alignment horizontal="left" vertical="center" wrapText="1"/>
    </xf>
    <xf numFmtId="0" fontId="7" fillId="0" borderId="6" xfId="13" applyFont="1" applyBorder="1" applyAlignment="1">
      <alignment horizontal="left" vertical="center" wrapText="1"/>
    </xf>
    <xf numFmtId="0" fontId="7" fillId="0" borderId="7" xfId="13" applyFont="1" applyBorder="1" applyAlignment="1">
      <alignment horizontal="left" vertical="center" wrapText="1"/>
    </xf>
    <xf numFmtId="164" fontId="3" fillId="0" borderId="9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0" fontId="7" fillId="0" borderId="4" xfId="13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165" fontId="3" fillId="0" borderId="0" xfId="8" applyNumberFormat="1" applyFont="1" applyAlignment="1">
      <alignment horizontal="right" vertical="center"/>
    </xf>
    <xf numFmtId="165" fontId="9" fillId="0" borderId="0" xfId="8" applyNumberFormat="1" applyFont="1" applyAlignment="1">
      <alignment horizontal="right" vertical="center" wrapText="1"/>
    </xf>
    <xf numFmtId="165" fontId="3" fillId="0" borderId="4" xfId="8" applyNumberFormat="1" applyFont="1" applyBorder="1" applyAlignment="1">
      <alignment horizontal="center" vertical="center" wrapText="1"/>
    </xf>
    <xf numFmtId="165" fontId="3" fillId="0" borderId="4" xfId="9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65" fontId="3" fillId="0" borderId="7" xfId="0" applyNumberFormat="1" applyFont="1" applyBorder="1" applyAlignment="1">
      <alignment horizontal="center" vertical="center" wrapText="1"/>
    </xf>
    <xf numFmtId="165" fontId="3" fillId="0" borderId="4" xfId="10" applyNumberFormat="1" applyFont="1" applyBorder="1" applyAlignment="1">
      <alignment horizontal="center" vertical="center" wrapText="1"/>
    </xf>
    <xf numFmtId="165" fontId="3" fillId="0" borderId="0" xfId="8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2">
    <cellStyle name="Comma" xfId="1" builtinId="3"/>
    <cellStyle name="Comma 11" xfId="18"/>
    <cellStyle name="Comma 15" xfId="3"/>
    <cellStyle name="Comma 2" xfId="7"/>
    <cellStyle name="Comma 2 2" xfId="5"/>
    <cellStyle name="Comma 2 3" xfId="9"/>
    <cellStyle name="Comma 3" xfId="10"/>
    <cellStyle name="Comma 3 2 3" xfId="15"/>
    <cellStyle name="Normal" xfId="0" builtinId="0"/>
    <cellStyle name="Normal 11 2" xfId="12"/>
    <cellStyle name="Normal 11 2 2" xfId="17"/>
    <cellStyle name="Normal 12" xfId="2"/>
    <cellStyle name="Normal 12 5 2 2 2" xfId="19"/>
    <cellStyle name="Normal 2" xfId="13"/>
    <cellStyle name="Normal 2 2" xfId="4"/>
    <cellStyle name="Normal 3" xfId="11"/>
    <cellStyle name="Normal 3 3" xfId="16"/>
    <cellStyle name="Normal 5 2" xfId="8"/>
    <cellStyle name="Normal_Book2" xfId="6"/>
    <cellStyle name="SN_241" xfId="14"/>
    <cellStyle name="SN_b" xfId="20"/>
    <cellStyle name="SN_it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4"/>
  <sheetViews>
    <sheetView tabSelected="1" zoomScaleNormal="100" workbookViewId="0">
      <selection activeCell="A13" sqref="A13"/>
    </sheetView>
  </sheetViews>
  <sheetFormatPr defaultRowHeight="16.5" x14ac:dyDescent="0.3"/>
  <cols>
    <col min="1" max="1" width="82.28515625" style="15" customWidth="1"/>
    <col min="2" max="2" width="25.5703125" style="23" bestFit="1" customWidth="1"/>
    <col min="3" max="3" width="19.7109375" style="7" customWidth="1"/>
    <col min="4" max="16384" width="9.140625" style="7"/>
  </cols>
  <sheetData>
    <row r="1" spans="1:3" x14ac:dyDescent="0.3">
      <c r="B1" s="65" t="s">
        <v>25</v>
      </c>
    </row>
    <row r="2" spans="1:3" x14ac:dyDescent="0.3">
      <c r="B2" s="65" t="s">
        <v>26</v>
      </c>
    </row>
    <row r="3" spans="1:3" ht="54" customHeight="1" x14ac:dyDescent="0.3">
      <c r="A3" s="79" t="s">
        <v>98</v>
      </c>
      <c r="B3" s="79"/>
    </row>
    <row r="5" spans="1:3" ht="17.25" thickBot="1" x14ac:dyDescent="0.35">
      <c r="B5" s="24" t="s">
        <v>27</v>
      </c>
    </row>
    <row r="6" spans="1:3" s="18" customFormat="1" ht="33" x14ac:dyDescent="0.3">
      <c r="A6" s="16" t="s">
        <v>0</v>
      </c>
      <c r="B6" s="17" t="s">
        <v>99</v>
      </c>
      <c r="C6" s="19"/>
    </row>
    <row r="7" spans="1:3" s="18" customFormat="1" x14ac:dyDescent="0.3">
      <c r="A7" s="51" t="s">
        <v>1</v>
      </c>
      <c r="B7" s="50">
        <f>B9+B46</f>
        <v>536761619.80000001</v>
      </c>
      <c r="C7" s="20"/>
    </row>
    <row r="8" spans="1:3" s="18" customFormat="1" x14ac:dyDescent="0.3">
      <c r="A8" s="51" t="s">
        <v>2</v>
      </c>
      <c r="B8" s="50"/>
      <c r="C8" s="21"/>
    </row>
    <row r="9" spans="1:3" s="18" customFormat="1" x14ac:dyDescent="0.3">
      <c r="A9" s="51" t="s">
        <v>3</v>
      </c>
      <c r="B9" s="50">
        <f>B11+B17</f>
        <v>210049083.30000001</v>
      </c>
    </row>
    <row r="10" spans="1:3" s="18" customFormat="1" x14ac:dyDescent="0.3">
      <c r="A10" s="51" t="s">
        <v>2</v>
      </c>
      <c r="B10" s="50"/>
      <c r="C10" s="19"/>
    </row>
    <row r="11" spans="1:3" s="18" customFormat="1" x14ac:dyDescent="0.3">
      <c r="A11" s="51" t="s">
        <v>4</v>
      </c>
      <c r="B11" s="50">
        <f>B13</f>
        <v>314989179.60000002</v>
      </c>
      <c r="C11" s="21"/>
    </row>
    <row r="12" spans="1:3" s="18" customFormat="1" x14ac:dyDescent="0.3">
      <c r="A12" s="51" t="s">
        <v>2</v>
      </c>
      <c r="B12" s="50"/>
    </row>
    <row r="13" spans="1:3" s="18" customFormat="1" ht="33" x14ac:dyDescent="0.3">
      <c r="A13" s="51" t="s">
        <v>5</v>
      </c>
      <c r="B13" s="50">
        <f>B14</f>
        <v>314989179.60000002</v>
      </c>
    </row>
    <row r="14" spans="1:3" s="18" customFormat="1" x14ac:dyDescent="0.3">
      <c r="A14" s="51" t="s">
        <v>6</v>
      </c>
      <c r="B14" s="50">
        <f>B16</f>
        <v>314989179.60000002</v>
      </c>
    </row>
    <row r="15" spans="1:3" s="18" customFormat="1" x14ac:dyDescent="0.3">
      <c r="A15" s="51" t="s">
        <v>7</v>
      </c>
      <c r="B15" s="50"/>
    </row>
    <row r="16" spans="1:3" s="18" customFormat="1" x14ac:dyDescent="0.3">
      <c r="A16" s="51" t="s">
        <v>8</v>
      </c>
      <c r="B16" s="50">
        <v>314989179.60000002</v>
      </c>
    </row>
    <row r="17" spans="1:3" s="18" customFormat="1" x14ac:dyDescent="0.3">
      <c r="A17" s="51" t="s">
        <v>9</v>
      </c>
      <c r="B17" s="50">
        <f>B19+B23+B44</f>
        <v>-104940096.3</v>
      </c>
    </row>
    <row r="18" spans="1:3" s="18" customFormat="1" x14ac:dyDescent="0.3">
      <c r="A18" s="51" t="s">
        <v>2</v>
      </c>
      <c r="B18" s="50"/>
    </row>
    <row r="19" spans="1:3" s="18" customFormat="1" x14ac:dyDescent="0.3">
      <c r="A19" s="51" t="s">
        <v>10</v>
      </c>
      <c r="B19" s="50">
        <f>B21+B22</f>
        <v>-69609066.5</v>
      </c>
    </row>
    <row r="20" spans="1:3" s="18" customFormat="1" x14ac:dyDescent="0.3">
      <c r="A20" s="51" t="s">
        <v>7</v>
      </c>
      <c r="B20" s="50"/>
    </row>
    <row r="21" spans="1:3" s="18" customFormat="1" ht="49.5" x14ac:dyDescent="0.3">
      <c r="A21" s="51" t="s">
        <v>11</v>
      </c>
      <c r="B21" s="50">
        <f>+-'hav.3-1.1.1'!D8</f>
        <v>-49497268.5</v>
      </c>
      <c r="C21" s="21"/>
    </row>
    <row r="22" spans="1:3" s="18" customFormat="1" x14ac:dyDescent="0.3">
      <c r="A22" s="51" t="s">
        <v>12</v>
      </c>
      <c r="B22" s="50">
        <f>+-'hav.3-1.1.1.1'!D8</f>
        <v>-20111798</v>
      </c>
    </row>
    <row r="23" spans="1:3" s="18" customFormat="1" ht="28.5" customHeight="1" x14ac:dyDescent="0.3">
      <c r="A23" s="51" t="s">
        <v>13</v>
      </c>
      <c r="B23" s="50">
        <f>SUM(B24:B43)</f>
        <v>27668920.199999999</v>
      </c>
    </row>
    <row r="24" spans="1:3" s="18" customFormat="1" x14ac:dyDescent="0.3">
      <c r="A24" s="61" t="s">
        <v>101</v>
      </c>
      <c r="B24" s="62">
        <v>12003114</v>
      </c>
    </row>
    <row r="25" spans="1:3" s="18" customFormat="1" x14ac:dyDescent="0.3">
      <c r="A25" s="61" t="s">
        <v>52</v>
      </c>
      <c r="B25" s="62">
        <v>2895616.2</v>
      </c>
    </row>
    <row r="26" spans="1:3" s="18" customFormat="1" x14ac:dyDescent="0.3">
      <c r="A26" s="61" t="s">
        <v>102</v>
      </c>
      <c r="B26" s="62">
        <v>2147770.7999999998</v>
      </c>
    </row>
    <row r="27" spans="1:3" s="18" customFormat="1" x14ac:dyDescent="0.3">
      <c r="A27" s="61" t="s">
        <v>58</v>
      </c>
      <c r="B27" s="62">
        <v>1761904.8</v>
      </c>
    </row>
    <row r="28" spans="1:3" s="18" customFormat="1" x14ac:dyDescent="0.3">
      <c r="A28" s="61" t="s">
        <v>103</v>
      </c>
      <c r="B28" s="62">
        <v>1690964.3</v>
      </c>
    </row>
    <row r="29" spans="1:3" s="18" customFormat="1" x14ac:dyDescent="0.3">
      <c r="A29" s="61" t="s">
        <v>61</v>
      </c>
      <c r="B29" s="62">
        <v>1266040.3999999999</v>
      </c>
    </row>
    <row r="30" spans="1:3" s="18" customFormat="1" x14ac:dyDescent="0.3">
      <c r="A30" s="61" t="s">
        <v>64</v>
      </c>
      <c r="B30" s="62">
        <v>734116.7</v>
      </c>
    </row>
    <row r="31" spans="1:3" s="18" customFormat="1" x14ac:dyDescent="0.3">
      <c r="A31" s="63" t="s">
        <v>104</v>
      </c>
      <c r="B31" s="62">
        <v>513783.3</v>
      </c>
    </row>
    <row r="32" spans="1:3" s="18" customFormat="1" x14ac:dyDescent="0.3">
      <c r="A32" s="61" t="s">
        <v>53</v>
      </c>
      <c r="B32" s="62">
        <v>478726.6</v>
      </c>
    </row>
    <row r="33" spans="1:2" s="18" customFormat="1" x14ac:dyDescent="0.3">
      <c r="A33" s="61" t="s">
        <v>56</v>
      </c>
      <c r="B33" s="62">
        <v>452923.3</v>
      </c>
    </row>
    <row r="34" spans="1:2" s="18" customFormat="1" x14ac:dyDescent="0.3">
      <c r="A34" s="61" t="s">
        <v>54</v>
      </c>
      <c r="B34" s="62">
        <v>276556.3</v>
      </c>
    </row>
    <row r="35" spans="1:2" s="18" customFormat="1" x14ac:dyDescent="0.3">
      <c r="A35" s="63" t="s">
        <v>59</v>
      </c>
      <c r="B35" s="62">
        <v>199559.3</v>
      </c>
    </row>
    <row r="36" spans="1:2" s="18" customFormat="1" ht="33" x14ac:dyDescent="0.3">
      <c r="A36" s="61" t="s">
        <v>62</v>
      </c>
      <c r="B36" s="62">
        <v>150848.70000000001</v>
      </c>
    </row>
    <row r="37" spans="1:2" s="18" customFormat="1" ht="33" x14ac:dyDescent="0.3">
      <c r="A37" s="61" t="s">
        <v>105</v>
      </c>
      <c r="B37" s="62">
        <v>143773.79999999999</v>
      </c>
    </row>
    <row r="38" spans="1:2" s="18" customFormat="1" x14ac:dyDescent="0.3">
      <c r="A38" s="61" t="s">
        <v>60</v>
      </c>
      <c r="B38" s="62">
        <v>96708.200000000012</v>
      </c>
    </row>
    <row r="39" spans="1:2" s="18" customFormat="1" x14ac:dyDescent="0.3">
      <c r="A39" s="61" t="s">
        <v>63</v>
      </c>
      <c r="B39" s="62">
        <v>78040.2</v>
      </c>
    </row>
    <row r="40" spans="1:2" s="18" customFormat="1" x14ac:dyDescent="0.3">
      <c r="A40" s="61" t="s">
        <v>55</v>
      </c>
      <c r="B40" s="62">
        <v>57508.7</v>
      </c>
    </row>
    <row r="41" spans="1:2" s="18" customFormat="1" x14ac:dyDescent="0.3">
      <c r="A41" s="61" t="s">
        <v>57</v>
      </c>
      <c r="B41" s="62">
        <v>51094.5</v>
      </c>
    </row>
    <row r="42" spans="1:2" s="18" customFormat="1" x14ac:dyDescent="0.3">
      <c r="A42" s="61" t="s">
        <v>106</v>
      </c>
      <c r="B42" s="62">
        <v>3203.4</v>
      </c>
    </row>
    <row r="43" spans="1:2" s="18" customFormat="1" x14ac:dyDescent="0.3">
      <c r="A43" s="61" t="s">
        <v>107</v>
      </c>
      <c r="B43" s="62">
        <v>2666666.7000000002</v>
      </c>
    </row>
    <row r="44" spans="1:2" s="22" customFormat="1" x14ac:dyDescent="0.3">
      <c r="A44" s="51" t="s">
        <v>14</v>
      </c>
      <c r="B44" s="50">
        <f>B45</f>
        <v>-62999950</v>
      </c>
    </row>
    <row r="45" spans="1:2" s="18" customFormat="1" x14ac:dyDescent="0.3">
      <c r="A45" s="51" t="s">
        <v>15</v>
      </c>
      <c r="B45" s="50">
        <f>+-'hav.3-1.1.'!G11</f>
        <v>-62999950</v>
      </c>
    </row>
    <row r="46" spans="1:2" s="18" customFormat="1" x14ac:dyDescent="0.3">
      <c r="A46" s="51" t="s">
        <v>16</v>
      </c>
      <c r="B46" s="50">
        <f>B48+B56</f>
        <v>326712536.5</v>
      </c>
    </row>
    <row r="47" spans="1:2" s="18" customFormat="1" x14ac:dyDescent="0.3">
      <c r="A47" s="51" t="s">
        <v>17</v>
      </c>
      <c r="B47" s="50"/>
    </row>
    <row r="48" spans="1:2" s="18" customFormat="1" x14ac:dyDescent="0.3">
      <c r="A48" s="51" t="s">
        <v>4</v>
      </c>
      <c r="B48" s="50">
        <f>B50+B54</f>
        <v>334698915.39999998</v>
      </c>
    </row>
    <row r="49" spans="1:4" s="18" customFormat="1" x14ac:dyDescent="0.3">
      <c r="A49" s="51" t="s">
        <v>2</v>
      </c>
      <c r="B49" s="50"/>
    </row>
    <row r="50" spans="1:4" s="18" customFormat="1" x14ac:dyDescent="0.3">
      <c r="A50" s="51" t="s">
        <v>18</v>
      </c>
      <c r="B50" s="50">
        <f>B52+B53</f>
        <v>514472239.39999998</v>
      </c>
    </row>
    <row r="51" spans="1:4" s="18" customFormat="1" x14ac:dyDescent="0.3">
      <c r="A51" s="51" t="s">
        <v>7</v>
      </c>
      <c r="B51" s="50"/>
    </row>
    <row r="52" spans="1:4" s="18" customFormat="1" x14ac:dyDescent="0.3">
      <c r="A52" s="64" t="s">
        <v>19</v>
      </c>
      <c r="B52" s="50">
        <v>131922239.40000001</v>
      </c>
      <c r="D52" s="77"/>
    </row>
    <row r="53" spans="1:4" s="18" customFormat="1" x14ac:dyDescent="0.3">
      <c r="A53" s="51" t="s">
        <v>20</v>
      </c>
      <c r="B53" s="50">
        <v>382550000</v>
      </c>
    </row>
    <row r="54" spans="1:4" s="18" customFormat="1" x14ac:dyDescent="0.3">
      <c r="A54" s="51" t="s">
        <v>21</v>
      </c>
      <c r="B54" s="50">
        <f>B55</f>
        <v>-179773324</v>
      </c>
    </row>
    <row r="55" spans="1:4" s="18" customFormat="1" x14ac:dyDescent="0.3">
      <c r="A55" s="51" t="s">
        <v>6</v>
      </c>
      <c r="B55" s="50">
        <f>+-'hav.3-1.1.'!G9</f>
        <v>-179773324</v>
      </c>
    </row>
    <row r="56" spans="1:4" s="18" customFormat="1" x14ac:dyDescent="0.3">
      <c r="A56" s="51" t="s">
        <v>22</v>
      </c>
      <c r="B56" s="50">
        <f>+B58</f>
        <v>-7986378.9000000004</v>
      </c>
    </row>
    <row r="57" spans="1:4" s="18" customFormat="1" x14ac:dyDescent="0.3">
      <c r="A57" s="51" t="s">
        <v>2</v>
      </c>
      <c r="B57" s="50"/>
    </row>
    <row r="58" spans="1:4" s="18" customFormat="1" x14ac:dyDescent="0.3">
      <c r="A58" s="51" t="s">
        <v>23</v>
      </c>
      <c r="B58" s="50">
        <f>+B59+B62</f>
        <v>-7986378.9000000004</v>
      </c>
    </row>
    <row r="59" spans="1:4" s="18" customFormat="1" x14ac:dyDescent="0.3">
      <c r="A59" s="51" t="s">
        <v>6</v>
      </c>
      <c r="B59" s="50">
        <f>B61</f>
        <v>-7603828.9000000004</v>
      </c>
    </row>
    <row r="60" spans="1:4" s="18" customFormat="1" x14ac:dyDescent="0.3">
      <c r="A60" s="51" t="s">
        <v>7</v>
      </c>
      <c r="B60" s="50"/>
    </row>
    <row r="61" spans="1:4" s="18" customFormat="1" ht="33" x14ac:dyDescent="0.3">
      <c r="A61" s="51" t="s">
        <v>24</v>
      </c>
      <c r="B61" s="50">
        <f>+-'hav.3-1.1.'!G10</f>
        <v>-7603828.9000000004</v>
      </c>
    </row>
    <row r="62" spans="1:4" x14ac:dyDescent="0.3">
      <c r="A62" s="51" t="s">
        <v>128</v>
      </c>
      <c r="B62" s="50">
        <f>+B64</f>
        <v>-382550</v>
      </c>
    </row>
    <row r="63" spans="1:4" x14ac:dyDescent="0.3">
      <c r="A63" s="51" t="s">
        <v>7</v>
      </c>
      <c r="B63" s="50"/>
    </row>
    <row r="64" spans="1:4" x14ac:dyDescent="0.3">
      <c r="A64" s="51" t="s">
        <v>129</v>
      </c>
      <c r="B64" s="50">
        <v>-382550</v>
      </c>
    </row>
  </sheetData>
  <mergeCells count="1">
    <mergeCell ref="A3:B3"/>
  </mergeCells>
  <pageMargins left="0.23622047244094499" right="0.23622047244094499" top="0.27559055118110198" bottom="0.38" header="0.196850393700787" footer="0.196850393700787"/>
  <pageSetup paperSize="9" scale="92" firstPageNumber="157" fitToHeight="0" orientation="portrait" useFirstPageNumber="1" verticalDpi="0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view="pageBreakPreview" topLeftCell="A16" zoomScale="110" zoomScaleNormal="115" zoomScaleSheetLayoutView="110" workbookViewId="0">
      <selection activeCell="E25" sqref="E25"/>
    </sheetView>
  </sheetViews>
  <sheetFormatPr defaultRowHeight="16.5" x14ac:dyDescent="0.25"/>
  <cols>
    <col min="1" max="1" width="7.5703125" style="10" customWidth="1"/>
    <col min="2" max="2" width="14.140625" style="10" customWidth="1"/>
    <col min="3" max="3" width="14.28515625" style="10" customWidth="1"/>
    <col min="4" max="4" width="51.42578125" style="10" customWidth="1"/>
    <col min="5" max="5" width="53.85546875" style="10" customWidth="1"/>
    <col min="6" max="6" width="51.42578125" style="10" customWidth="1"/>
    <col min="7" max="7" width="26.5703125" style="12" customWidth="1"/>
    <col min="8" max="16384" width="9.140625" style="10"/>
  </cols>
  <sheetData>
    <row r="1" spans="1:7" ht="33" x14ac:dyDescent="0.25">
      <c r="G1" s="66" t="s">
        <v>96</v>
      </c>
    </row>
    <row r="2" spans="1:7" ht="54.75" customHeight="1" x14ac:dyDescent="0.25">
      <c r="A2" s="81" t="s">
        <v>97</v>
      </c>
      <c r="B2" s="81"/>
      <c r="C2" s="81"/>
      <c r="D2" s="81"/>
      <c r="E2" s="81"/>
      <c r="F2" s="81"/>
      <c r="G2" s="81"/>
    </row>
    <row r="3" spans="1:7" ht="16.5" customHeight="1" thickBot="1" x14ac:dyDescent="0.35">
      <c r="A3" s="58"/>
      <c r="B3" s="58"/>
      <c r="C3" s="58"/>
      <c r="D3" s="58"/>
      <c r="E3" s="58"/>
      <c r="F3" s="13"/>
      <c r="G3" s="14" t="s">
        <v>27</v>
      </c>
    </row>
    <row r="4" spans="1:7" ht="20.25" customHeight="1" x14ac:dyDescent="0.25">
      <c r="A4" s="88" t="s">
        <v>65</v>
      </c>
      <c r="B4" s="88" t="s">
        <v>66</v>
      </c>
      <c r="C4" s="88"/>
      <c r="D4" s="88" t="s">
        <v>67</v>
      </c>
      <c r="E4" s="88" t="s">
        <v>68</v>
      </c>
      <c r="F4" s="88" t="s">
        <v>69</v>
      </c>
      <c r="G4" s="86" t="s">
        <v>99</v>
      </c>
    </row>
    <row r="5" spans="1:7" ht="49.5" x14ac:dyDescent="0.25">
      <c r="A5" s="88"/>
      <c r="B5" s="31" t="s">
        <v>70</v>
      </c>
      <c r="C5" s="31" t="s">
        <v>71</v>
      </c>
      <c r="D5" s="88"/>
      <c r="E5" s="88"/>
      <c r="F5" s="88"/>
      <c r="G5" s="87"/>
    </row>
    <row r="6" spans="1:7" x14ac:dyDescent="0.25">
      <c r="A6" s="82" t="s">
        <v>72</v>
      </c>
      <c r="B6" s="82"/>
      <c r="C6" s="11"/>
      <c r="D6" s="11"/>
      <c r="E6" s="11"/>
      <c r="F6" s="11"/>
      <c r="G6" s="52">
        <f>+G8+G13+G15+G20</f>
        <v>320368719.39999998</v>
      </c>
    </row>
    <row r="7" spans="1:7" x14ac:dyDescent="0.25">
      <c r="A7" s="82" t="s">
        <v>6</v>
      </c>
      <c r="B7" s="82"/>
      <c r="C7" s="82"/>
      <c r="D7" s="82"/>
      <c r="E7" s="82"/>
      <c r="F7" s="82"/>
      <c r="G7" s="53"/>
    </row>
    <row r="8" spans="1:7" ht="49.5" x14ac:dyDescent="0.25">
      <c r="A8" s="11"/>
      <c r="B8" s="32">
        <v>1211</v>
      </c>
      <c r="C8" s="56"/>
      <c r="D8" s="59" t="s">
        <v>73</v>
      </c>
      <c r="E8" s="59" t="s">
        <v>74</v>
      </c>
      <c r="F8" s="59" t="s">
        <v>75</v>
      </c>
      <c r="G8" s="54">
        <f>G9+G10+G11</f>
        <v>250377102.90000001</v>
      </c>
    </row>
    <row r="9" spans="1:7" ht="66" x14ac:dyDescent="0.25">
      <c r="A9" s="11"/>
      <c r="B9" s="56"/>
      <c r="C9" s="57" t="s">
        <v>76</v>
      </c>
      <c r="D9" s="56" t="s">
        <v>77</v>
      </c>
      <c r="E9" s="56" t="s">
        <v>78</v>
      </c>
      <c r="F9" s="56" t="s">
        <v>79</v>
      </c>
      <c r="G9" s="53">
        <v>179773324</v>
      </c>
    </row>
    <row r="10" spans="1:7" ht="66" x14ac:dyDescent="0.25">
      <c r="A10" s="11"/>
      <c r="B10" s="56"/>
      <c r="C10" s="57" t="s">
        <v>80</v>
      </c>
      <c r="D10" s="56" t="s">
        <v>81</v>
      </c>
      <c r="E10" s="56" t="s">
        <v>82</v>
      </c>
      <c r="F10" s="56" t="s">
        <v>83</v>
      </c>
      <c r="G10" s="53">
        <v>7603828.9000000004</v>
      </c>
    </row>
    <row r="11" spans="1:7" x14ac:dyDescent="0.25">
      <c r="A11" s="11"/>
      <c r="B11" s="56"/>
      <c r="C11" s="57" t="s">
        <v>124</v>
      </c>
      <c r="D11" s="56" t="s">
        <v>125</v>
      </c>
      <c r="E11" s="56" t="s">
        <v>125</v>
      </c>
      <c r="F11" s="56"/>
      <c r="G11" s="53">
        <v>62999950</v>
      </c>
    </row>
    <row r="12" spans="1:7" x14ac:dyDescent="0.25">
      <c r="A12" s="83" t="s">
        <v>32</v>
      </c>
      <c r="B12" s="84"/>
      <c r="C12" s="84"/>
      <c r="D12" s="84"/>
      <c r="E12" s="84"/>
      <c r="F12" s="85"/>
      <c r="G12" s="52"/>
    </row>
    <row r="13" spans="1:7" ht="33" x14ac:dyDescent="0.25">
      <c r="A13" s="11"/>
      <c r="B13" s="32">
        <v>1157</v>
      </c>
      <c r="C13" s="56"/>
      <c r="D13" s="59" t="s">
        <v>41</v>
      </c>
      <c r="E13" s="59" t="s">
        <v>84</v>
      </c>
      <c r="F13" s="59" t="s">
        <v>85</v>
      </c>
      <c r="G13" s="54">
        <f>G14</f>
        <v>106858</v>
      </c>
    </row>
    <row r="14" spans="1:7" ht="82.5" x14ac:dyDescent="0.25">
      <c r="A14" s="11"/>
      <c r="B14" s="56"/>
      <c r="C14" s="57" t="s">
        <v>86</v>
      </c>
      <c r="D14" s="56" t="s">
        <v>49</v>
      </c>
      <c r="E14" s="56" t="s">
        <v>87</v>
      </c>
      <c r="F14" s="1" t="s">
        <v>33</v>
      </c>
      <c r="G14" s="53">
        <v>106858</v>
      </c>
    </row>
    <row r="15" spans="1:7" ht="66" x14ac:dyDescent="0.25">
      <c r="A15" s="11"/>
      <c r="B15" s="32">
        <v>1167</v>
      </c>
      <c r="C15" s="57"/>
      <c r="D15" s="59" t="s">
        <v>50</v>
      </c>
      <c r="E15" s="59" t="s">
        <v>88</v>
      </c>
      <c r="F15" s="59" t="s">
        <v>89</v>
      </c>
      <c r="G15" s="55">
        <f>G16+G17+G18</f>
        <v>69502208.5</v>
      </c>
    </row>
    <row r="16" spans="1:7" ht="115.5" x14ac:dyDescent="0.25">
      <c r="A16" s="11"/>
      <c r="B16" s="56"/>
      <c r="C16" s="57" t="s">
        <v>90</v>
      </c>
      <c r="D16" s="56" t="s">
        <v>91</v>
      </c>
      <c r="E16" s="56" t="s">
        <v>92</v>
      </c>
      <c r="F16" s="56" t="s">
        <v>33</v>
      </c>
      <c r="G16" s="53">
        <v>45613167.700000003</v>
      </c>
    </row>
    <row r="17" spans="1:7" ht="82.5" x14ac:dyDescent="0.25">
      <c r="A17" s="11"/>
      <c r="B17" s="56"/>
      <c r="C17" s="57" t="s">
        <v>93</v>
      </c>
      <c r="D17" s="56" t="s">
        <v>34</v>
      </c>
      <c r="E17" s="56" t="s">
        <v>94</v>
      </c>
      <c r="F17" s="56" t="s">
        <v>33</v>
      </c>
      <c r="G17" s="53">
        <f>+'hav.3-1.1.1.1'!D12</f>
        <v>20111798</v>
      </c>
    </row>
    <row r="18" spans="1:7" ht="99" x14ac:dyDescent="0.25">
      <c r="A18" s="11"/>
      <c r="B18" s="56"/>
      <c r="C18" s="57" t="s">
        <v>95</v>
      </c>
      <c r="D18" s="56" t="s">
        <v>127</v>
      </c>
      <c r="E18" s="56" t="s">
        <v>126</v>
      </c>
      <c r="F18" s="56" t="s">
        <v>33</v>
      </c>
      <c r="G18" s="53">
        <v>3777242.8</v>
      </c>
    </row>
    <row r="19" spans="1:7" x14ac:dyDescent="0.25">
      <c r="A19" s="80" t="s">
        <v>130</v>
      </c>
      <c r="B19" s="80"/>
      <c r="C19" s="80"/>
      <c r="D19" s="80"/>
      <c r="E19" s="80"/>
      <c r="F19" s="80"/>
      <c r="G19" s="53"/>
    </row>
    <row r="20" spans="1:7" ht="33" x14ac:dyDescent="0.25">
      <c r="A20" s="11"/>
      <c r="B20" s="76">
        <v>1226</v>
      </c>
      <c r="C20" s="56"/>
      <c r="D20" s="59" t="s">
        <v>131</v>
      </c>
      <c r="E20" s="59" t="s">
        <v>132</v>
      </c>
      <c r="F20" s="59" t="s">
        <v>133</v>
      </c>
      <c r="G20" s="78">
        <f>+G21</f>
        <v>382550</v>
      </c>
    </row>
    <row r="21" spans="1:7" ht="33" x14ac:dyDescent="0.25">
      <c r="A21" s="11"/>
      <c r="B21" s="56"/>
      <c r="C21" s="57" t="s">
        <v>134</v>
      </c>
      <c r="D21" s="56" t="s">
        <v>135</v>
      </c>
      <c r="E21" s="56" t="s">
        <v>136</v>
      </c>
      <c r="F21" s="56" t="s">
        <v>83</v>
      </c>
      <c r="G21" s="53">
        <f>-hav.3!B64</f>
        <v>382550</v>
      </c>
    </row>
  </sheetData>
  <mergeCells count="11">
    <mergeCell ref="A19:F19"/>
    <mergeCell ref="A2:G2"/>
    <mergeCell ref="A6:B6"/>
    <mergeCell ref="A7:F7"/>
    <mergeCell ref="A12:F12"/>
    <mergeCell ref="G4:G5"/>
    <mergeCell ref="A4:A5"/>
    <mergeCell ref="B4:C4"/>
    <mergeCell ref="D4:D5"/>
    <mergeCell ref="E4:E5"/>
    <mergeCell ref="F4:F5"/>
  </mergeCells>
  <pageMargins left="0.196850393700787" right="0.23622047244094499" top="0.196850393700787" bottom="0.3" header="0.15748031496063" footer="0.15748031496063"/>
  <pageSetup paperSize="9" scale="65" firstPageNumber="159" orientation="landscape" useFirstPageNumber="1" verticalDpi="300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view="pageBreakPreview" topLeftCell="A8" zoomScaleNormal="100" zoomScaleSheetLayoutView="100" workbookViewId="0">
      <selection activeCell="E14" sqref="E14"/>
    </sheetView>
  </sheetViews>
  <sheetFormatPr defaultRowHeight="16.5" x14ac:dyDescent="0.3"/>
  <cols>
    <col min="1" max="1" width="10.85546875" style="25" customWidth="1"/>
    <col min="2" max="2" width="16.7109375" style="25" customWidth="1"/>
    <col min="3" max="3" width="98.42578125" style="25" customWidth="1"/>
    <col min="4" max="4" width="18.7109375" style="25" customWidth="1"/>
    <col min="5" max="5" width="19" style="25" customWidth="1"/>
    <col min="6" max="6" width="18.7109375" style="25" customWidth="1"/>
    <col min="7" max="16384" width="9.140625" style="25"/>
  </cols>
  <sheetData>
    <row r="1" spans="1:6" ht="23.25" customHeight="1" x14ac:dyDescent="0.3">
      <c r="E1" s="92" t="s">
        <v>35</v>
      </c>
      <c r="F1" s="92"/>
    </row>
    <row r="2" spans="1:6" ht="22.5" customHeight="1" x14ac:dyDescent="0.3">
      <c r="E2" s="92" t="s">
        <v>36</v>
      </c>
      <c r="F2" s="92"/>
    </row>
    <row r="3" spans="1:6" s="26" customFormat="1" ht="51.75" customHeight="1" x14ac:dyDescent="0.25">
      <c r="A3" s="100" t="s">
        <v>100</v>
      </c>
      <c r="B3" s="100"/>
      <c r="C3" s="100"/>
      <c r="D3" s="100"/>
      <c r="E3" s="100"/>
      <c r="F3" s="100"/>
    </row>
    <row r="4" spans="1:6" s="26" customFormat="1" ht="21.75" customHeight="1" x14ac:dyDescent="0.25">
      <c r="A4" s="34"/>
      <c r="B4" s="34"/>
      <c r="C4" s="34"/>
      <c r="E4" s="93" t="s">
        <v>27</v>
      </c>
      <c r="F4" s="93"/>
    </row>
    <row r="5" spans="1:6" s="27" customFormat="1" x14ac:dyDescent="0.25">
      <c r="A5" s="94" t="s">
        <v>28</v>
      </c>
      <c r="B5" s="94"/>
      <c r="C5" s="95" t="s">
        <v>29</v>
      </c>
      <c r="D5" s="96" t="s">
        <v>99</v>
      </c>
      <c r="E5" s="97"/>
      <c r="F5" s="98"/>
    </row>
    <row r="6" spans="1:6" ht="26.25" customHeight="1" x14ac:dyDescent="0.3">
      <c r="A6" s="94"/>
      <c r="B6" s="94"/>
      <c r="C6" s="95"/>
      <c r="D6" s="99" t="s">
        <v>37</v>
      </c>
      <c r="E6" s="99" t="s">
        <v>38</v>
      </c>
      <c r="F6" s="99"/>
    </row>
    <row r="7" spans="1:6" s="26" customFormat="1" ht="37.5" customHeight="1" x14ac:dyDescent="0.25">
      <c r="A7" s="35" t="s">
        <v>30</v>
      </c>
      <c r="B7" s="35" t="s">
        <v>31</v>
      </c>
      <c r="C7" s="95"/>
      <c r="D7" s="99"/>
      <c r="E7" s="36" t="s">
        <v>39</v>
      </c>
      <c r="F7" s="36" t="s">
        <v>40</v>
      </c>
    </row>
    <row r="8" spans="1:6" x14ac:dyDescent="0.3">
      <c r="A8" s="67"/>
      <c r="B8" s="67"/>
      <c r="C8" s="68" t="s">
        <v>109</v>
      </c>
      <c r="D8" s="72">
        <f>+D10</f>
        <v>49497268.5</v>
      </c>
      <c r="E8" s="72">
        <f t="shared" ref="E8:F8" si="0">+E10</f>
        <v>46772243.299999997</v>
      </c>
      <c r="F8" s="72">
        <f t="shared" si="0"/>
        <v>2725025.2</v>
      </c>
    </row>
    <row r="9" spans="1:6" x14ac:dyDescent="0.3">
      <c r="A9" s="67"/>
      <c r="B9" s="67"/>
      <c r="C9" s="69" t="s">
        <v>110</v>
      </c>
      <c r="D9" s="73"/>
      <c r="E9" s="73"/>
      <c r="F9" s="73"/>
    </row>
    <row r="10" spans="1:6" x14ac:dyDescent="0.3">
      <c r="A10" s="67"/>
      <c r="B10" s="67"/>
      <c r="C10" s="68" t="s">
        <v>43</v>
      </c>
      <c r="D10" s="72">
        <f>+E10+F10</f>
        <v>49497268.5</v>
      </c>
      <c r="E10" s="72">
        <f t="shared" ref="E10:F10" si="1">+E12+E19</f>
        <v>46772243.299999997</v>
      </c>
      <c r="F10" s="72">
        <f t="shared" si="1"/>
        <v>2725025.2</v>
      </c>
    </row>
    <row r="11" spans="1:6" x14ac:dyDescent="0.3">
      <c r="A11" s="67"/>
      <c r="B11" s="67"/>
      <c r="C11" s="69" t="s">
        <v>110</v>
      </c>
      <c r="D11" s="73"/>
      <c r="E11" s="73"/>
      <c r="F11" s="73"/>
    </row>
    <row r="12" spans="1:6" x14ac:dyDescent="0.3">
      <c r="A12" s="69" t="s">
        <v>111</v>
      </c>
      <c r="B12" s="69"/>
      <c r="C12" s="69" t="s">
        <v>112</v>
      </c>
      <c r="D12" s="74">
        <f>+E12+F12</f>
        <v>106858</v>
      </c>
      <c r="E12" s="74">
        <f>+E14</f>
        <v>106858</v>
      </c>
      <c r="F12" s="74">
        <f>+F14</f>
        <v>0</v>
      </c>
    </row>
    <row r="13" spans="1:6" x14ac:dyDescent="0.3">
      <c r="A13" s="89"/>
      <c r="B13" s="69"/>
      <c r="C13" s="69" t="s">
        <v>110</v>
      </c>
      <c r="D13" s="73"/>
      <c r="E13" s="73"/>
      <c r="F13" s="73"/>
    </row>
    <row r="14" spans="1:6" ht="49.5" x14ac:dyDescent="0.3">
      <c r="A14" s="90"/>
      <c r="B14" s="69" t="s">
        <v>113</v>
      </c>
      <c r="C14" s="69" t="s">
        <v>114</v>
      </c>
      <c r="D14" s="74">
        <f>+E14</f>
        <v>106858</v>
      </c>
      <c r="E14" s="53">
        <v>106858</v>
      </c>
      <c r="F14" s="74">
        <v>0</v>
      </c>
    </row>
    <row r="15" spans="1:6" x14ac:dyDescent="0.3">
      <c r="A15" s="90"/>
      <c r="B15" s="89"/>
      <c r="C15" s="69" t="s">
        <v>115</v>
      </c>
      <c r="D15" s="73"/>
      <c r="E15" s="73"/>
      <c r="F15" s="73"/>
    </row>
    <row r="16" spans="1:6" x14ac:dyDescent="0.3">
      <c r="A16" s="90"/>
      <c r="B16" s="90"/>
      <c r="C16" s="70" t="s">
        <v>43</v>
      </c>
      <c r="D16" s="75">
        <v>108786.7</v>
      </c>
      <c r="E16" s="75">
        <v>108786.7</v>
      </c>
      <c r="F16" s="75">
        <v>0</v>
      </c>
    </row>
    <row r="17" spans="1:6" x14ac:dyDescent="0.3">
      <c r="A17" s="90"/>
      <c r="B17" s="90"/>
      <c r="C17" s="69" t="s">
        <v>116</v>
      </c>
      <c r="D17" s="73"/>
      <c r="E17" s="73"/>
      <c r="F17" s="73"/>
    </row>
    <row r="18" spans="1:6" x14ac:dyDescent="0.3">
      <c r="A18" s="91"/>
      <c r="B18" s="91"/>
      <c r="C18" s="69" t="s">
        <v>117</v>
      </c>
      <c r="D18" s="74">
        <v>108786.7</v>
      </c>
      <c r="E18" s="74">
        <v>108786.7</v>
      </c>
      <c r="F18" s="74">
        <v>0</v>
      </c>
    </row>
    <row r="19" spans="1:6" x14ac:dyDescent="0.3">
      <c r="A19" s="69" t="s">
        <v>118</v>
      </c>
      <c r="B19" s="69"/>
      <c r="C19" s="69" t="s">
        <v>119</v>
      </c>
      <c r="D19" s="74">
        <f>+E19+F19</f>
        <v>49390410.5</v>
      </c>
      <c r="E19" s="74">
        <f>+E21+E26</f>
        <v>46665385.299999997</v>
      </c>
      <c r="F19" s="74">
        <f>+F21+F26</f>
        <v>2725025.2</v>
      </c>
    </row>
    <row r="20" spans="1:6" x14ac:dyDescent="0.3">
      <c r="A20" s="89"/>
      <c r="B20" s="69"/>
      <c r="C20" s="69" t="s">
        <v>110</v>
      </c>
      <c r="D20" s="73"/>
      <c r="E20" s="73"/>
      <c r="F20" s="73"/>
    </row>
    <row r="21" spans="1:6" ht="66" x14ac:dyDescent="0.3">
      <c r="A21" s="90"/>
      <c r="B21" s="69" t="s">
        <v>120</v>
      </c>
      <c r="C21" s="69" t="s">
        <v>121</v>
      </c>
      <c r="D21" s="74">
        <f>+E21+F21</f>
        <v>45613167.699999996</v>
      </c>
      <c r="E21" s="74">
        <f>+E23</f>
        <v>43518996.799999997</v>
      </c>
      <c r="F21" s="74">
        <f>+F23</f>
        <v>2094170.9</v>
      </c>
    </row>
    <row r="22" spans="1:6" x14ac:dyDescent="0.3">
      <c r="A22" s="90"/>
      <c r="B22" s="89"/>
      <c r="C22" s="69" t="s">
        <v>115</v>
      </c>
      <c r="D22" s="73"/>
      <c r="E22" s="73"/>
      <c r="F22" s="73"/>
    </row>
    <row r="23" spans="1:6" x14ac:dyDescent="0.3">
      <c r="A23" s="90"/>
      <c r="B23" s="90"/>
      <c r="C23" s="70" t="s">
        <v>43</v>
      </c>
      <c r="D23" s="75">
        <f>+E23+F23</f>
        <v>45613167.699999996</v>
      </c>
      <c r="E23" s="75">
        <f>+E25</f>
        <v>43518996.799999997</v>
      </c>
      <c r="F23" s="75">
        <f>+F25</f>
        <v>2094170.9</v>
      </c>
    </row>
    <row r="24" spans="1:6" x14ac:dyDescent="0.3">
      <c r="A24" s="90"/>
      <c r="B24" s="90"/>
      <c r="C24" s="69" t="s">
        <v>116</v>
      </c>
      <c r="D24" s="73"/>
      <c r="E24" s="73"/>
      <c r="F24" s="73"/>
    </row>
    <row r="25" spans="1:6" x14ac:dyDescent="0.3">
      <c r="A25" s="90"/>
      <c r="B25" s="91"/>
      <c r="C25" s="69" t="s">
        <v>117</v>
      </c>
      <c r="D25" s="74">
        <f>+E25+F25</f>
        <v>45613167.699999996</v>
      </c>
      <c r="E25" s="74">
        <v>43518996.799999997</v>
      </c>
      <c r="F25" s="74">
        <v>2094170.9</v>
      </c>
    </row>
    <row r="26" spans="1:6" ht="49.5" x14ac:dyDescent="0.3">
      <c r="A26" s="90"/>
      <c r="B26" s="69" t="s">
        <v>122</v>
      </c>
      <c r="C26" s="69" t="s">
        <v>123</v>
      </c>
      <c r="D26" s="74">
        <f>+E26+F26</f>
        <v>3777242.8</v>
      </c>
      <c r="E26" s="74">
        <f>+E28</f>
        <v>3146388.5</v>
      </c>
      <c r="F26" s="74">
        <f>+F28</f>
        <v>630854.30000000005</v>
      </c>
    </row>
    <row r="27" spans="1:6" x14ac:dyDescent="0.3">
      <c r="A27" s="90"/>
      <c r="B27" s="89"/>
      <c r="C27" s="69" t="s">
        <v>115</v>
      </c>
      <c r="D27" s="73"/>
      <c r="E27" s="73"/>
      <c r="F27" s="73"/>
    </row>
    <row r="28" spans="1:6" x14ac:dyDescent="0.3">
      <c r="A28" s="90"/>
      <c r="B28" s="90"/>
      <c r="C28" s="70" t="s">
        <v>43</v>
      </c>
      <c r="D28" s="75">
        <f>+E28+F28</f>
        <v>3777242.8</v>
      </c>
      <c r="E28" s="75">
        <f>+E30</f>
        <v>3146388.5</v>
      </c>
      <c r="F28" s="75">
        <f>+F30</f>
        <v>630854.30000000005</v>
      </c>
    </row>
    <row r="29" spans="1:6" x14ac:dyDescent="0.3">
      <c r="A29" s="90"/>
      <c r="B29" s="90"/>
      <c r="C29" s="69" t="s">
        <v>116</v>
      </c>
      <c r="D29" s="73"/>
      <c r="E29" s="73"/>
      <c r="F29" s="73"/>
    </row>
    <row r="30" spans="1:6" x14ac:dyDescent="0.3">
      <c r="A30" s="91"/>
      <c r="B30" s="91"/>
      <c r="C30" s="69" t="s">
        <v>117</v>
      </c>
      <c r="D30" s="74">
        <f>+E30+F30</f>
        <v>3777242.8</v>
      </c>
      <c r="E30" s="74">
        <v>3146388.5</v>
      </c>
      <c r="F30" s="74">
        <v>630854.30000000005</v>
      </c>
    </row>
  </sheetData>
  <mergeCells count="14">
    <mergeCell ref="E1:F1"/>
    <mergeCell ref="E2:F2"/>
    <mergeCell ref="E4:F4"/>
    <mergeCell ref="A5:B6"/>
    <mergeCell ref="C5:C7"/>
    <mergeCell ref="D5:F5"/>
    <mergeCell ref="D6:D7"/>
    <mergeCell ref="E6:F6"/>
    <mergeCell ref="A3:F3"/>
    <mergeCell ref="B22:B25"/>
    <mergeCell ref="B27:B30"/>
    <mergeCell ref="A20:A30"/>
    <mergeCell ref="B15:B18"/>
    <mergeCell ref="A13:A18"/>
  </mergeCells>
  <pageMargins left="0.196850393700787" right="0.196850393700787" top="0.196850393700787" bottom="0.196850393700787" header="0.15748031496063" footer="0.15748031496063"/>
  <pageSetup paperSize="9" scale="78" firstPageNumber="161" orientation="landscape" useFirstPageNumber="1" verticalDpi="0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zoomScale="90" zoomScaleNormal="90" workbookViewId="0">
      <selection activeCell="B26" sqref="B26"/>
    </sheetView>
  </sheetViews>
  <sheetFormatPr defaultColWidth="9.140625" defaultRowHeight="16.5" x14ac:dyDescent="0.25"/>
  <cols>
    <col min="1" max="1" width="14" style="4" customWidth="1"/>
    <col min="2" max="2" width="16" style="4" customWidth="1"/>
    <col min="3" max="3" width="77" style="44" customWidth="1"/>
    <col min="4" max="4" width="27.42578125" style="43" customWidth="1"/>
    <col min="5" max="16384" width="9.140625" style="5"/>
  </cols>
  <sheetData>
    <row r="1" spans="1:7" x14ac:dyDescent="0.25">
      <c r="D1" s="33" t="s">
        <v>35</v>
      </c>
    </row>
    <row r="2" spans="1:7" x14ac:dyDescent="0.25">
      <c r="D2" s="33" t="s">
        <v>51</v>
      </c>
    </row>
    <row r="3" spans="1:7" ht="32.25" customHeight="1" x14ac:dyDescent="0.25">
      <c r="A3" s="101" t="s">
        <v>108</v>
      </c>
      <c r="B3" s="101"/>
      <c r="C3" s="101"/>
      <c r="D3" s="101"/>
      <c r="E3" s="6"/>
      <c r="F3" s="6"/>
    </row>
    <row r="4" spans="1:7" x14ac:dyDescent="0.25">
      <c r="A4" s="38"/>
      <c r="B4" s="38"/>
      <c r="C4" s="45"/>
      <c r="D4" s="6"/>
      <c r="E4" s="6"/>
      <c r="F4" s="6"/>
    </row>
    <row r="5" spans="1:7" x14ac:dyDescent="0.25">
      <c r="D5" s="30" t="s">
        <v>27</v>
      </c>
    </row>
    <row r="6" spans="1:7" x14ac:dyDescent="0.25">
      <c r="A6" s="94" t="s">
        <v>28</v>
      </c>
      <c r="B6" s="94"/>
      <c r="C6" s="103" t="s">
        <v>0</v>
      </c>
      <c r="D6" s="104" t="s">
        <v>99</v>
      </c>
    </row>
    <row r="7" spans="1:7" x14ac:dyDescent="0.25">
      <c r="A7" s="94"/>
      <c r="B7" s="94"/>
      <c r="C7" s="103"/>
      <c r="D7" s="104"/>
      <c r="G7" s="6"/>
    </row>
    <row r="8" spans="1:7" x14ac:dyDescent="0.25">
      <c r="A8" s="49" t="s">
        <v>30</v>
      </c>
      <c r="B8" s="49" t="s">
        <v>31</v>
      </c>
      <c r="C8" s="46" t="s">
        <v>1</v>
      </c>
      <c r="D8" s="39">
        <f t="shared" ref="D8" si="0">+D10</f>
        <v>20111798</v>
      </c>
    </row>
    <row r="9" spans="1:7" s="7" customFormat="1" x14ac:dyDescent="0.3">
      <c r="A9" s="105"/>
      <c r="B9" s="105"/>
      <c r="C9" s="2" t="s">
        <v>2</v>
      </c>
      <c r="D9" s="40"/>
    </row>
    <row r="10" spans="1:7" ht="33" x14ac:dyDescent="0.25">
      <c r="A10" s="103"/>
      <c r="B10" s="103"/>
      <c r="C10" s="8" t="s">
        <v>43</v>
      </c>
      <c r="D10" s="39">
        <f t="shared" ref="D10" si="1">+D11</f>
        <v>20111798</v>
      </c>
    </row>
    <row r="11" spans="1:7" s="7" customFormat="1" x14ac:dyDescent="0.3">
      <c r="A11" s="9">
        <v>1167</v>
      </c>
      <c r="B11" s="9"/>
      <c r="C11" s="47" t="s">
        <v>50</v>
      </c>
      <c r="D11" s="28">
        <f>D12</f>
        <v>20111798</v>
      </c>
    </row>
    <row r="12" spans="1:7" ht="33" x14ac:dyDescent="0.25">
      <c r="A12" s="37"/>
      <c r="B12" s="37">
        <v>42012</v>
      </c>
      <c r="C12" s="48" t="s">
        <v>34</v>
      </c>
      <c r="D12" s="41">
        <f t="shared" ref="D12" si="2">+D16</f>
        <v>20111798</v>
      </c>
    </row>
    <row r="13" spans="1:7" s="7" customFormat="1" x14ac:dyDescent="0.3">
      <c r="A13" s="102"/>
      <c r="B13" s="102"/>
      <c r="C13" s="3" t="s">
        <v>42</v>
      </c>
      <c r="D13" s="29"/>
    </row>
    <row r="14" spans="1:7" s="7" customFormat="1" ht="36.75" customHeight="1" x14ac:dyDescent="0.3">
      <c r="A14" s="102"/>
      <c r="B14" s="102"/>
      <c r="C14" s="60" t="s">
        <v>6</v>
      </c>
      <c r="D14" s="42">
        <f t="shared" ref="D14" si="3">+D12</f>
        <v>20111798</v>
      </c>
    </row>
    <row r="15" spans="1:7" s="7" customFormat="1" x14ac:dyDescent="0.3">
      <c r="A15" s="102"/>
      <c r="B15" s="102"/>
      <c r="C15" s="2" t="s">
        <v>44</v>
      </c>
      <c r="D15" s="29"/>
    </row>
    <row r="16" spans="1:7" s="7" customFormat="1" ht="33" x14ac:dyDescent="0.3">
      <c r="A16" s="102"/>
      <c r="B16" s="102"/>
      <c r="C16" s="2" t="s">
        <v>45</v>
      </c>
      <c r="D16" s="29">
        <f t="shared" ref="D16:D18" si="4">+D17</f>
        <v>20111798</v>
      </c>
    </row>
    <row r="17" spans="1:4" s="7" customFormat="1" x14ac:dyDescent="0.3">
      <c r="A17" s="102"/>
      <c r="B17" s="102"/>
      <c r="C17" s="2" t="s">
        <v>46</v>
      </c>
      <c r="D17" s="29">
        <f t="shared" si="4"/>
        <v>20111798</v>
      </c>
    </row>
    <row r="18" spans="1:4" s="7" customFormat="1" x14ac:dyDescent="0.3">
      <c r="A18" s="102"/>
      <c r="B18" s="102"/>
      <c r="C18" s="2" t="s">
        <v>47</v>
      </c>
      <c r="D18" s="29">
        <f t="shared" si="4"/>
        <v>20111798</v>
      </c>
    </row>
    <row r="19" spans="1:4" s="7" customFormat="1" ht="17.25" x14ac:dyDescent="0.3">
      <c r="A19" s="102"/>
      <c r="B19" s="102"/>
      <c r="C19" s="2" t="s">
        <v>48</v>
      </c>
      <c r="D19" s="71">
        <v>20111798</v>
      </c>
    </row>
  </sheetData>
  <mergeCells count="7">
    <mergeCell ref="A3:D3"/>
    <mergeCell ref="A13:B19"/>
    <mergeCell ref="A6:B7"/>
    <mergeCell ref="C6:C7"/>
    <mergeCell ref="D6:D7"/>
    <mergeCell ref="A9:B9"/>
    <mergeCell ref="A10:B10"/>
  </mergeCells>
  <pageMargins left="0.23622047244094499" right="0.23622047244094499" top="0.23622047244094499" bottom="0.23622047244094499" header="0.196850393700787" footer="0.196850393700787"/>
  <pageSetup paperSize="9" firstPageNumber="162" orientation="landscape" useFirstPageNumber="1" verticalDpi="0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hav.3</vt:lpstr>
      <vt:lpstr>hav.3-1.1.</vt:lpstr>
      <vt:lpstr>hav.3-1.1.1</vt:lpstr>
      <vt:lpstr>hav.3-1.1.1.1</vt:lpstr>
      <vt:lpstr>hav.3!Print_Area</vt:lpstr>
      <vt:lpstr>hav.3!Print_Titles</vt:lpstr>
      <vt:lpstr>'hav.3-1.1.'!Print_Titles</vt:lpstr>
      <vt:lpstr>'hav.3-1.1.1'!Print_Titles</vt:lpstr>
      <vt:lpstr>'hav.3-1.1.1.1'!Print_Titles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2025-12-09T06:43:12Z</dcterms:modified>
</cp:coreProperties>
</file>