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27.03.25\297\"/>
    </mc:Choice>
  </mc:AlternateContent>
  <xr:revisionPtr revIDLastSave="0" documentId="13_ncr:1_{92BC644C-2C18-4199-AE9F-DB4A2C66ADB4}" xr6:coauthVersionLast="47" xr6:coauthVersionMax="47" xr10:uidLastSave="{00000000-0000-0000-0000-000000000000}"/>
  <bookViews>
    <workbookView xWindow="2565" yWindow="2415" windowWidth="21600" windowHeight="11385" tabRatio="942" firstSheet="10" activeTab="10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state="hidden" r:id="rId7"/>
    <sheet name="havelvac4" sheetId="220" state="hidden" r:id="rId8"/>
    <sheet name="havelvac5" sheetId="221" state="hidden" r:id="rId9"/>
    <sheet name="havelvac 6" sheetId="217" state="hidden" r:id="rId10"/>
    <sheet name="havelvac 7.1" sheetId="199" r:id="rId11"/>
    <sheet name="havelvac 7.2" sheetId="200" r:id="rId12"/>
    <sheet name="havelvac 7.3" sheetId="201" r:id="rId13"/>
    <sheet name="havelvac 7.4" sheetId="202" r:id="rId14"/>
    <sheet name="havelvac 7.5" sheetId="203" r:id="rId15"/>
    <sheet name="havelvac 7.6" sheetId="204" r:id="rId16"/>
    <sheet name="havelvac 7.7" sheetId="205" r:id="rId17"/>
    <sheet name="havelvac 7.8" sheetId="207" r:id="rId18"/>
    <sheet name="havelvac 7.9" sheetId="206" r:id="rId19"/>
    <sheet name="havelvac 7.10" sheetId="208" r:id="rId20"/>
    <sheet name="havelvac 7.11" sheetId="210" r:id="rId21"/>
    <sheet name="havelvac 7.12" sheetId="211" r:id="rId22"/>
    <sheet name="havelvac 7.13" sheetId="212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6'!$H$1:$P$757</definedName>
    <definedName name="_xlnm.Print_Area" localSheetId="3">'havelvac 6 varchakan'!$H$1:$AB$623</definedName>
    <definedName name="_xlnm.Print_Area" localSheetId="10">'havelvac 7.1'!$H$1:$P$757</definedName>
    <definedName name="_xlnm.Print_Area" localSheetId="19">'havelvac 7.10'!$H$1:$P$752</definedName>
    <definedName name="_xlnm.Print_Area" localSheetId="20">'havelvac 7.11'!$F$1:$P$602</definedName>
    <definedName name="_xlnm.Print_Area" localSheetId="21">'havelvac 7.12'!$H$1:$P$746</definedName>
    <definedName name="_xlnm.Print_Area" localSheetId="22">'havelvac 7.13'!$H$1:$P$599</definedName>
    <definedName name="_xlnm.Print_Area" localSheetId="11">'havelvac 7.2'!$H$1:$P$752</definedName>
    <definedName name="_xlnm.Print_Area" localSheetId="12">'havelvac 7.3'!$H$1:$P$752</definedName>
    <definedName name="_xlnm.Print_Area" localSheetId="13">'havelvac 7.4'!$H$1:$P$752</definedName>
    <definedName name="_xlnm.Print_Area" localSheetId="14">'havelvac 7.5'!$H$1:$P$752</definedName>
    <definedName name="_xlnm.Print_Area" localSheetId="15">'havelvac 7.6'!$A$1:$P$750</definedName>
    <definedName name="_xlnm.Print_Area" localSheetId="16">'havelvac 7.7'!$H$1:$P$752</definedName>
    <definedName name="_xlnm.Print_Area" localSheetId="17">'havelvac 7.8'!$H$1:$P$752</definedName>
    <definedName name="_xlnm.Print_Area" localSheetId="18">'havelvac 7.9'!$H$1:$P$752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N757" i="199" l="1"/>
  <c r="O756" i="199" l="1"/>
  <c r="N756" i="199" s="1"/>
  <c r="O753" i="199" l="1"/>
  <c r="A13" i="217"/>
  <c r="P456" i="199" l="1"/>
  <c r="O219" i="217" l="1"/>
  <c r="O218" i="217"/>
  <c r="P90" i="205" l="1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4" i="199"/>
  <c r="N675" i="199"/>
  <c r="N676" i="199"/>
  <c r="N677" i="199"/>
  <c r="O337" i="199"/>
  <c r="O115" i="199"/>
  <c r="O55" i="199"/>
  <c r="P234" i="200"/>
  <c r="O735" i="217"/>
  <c r="P735" i="217"/>
  <c r="P736" i="217"/>
  <c r="O737" i="217"/>
  <c r="P737" i="217"/>
  <c r="O716" i="217"/>
  <c r="P716" i="217"/>
  <c r="O717" i="217"/>
  <c r="P717" i="217"/>
  <c r="O718" i="217"/>
  <c r="P718" i="217"/>
  <c r="O719" i="217"/>
  <c r="P719" i="217"/>
  <c r="O720" i="217"/>
  <c r="P720" i="217"/>
  <c r="O702" i="217"/>
  <c r="P702" i="217"/>
  <c r="O703" i="217"/>
  <c r="P703" i="217"/>
  <c r="O704" i="217"/>
  <c r="P704" i="217"/>
  <c r="O705" i="217"/>
  <c r="P705" i="217"/>
  <c r="O694" i="217"/>
  <c r="P694" i="217"/>
  <c r="O695" i="217"/>
  <c r="P695" i="217"/>
  <c r="O696" i="217"/>
  <c r="P696" i="217"/>
  <c r="O697" i="217"/>
  <c r="P697" i="217"/>
  <c r="O698" i="217"/>
  <c r="P698" i="217"/>
  <c r="O699" i="217"/>
  <c r="P699" i="217"/>
  <c r="O673" i="217"/>
  <c r="P673" i="217"/>
  <c r="O674" i="217"/>
  <c r="P674" i="217"/>
  <c r="O675" i="217"/>
  <c r="P675" i="217"/>
  <c r="O676" i="217"/>
  <c r="P676" i="217"/>
  <c r="O677" i="217"/>
  <c r="P677" i="217"/>
  <c r="O678" i="217"/>
  <c r="P678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P647" i="199"/>
  <c r="O215" i="217"/>
  <c r="P215" i="217"/>
  <c r="P239" i="217"/>
  <c r="O239" i="217"/>
  <c r="P647" i="217" l="1"/>
  <c r="N675" i="217"/>
  <c r="O234" i="200"/>
  <c r="N674" i="217"/>
  <c r="N677" i="217"/>
  <c r="N676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196" i="199" l="1"/>
  <c r="O736" i="199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N238" i="208" s="1"/>
  <c r="O238" i="210"/>
  <c r="N238" i="210" s="1"/>
  <c r="O238" i="211"/>
  <c r="N238" i="211" s="1"/>
  <c r="O238" i="212"/>
  <c r="O238" i="199"/>
  <c r="N238" i="206"/>
  <c r="N238" i="212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O451" i="205"/>
  <c r="O460" i="205"/>
  <c r="N238" i="203" l="1"/>
  <c r="O736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N213" i="208" s="1"/>
  <c r="O213" i="210"/>
  <c r="N213" i="210" s="1"/>
  <c r="O213" i="211"/>
  <c r="N213" i="211" s="1"/>
  <c r="O213" i="212"/>
  <c r="N213" i="200"/>
  <c r="N213" i="205" l="1"/>
  <c r="N213" i="201"/>
  <c r="N213" i="207"/>
  <c r="N213" i="203"/>
  <c r="N213" i="212"/>
  <c r="N213" i="206"/>
  <c r="N213" i="204"/>
  <c r="N215" i="217"/>
  <c r="N213" i="199"/>
  <c r="P558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N317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O42" i="199" l="1"/>
  <c r="O37" i="199"/>
  <c r="N585" i="199"/>
  <c r="N586" i="199"/>
  <c r="N746" i="199"/>
  <c r="N748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2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P481" i="217" s="1"/>
  <c r="O474" i="199"/>
  <c r="O307" i="199" l="1"/>
  <c r="O464" i="199"/>
  <c r="P203" i="199"/>
  <c r="P170" i="199"/>
  <c r="P169" i="199" l="1"/>
  <c r="P203" i="217"/>
  <c r="O458" i="199"/>
  <c r="O464" i="217"/>
  <c r="P368" i="199"/>
  <c r="P229" i="199"/>
  <c r="P646" i="199"/>
  <c r="P550" i="199"/>
  <c r="P501" i="199"/>
  <c r="P401" i="199"/>
  <c r="P204" i="199"/>
  <c r="O177" i="199"/>
  <c r="P242" i="199"/>
  <c r="P241" i="199"/>
  <c r="P219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P90" i="199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O107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P51" i="199"/>
  <c r="O25" i="199"/>
  <c r="N481" i="217" l="1"/>
  <c r="P20" i="199"/>
  <c r="P51" i="217"/>
  <c r="O20" i="199"/>
  <c r="O25" i="217"/>
  <c r="O532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O393" i="206"/>
  <c r="O393" i="208"/>
  <c r="N393" i="208" s="1"/>
  <c r="O393" i="210"/>
  <c r="N393" i="210" s="1"/>
  <c r="O393" i="211"/>
  <c r="N393" i="211" s="1"/>
  <c r="O393" i="212"/>
  <c r="O393" i="199"/>
  <c r="N393" i="207"/>
  <c r="N393" i="206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0" l="1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N404" i="205" s="1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4" i="206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0" l="1"/>
  <c r="N404" i="208"/>
  <c r="N405" i="217"/>
  <c r="N554" i="208"/>
  <c r="N554" i="202"/>
  <c r="N558" i="217"/>
  <c r="N554" i="211"/>
  <c r="N554" i="207"/>
  <c r="O404" i="217"/>
  <c r="P404" i="217"/>
  <c r="N404" i="217" l="1"/>
  <c r="P204" i="205" l="1"/>
  <c r="O41" i="205"/>
  <c r="O41" i="217" l="1"/>
  <c r="P204" i="217"/>
  <c r="P456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03"/>
  <c r="P456" i="217" l="1"/>
  <c r="N736" i="199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P738" i="217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O729" i="217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O712" i="217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N736" i="217" l="1"/>
  <c r="N717" i="217"/>
  <c r="N735" i="217"/>
  <c r="N704" i="217"/>
  <c r="N718" i="217"/>
  <c r="N737" i="217"/>
  <c r="N738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5" i="217"/>
  <c r="O755" i="217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755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20" i="217" l="1"/>
  <c r="N757" i="217" l="1"/>
  <c r="O757" i="217"/>
  <c r="P757" i="217"/>
  <c r="P756" i="217"/>
  <c r="O756" i="217"/>
  <c r="O753" i="217" s="1"/>
  <c r="P748" i="217"/>
  <c r="O748" i="217"/>
  <c r="P746" i="217"/>
  <c r="O746" i="217"/>
  <c r="P740" i="217"/>
  <c r="O740" i="217"/>
  <c r="P734" i="217"/>
  <c r="O734" i="217"/>
  <c r="O727" i="217"/>
  <c r="P727" i="217"/>
  <c r="O728" i="217"/>
  <c r="P728" i="217"/>
  <c r="O730" i="217"/>
  <c r="P730" i="217"/>
  <c r="O731" i="217"/>
  <c r="P731" i="217"/>
  <c r="O732" i="217"/>
  <c r="P732" i="217"/>
  <c r="P726" i="217"/>
  <c r="O726" i="217"/>
  <c r="O723" i="217"/>
  <c r="P723" i="217"/>
  <c r="O724" i="217"/>
  <c r="P724" i="217"/>
  <c r="P722" i="217"/>
  <c r="O722" i="217"/>
  <c r="P715" i="217"/>
  <c r="O715" i="217"/>
  <c r="O710" i="217"/>
  <c r="P710" i="217"/>
  <c r="O711" i="217"/>
  <c r="P711" i="217"/>
  <c r="O713" i="217"/>
  <c r="P713" i="217"/>
  <c r="P709" i="217"/>
  <c r="O709" i="217"/>
  <c r="P707" i="217"/>
  <c r="O707" i="217"/>
  <c r="P701" i="217"/>
  <c r="O701" i="217"/>
  <c r="P693" i="217"/>
  <c r="O693" i="217"/>
  <c r="O687" i="217"/>
  <c r="P687" i="217"/>
  <c r="P686" i="217"/>
  <c r="O686" i="217"/>
  <c r="O684" i="217"/>
  <c r="P684" i="217"/>
  <c r="P683" i="217"/>
  <c r="O683" i="217"/>
  <c r="O681" i="217"/>
  <c r="P681" i="217"/>
  <c r="P680" i="217"/>
  <c r="O680" i="217"/>
  <c r="P672" i="217"/>
  <c r="O672" i="217"/>
  <c r="P666" i="217"/>
  <c r="O666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P602" i="202" s="1"/>
  <c r="O604" i="202"/>
  <c r="A604" i="202"/>
  <c r="A603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0" i="217"/>
  <c r="O733" i="217"/>
  <c r="P174" i="211"/>
  <c r="O274" i="206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N402" i="208"/>
  <c r="P600" i="208"/>
  <c r="P690" i="207"/>
  <c r="P68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0" i="205"/>
  <c r="O437" i="203"/>
  <c r="P690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690" i="208"/>
  <c r="O437" i="207"/>
  <c r="O435" i="207" s="1"/>
  <c r="O437" i="204"/>
  <c r="P437" i="203"/>
  <c r="P437" i="202"/>
  <c r="P690" i="200"/>
  <c r="P688" i="200" s="1"/>
  <c r="P437" i="201"/>
  <c r="P435" i="201" s="1"/>
  <c r="O690" i="20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90" i="203"/>
  <c r="O688" i="203" s="1"/>
  <c r="O690" i="207"/>
  <c r="P437" i="206"/>
  <c r="P435" i="206" s="1"/>
  <c r="P690" i="206"/>
  <c r="P688" i="206" s="1"/>
  <c r="O437" i="205"/>
  <c r="O435" i="205" s="1"/>
  <c r="P690" i="204"/>
  <c r="P690" i="202"/>
  <c r="P688" i="202" s="1"/>
  <c r="O512" i="200"/>
  <c r="O512" i="203"/>
  <c r="O512" i="212"/>
  <c r="O512" i="210"/>
  <c r="P512" i="205"/>
  <c r="P733" i="217"/>
  <c r="O708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P487" i="212"/>
  <c r="P487" i="210"/>
  <c r="P485" i="210" s="1"/>
  <c r="P487" i="208"/>
  <c r="P485" i="208" s="1"/>
  <c r="O487" i="207"/>
  <c r="O487" i="205"/>
  <c r="N489" i="204"/>
  <c r="O487" i="204"/>
  <c r="P487" i="203"/>
  <c r="P487" i="202"/>
  <c r="P487" i="205"/>
  <c r="P485" i="205" s="1"/>
  <c r="P487" i="204"/>
  <c r="O487" i="212"/>
  <c r="P487" i="21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O420" i="208"/>
  <c r="P420" i="207"/>
  <c r="O420" i="206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P377" i="211"/>
  <c r="O323" i="203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P323" i="202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P323" i="206"/>
  <c r="P321" i="206" s="1"/>
  <c r="P323" i="205"/>
  <c r="P321" i="205" s="1"/>
  <c r="O323" i="201"/>
  <c r="O323" i="212"/>
  <c r="P323" i="211"/>
  <c r="P321" i="211" s="1"/>
  <c r="P323" i="207"/>
  <c r="O323" i="206"/>
  <c r="O323" i="205"/>
  <c r="P323" i="204"/>
  <c r="P321" i="204" s="1"/>
  <c r="P323" i="203"/>
  <c r="P246" i="212"/>
  <c r="P272" i="210"/>
  <c r="O246" i="207"/>
  <c r="P246" i="205"/>
  <c r="O272" i="205"/>
  <c r="O325" i="217"/>
  <c r="P272" i="208"/>
  <c r="O272" i="206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2" i="202"/>
  <c r="P743" i="206"/>
  <c r="P741" i="206" s="1"/>
  <c r="P753" i="217"/>
  <c r="N671" i="202"/>
  <c r="N650" i="202"/>
  <c r="N652" i="202"/>
  <c r="P559" i="201"/>
  <c r="P559" i="212"/>
  <c r="P559" i="207"/>
  <c r="N708" i="202"/>
  <c r="P743" i="202"/>
  <c r="P741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P688" i="204"/>
  <c r="N516" i="203"/>
  <c r="P527" i="203"/>
  <c r="N449" i="202"/>
  <c r="O189" i="217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88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P418" i="204"/>
  <c r="N433" i="204"/>
  <c r="N552" i="204"/>
  <c r="N574" i="204"/>
  <c r="N692" i="204"/>
  <c r="O688" i="204"/>
  <c r="N295" i="203"/>
  <c r="P743" i="203"/>
  <c r="P741" i="203" s="1"/>
  <c r="N525" i="200"/>
  <c r="N523" i="200" s="1"/>
  <c r="N579" i="200"/>
  <c r="N149" i="201"/>
  <c r="O688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O688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O688" i="205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P418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P485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P485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P485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P418" i="201"/>
  <c r="N433" i="201"/>
  <c r="N449" i="201"/>
  <c r="O485" i="201"/>
  <c r="P485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12" i="211" s="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O485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O41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321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O321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P43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485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48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O321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485" i="21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18" i="208"/>
  <c r="O435" i="208"/>
  <c r="O68" i="207"/>
  <c r="O66" i="207" s="1"/>
  <c r="O167" i="207"/>
  <c r="O165" i="207" s="1"/>
  <c r="P321" i="207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377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O321" i="204"/>
  <c r="P364" i="204"/>
  <c r="P362" i="204" s="1"/>
  <c r="N366" i="204"/>
  <c r="N364" i="204" s="1"/>
  <c r="N362" i="204" s="1"/>
  <c r="O485" i="204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377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P272" i="202"/>
  <c r="N325" i="202"/>
  <c r="P377" i="202"/>
  <c r="N381" i="202"/>
  <c r="N248" i="202"/>
  <c r="P321" i="202"/>
  <c r="N300" i="202"/>
  <c r="O410" i="202"/>
  <c r="O408" i="202" s="1"/>
  <c r="O262" i="202"/>
  <c r="P410" i="202"/>
  <c r="P408" i="202" s="1"/>
  <c r="P523" i="202"/>
  <c r="O527" i="202"/>
  <c r="O616" i="202"/>
  <c r="O614" i="202" s="1"/>
  <c r="O321" i="202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E101" i="219" l="1"/>
  <c r="N379" i="212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O274" i="203"/>
  <c r="O272" i="203" s="1"/>
  <c r="N474" i="208"/>
  <c r="N437" i="204"/>
  <c r="N435" i="204" s="1"/>
  <c r="N274" i="206"/>
  <c r="N272" i="206" s="1"/>
  <c r="O406" i="208"/>
  <c r="N690" i="206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7" i="202"/>
  <c r="N690" i="205"/>
  <c r="N437" i="201"/>
  <c r="N435" i="201" s="1"/>
  <c r="N437" i="208"/>
  <c r="N435" i="208" s="1"/>
  <c r="N690" i="208"/>
  <c r="N690" i="201"/>
  <c r="N690" i="203"/>
  <c r="N688" i="203" s="1"/>
  <c r="N690" i="212"/>
  <c r="N690" i="210"/>
  <c r="N437" i="210"/>
  <c r="N690" i="204"/>
  <c r="N688" i="204" s="1"/>
  <c r="N437" i="21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7" i="202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72" i="206"/>
  <c r="N470" i="206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N377" i="212"/>
  <c r="P16" i="205"/>
  <c r="P14" i="205" s="1"/>
  <c r="P16" i="204"/>
  <c r="P14" i="204" s="1"/>
  <c r="P109" i="202"/>
  <c r="P16" i="210"/>
  <c r="P14" i="210" s="1"/>
  <c r="N323" i="208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N272" i="212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435" i="207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485" i="202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321" i="208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N406" i="210" s="1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N688" i="208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435" i="211"/>
  <c r="N101" i="212"/>
  <c r="N99" i="212" s="1"/>
  <c r="N572" i="201"/>
  <c r="N570" i="201" s="1"/>
  <c r="P568" i="211"/>
  <c r="N410" i="201"/>
  <c r="N408" i="201" s="1"/>
  <c r="P172" i="207"/>
  <c r="P141" i="207" s="1"/>
  <c r="N688" i="206"/>
  <c r="O470" i="206"/>
  <c r="O659" i="205"/>
  <c r="P659" i="207"/>
  <c r="O659" i="210"/>
  <c r="N485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N688" i="210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406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N406" i="212" l="1"/>
  <c r="P141" i="208"/>
  <c r="P13" i="207"/>
  <c r="O406" i="203"/>
  <c r="P406" i="204"/>
  <c r="N570" i="200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272" i="203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N568" i="200"/>
  <c r="O568" i="206"/>
  <c r="N568" i="211"/>
  <c r="O483" i="210"/>
  <c r="N568" i="206"/>
  <c r="N319" i="203"/>
  <c r="N418" i="211"/>
  <c r="N406" i="211" s="1"/>
  <c r="P13" i="208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P739" i="217"/>
  <c r="O739" i="217"/>
  <c r="O685" i="199"/>
  <c r="P685" i="199"/>
  <c r="O682" i="199"/>
  <c r="P682" i="199"/>
  <c r="N687" i="199"/>
  <c r="N686" i="199"/>
  <c r="N684" i="199"/>
  <c r="N683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7" i="217"/>
  <c r="N740" i="217"/>
  <c r="N739" i="199"/>
  <c r="N685" i="199"/>
  <c r="N686" i="217"/>
  <c r="N683" i="217"/>
  <c r="N593" i="199"/>
  <c r="N594" i="217"/>
  <c r="N682" i="199"/>
  <c r="N684" i="217"/>
  <c r="N739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N402" i="200" s="1"/>
  <c r="O402" i="199"/>
  <c r="N402" i="199" l="1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28" i="199"/>
  <c r="N728" i="217" l="1"/>
  <c r="N702" i="199"/>
  <c r="N702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9" i="219" l="1"/>
  <c r="P589" i="199"/>
  <c r="O589" i="199"/>
  <c r="N590" i="199"/>
  <c r="N590" i="217" l="1"/>
  <c r="D79" i="219"/>
  <c r="E77" i="219"/>
  <c r="P589" i="217"/>
  <c r="O589" i="217"/>
  <c r="N589" i="199"/>
  <c r="N589" i="217" l="1"/>
  <c r="N734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s="1"/>
  <c r="N733" i="217" l="1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O618" i="217"/>
  <c r="O650" i="217"/>
  <c r="O665" i="217"/>
  <c r="O692" i="217"/>
  <c r="O747" i="217"/>
  <c r="P648" i="217"/>
  <c r="P583" i="217"/>
  <c r="P657" i="217"/>
  <c r="O414" i="217"/>
  <c r="O479" i="217"/>
  <c r="P508" i="217"/>
  <c r="O597" i="217"/>
  <c r="O648" i="217"/>
  <c r="P706" i="217"/>
  <c r="P665" i="217"/>
  <c r="P650" i="217"/>
  <c r="O657" i="217"/>
  <c r="O721" i="217"/>
  <c r="O504" i="217"/>
  <c r="P579" i="217"/>
  <c r="P504" i="217"/>
  <c r="O679" i="217"/>
  <c r="O549" i="217"/>
  <c r="P721" i="217"/>
  <c r="P708" i="217"/>
  <c r="P700" i="217"/>
  <c r="P654" i="217"/>
  <c r="O574" i="217"/>
  <c r="O643" i="217"/>
  <c r="P549" i="217"/>
  <c r="O579" i="217"/>
  <c r="O654" i="217"/>
  <c r="O725" i="217"/>
  <c r="P626" i="217"/>
  <c r="P714" i="217"/>
  <c r="P692" i="217"/>
  <c r="P643" i="217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N63" i="199"/>
  <c r="N476" i="217" l="1"/>
  <c r="O518" i="217"/>
  <c r="P518" i="217"/>
  <c r="N479" i="217"/>
  <c r="P474" i="217"/>
  <c r="N474" i="200"/>
  <c r="N472" i="200" s="1"/>
  <c r="O690" i="217"/>
  <c r="P690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1" i="217"/>
  <c r="N753" i="217"/>
  <c r="O743" i="217"/>
  <c r="P641" i="217"/>
  <c r="P663" i="217"/>
  <c r="O561" i="217"/>
  <c r="O566" i="217"/>
  <c r="O543" i="217"/>
  <c r="P595" i="217"/>
  <c r="N657" i="217"/>
  <c r="H139" i="218"/>
  <c r="H137" i="218" s="1"/>
  <c r="H135" i="218" s="1"/>
  <c r="O641" i="217"/>
  <c r="O595" i="217"/>
  <c r="P561" i="217"/>
  <c r="O663" i="217"/>
  <c r="P566" i="217"/>
  <c r="P602" i="217"/>
  <c r="P543" i="217"/>
  <c r="P743" i="217"/>
  <c r="G139" i="218"/>
  <c r="P616" i="217"/>
  <c r="O616" i="217"/>
  <c r="N176" i="217"/>
  <c r="N474" i="199" l="1"/>
  <c r="N472" i="199" s="1"/>
  <c r="F139" i="218"/>
  <c r="G92" i="218"/>
  <c r="H119" i="218"/>
  <c r="H117" i="218" s="1"/>
  <c r="H96" i="218"/>
  <c r="N474" i="217"/>
  <c r="H91" i="218"/>
  <c r="N61" i="217"/>
  <c r="H92" i="218"/>
  <c r="N751" i="217"/>
  <c r="O472" i="217"/>
  <c r="P472" i="217"/>
  <c r="G130" i="218"/>
  <c r="G96" i="218"/>
  <c r="G134" i="218"/>
  <c r="O749" i="217"/>
  <c r="O741" i="217"/>
  <c r="G91" i="218"/>
  <c r="P639" i="217"/>
  <c r="H112" i="218"/>
  <c r="P614" i="217"/>
  <c r="H95" i="218"/>
  <c r="H103" i="218"/>
  <c r="O661" i="217"/>
  <c r="G124" i="218"/>
  <c r="G109" i="218"/>
  <c r="H109" i="218"/>
  <c r="G95" i="218"/>
  <c r="G103" i="218"/>
  <c r="P661" i="217"/>
  <c r="H124" i="218"/>
  <c r="H122" i="218" s="1"/>
  <c r="P688" i="217"/>
  <c r="O688" i="217"/>
  <c r="H94" i="218"/>
  <c r="H108" i="218"/>
  <c r="H102" i="218"/>
  <c r="P559" i="217"/>
  <c r="G102" i="218"/>
  <c r="O559" i="217"/>
  <c r="G94" i="218"/>
  <c r="P741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217" l="1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49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P62" i="199" l="1"/>
  <c r="P70" i="199"/>
  <c r="P91" i="199"/>
  <c r="P95" i="199"/>
  <c r="P97" i="199"/>
  <c r="P685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682" i="217"/>
  <c r="P572" i="199"/>
  <c r="P93" i="217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86" i="217"/>
  <c r="P669" i="217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7" i="217"/>
  <c r="D113" i="219"/>
  <c r="P109" i="199"/>
  <c r="P659" i="199"/>
  <c r="N749" i="199"/>
  <c r="H88" i="218"/>
  <c r="H86" i="218" s="1"/>
  <c r="P485" i="217"/>
  <c r="P172" i="199" l="1"/>
  <c r="P14" i="217"/>
  <c r="P659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1" i="199"/>
  <c r="O472" i="199"/>
  <c r="O747" i="199"/>
  <c r="O745" i="199"/>
  <c r="O725" i="199"/>
  <c r="O721" i="199"/>
  <c r="O714" i="199"/>
  <c r="O706" i="199"/>
  <c r="O685" i="217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501" i="217" l="1"/>
  <c r="N497" i="217"/>
  <c r="N433" i="200"/>
  <c r="O274" i="200"/>
  <c r="N716" i="217"/>
  <c r="N703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698" i="217"/>
  <c r="N503" i="217"/>
  <c r="O274" i="199"/>
  <c r="N453" i="217"/>
  <c r="N502" i="217"/>
  <c r="N696" i="217"/>
  <c r="N719" i="217"/>
  <c r="O246" i="199"/>
  <c r="N556" i="217"/>
  <c r="N697" i="217"/>
  <c r="N535" i="217"/>
  <c r="N695" i="217"/>
  <c r="N500" i="217"/>
  <c r="O379" i="200"/>
  <c r="O420" i="199"/>
  <c r="N462" i="217"/>
  <c r="N498" i="217"/>
  <c r="N577" i="217"/>
  <c r="N673" i="217"/>
  <c r="N705" i="217"/>
  <c r="N211" i="217"/>
  <c r="N290" i="217"/>
  <c r="N461" i="217"/>
  <c r="N576" i="217"/>
  <c r="N678" i="217"/>
  <c r="N647" i="217"/>
  <c r="N694" i="217"/>
  <c r="N578" i="217"/>
  <c r="N289" i="217"/>
  <c r="N496" i="217"/>
  <c r="N288" i="217"/>
  <c r="N582" i="217"/>
  <c r="N646" i="217"/>
  <c r="N645" i="217"/>
  <c r="N456" i="217"/>
  <c r="N457" i="217"/>
  <c r="N699" i="217"/>
  <c r="O527" i="199"/>
  <c r="O379" i="199"/>
  <c r="O437" i="199"/>
  <c r="O690" i="199"/>
  <c r="O437" i="200"/>
  <c r="N729" i="217"/>
  <c r="N712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3" i="217"/>
  <c r="N72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1" i="217"/>
  <c r="N726" i="217"/>
  <c r="N72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0" i="217"/>
  <c r="N730" i="217"/>
  <c r="N75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6" i="217"/>
  <c r="N680" i="217"/>
  <c r="N707" i="217"/>
  <c r="N713" i="217"/>
  <c r="N722" i="217"/>
  <c r="N732" i="217"/>
  <c r="N748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2" i="217"/>
  <c r="N681" i="217"/>
  <c r="N701" i="217"/>
  <c r="N709" i="217"/>
  <c r="N715" i="217"/>
  <c r="N724" i="217"/>
  <c r="N731" i="217"/>
  <c r="N746" i="217"/>
  <c r="N158" i="217"/>
  <c r="N555" i="217"/>
  <c r="N266" i="217"/>
  <c r="O669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641" i="199"/>
  <c r="O743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2" i="217"/>
  <c r="N597" i="217"/>
  <c r="N607" i="199"/>
  <c r="N508" i="217"/>
  <c r="N626" i="217"/>
  <c r="N745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88" i="199"/>
  <c r="O661" i="199"/>
  <c r="O408" i="199"/>
  <c r="O559" i="199"/>
  <c r="O667" i="199"/>
  <c r="N516" i="217"/>
  <c r="N706" i="217"/>
  <c r="N648" i="217"/>
  <c r="N665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7" i="217"/>
  <c r="N467" i="217"/>
  <c r="O66" i="217"/>
  <c r="N494" i="217"/>
  <c r="N643" i="217"/>
  <c r="N422" i="217"/>
  <c r="O741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D88" i="219" l="1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0" i="217"/>
  <c r="N437" i="217"/>
  <c r="N512" i="217"/>
  <c r="N487" i="217"/>
  <c r="N420" i="217"/>
  <c r="N246" i="217"/>
  <c r="O671" i="217"/>
  <c r="O611" i="217"/>
  <c r="O525" i="217"/>
  <c r="N743" i="217"/>
  <c r="N595" i="217"/>
  <c r="N527" i="217"/>
  <c r="N66" i="199"/>
  <c r="N566" i="217"/>
  <c r="N663" i="217"/>
  <c r="N543" i="217"/>
  <c r="N561" i="217"/>
  <c r="N641" i="217"/>
  <c r="P523" i="217"/>
  <c r="O84" i="217"/>
  <c r="G24" i="218"/>
  <c r="O319" i="200"/>
  <c r="G43" i="218"/>
  <c r="N616" i="217"/>
  <c r="O659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49" i="217"/>
  <c r="O366" i="217"/>
  <c r="O14" i="217" l="1"/>
  <c r="N379" i="217"/>
  <c r="O669" i="217"/>
  <c r="N591" i="217"/>
  <c r="O609" i="217"/>
  <c r="N611" i="217"/>
  <c r="N741" i="217"/>
  <c r="O523" i="217"/>
  <c r="N525" i="217"/>
  <c r="N639" i="217"/>
  <c r="N408" i="217"/>
  <c r="N614" i="217"/>
  <c r="N688" i="217"/>
  <c r="N559" i="217"/>
  <c r="N661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7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59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5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O99" i="199"/>
  <c r="N103" i="199"/>
  <c r="N106" i="199"/>
  <c r="N97" i="199"/>
  <c r="N95" i="199"/>
  <c r="N91" i="199"/>
  <c r="O14" i="199" l="1"/>
  <c r="N86" i="199"/>
  <c r="N669" i="217"/>
  <c r="N101" i="199"/>
  <c r="N667" i="217" l="1"/>
  <c r="N84" i="199"/>
  <c r="N99" i="199"/>
  <c r="N113" i="199"/>
  <c r="N132" i="199"/>
  <c r="N138" i="199"/>
  <c r="O130" i="199"/>
  <c r="N149" i="199"/>
  <c r="N659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470" i="217" l="1"/>
  <c r="N667" i="199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U182" i="19"/>
  <c r="AB182" i="19"/>
  <c r="S182" i="19"/>
  <c r="Q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P13" i="199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3" i="199" s="1"/>
  <c r="N174" i="205"/>
  <c r="N172" i="205" s="1"/>
  <c r="N141" i="205" s="1"/>
  <c r="N236" i="199"/>
  <c r="N174" i="199" l="1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s="1"/>
  <c r="N174" i="202" s="1"/>
  <c r="N161" i="19" s="1"/>
  <c r="O174" i="202"/>
  <c r="O172" i="202" l="1"/>
  <c r="O159" i="19" s="1"/>
  <c r="T159" i="19" s="1"/>
  <c r="O141" i="202"/>
  <c r="O127" i="19" s="1"/>
  <c r="R127" i="19" s="1"/>
  <c r="O161" i="19"/>
  <c r="N172" i="202"/>
  <c r="R159" i="19" l="1"/>
  <c r="P159" i="19"/>
  <c r="O13" i="202"/>
  <c r="N13" i="202" s="1"/>
  <c r="P127" i="19"/>
  <c r="T127" i="19"/>
  <c r="N159" i="19"/>
  <c r="N141" i="202"/>
  <c r="N127" i="19" s="1"/>
  <c r="R161" i="19"/>
  <c r="P161" i="19"/>
  <c r="T161" i="19"/>
  <c r="O8" i="19" l="1"/>
  <c r="O9" i="19" s="1"/>
  <c r="N8" i="19"/>
  <c r="N9" i="19" s="1"/>
  <c r="P8" i="19" l="1"/>
  <c r="T8" i="19"/>
  <c r="R8" i="19"/>
  <c r="R9" i="19"/>
  <c r="P9" i="19"/>
  <c r="T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<sst xmlns="http://schemas.openxmlformats.org/spreadsheetml/2006/main" count="58759" uniqueCount="935">
  <si>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</si>
  <si>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</si>
  <si>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</si>
  <si>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</si>
  <si>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</si>
  <si>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</si>
  <si>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</si>
  <si>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</si>
  <si>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</si>
  <si>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</si>
  <si>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</si>
  <si>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</si>
  <si>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</si>
  <si>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</si>
  <si>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</si>
  <si>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</si>
  <si>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</si>
  <si>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</si>
  <si>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</si>
  <si>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</si>
  <si>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</si>
  <si>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</si>
  <si>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</si>
  <si>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</si>
  <si>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</si>
  <si>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</si>
  <si>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</si>
  <si>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</si>
  <si>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</si>
  <si>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</si>
  <si>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</si>
  <si>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</si>
  <si>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</si>
  <si>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</si>
  <si>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</si>
  <si>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</si>
  <si>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</si>
  <si>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</si>
  <si>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</si>
  <si>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</si>
  <si>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</si>
  <si>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</si>
  <si>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</si>
  <si>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</si>
  <si>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</si>
  <si>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</si>
  <si>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</si>
  <si>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</si>
  <si>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</si>
  <si>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</si>
  <si>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</si>
  <si>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</si>
  <si>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</si>
  <si>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</si>
  <si>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</si>
  <si>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</si>
  <si>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</si>
  <si>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</si>
  <si>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</si>
  <si>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</si>
  <si>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</si>
  <si>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</si>
  <si>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</si>
  <si>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</si>
  <si>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</si>
  <si>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</si>
  <si>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</si>
  <si>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</si>
  <si>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</si>
  <si>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</si>
  <si>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</si>
  <si>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</si>
  <si>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</si>
  <si>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</si>
  <si>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</si>
  <si>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</si>
  <si>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</si>
  <si>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</si>
  <si>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</si>
  <si>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</si>
  <si>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</si>
  <si>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</si>
  <si>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</si>
  <si>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</si>
  <si>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</si>
  <si>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</si>
  <si>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</si>
  <si>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</si>
  <si>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</si>
  <si>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</si>
  <si>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</si>
  <si>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</si>
  <si>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</si>
  <si>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</si>
  <si>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</si>
  <si>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</si>
  <si>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</si>
  <si>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</si>
  <si>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</si>
  <si>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</si>
  <si>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</si>
  <si>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</si>
  <si>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</si>
  <si>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</si>
  <si>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</si>
  <si>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</si>
  <si>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</si>
  <si>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</si>
  <si>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</si>
  <si>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</si>
  <si>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</si>
  <si>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</si>
  <si>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</si>
  <si>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</si>
  <si>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</si>
  <si>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</si>
  <si>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</si>
  <si>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</si>
  <si>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</si>
  <si>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</si>
  <si>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</si>
  <si>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</si>
  <si>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</si>
  <si>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</si>
  <si>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</si>
  <si>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</si>
  <si>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</si>
  <si>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</si>
  <si>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</si>
  <si>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</si>
  <si>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</si>
  <si>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</si>
  <si>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</si>
  <si>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</si>
  <si>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</si>
  <si>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</si>
  <si>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</si>
  <si>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</si>
  <si>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</si>
  <si>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</si>
  <si>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</si>
  <si>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</si>
  <si>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</si>
  <si>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</si>
  <si>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</si>
  <si>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</si>
  <si>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</si>
  <si>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</si>
  <si>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</si>
  <si>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</si>
  <si>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</si>
  <si>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</si>
  <si>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</si>
  <si>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</si>
  <si>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</si>
  <si>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</si>
  <si>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</si>
  <si>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</si>
  <si>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</si>
  <si>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</si>
  <si>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</si>
  <si>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</si>
  <si>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</si>
  <si>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</si>
  <si>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</si>
  <si>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</si>
  <si>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</si>
  <si>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</si>
  <si>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</si>
  <si>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</si>
  <si>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</si>
  <si>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</si>
  <si>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</si>
  <si>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</si>
  <si>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</si>
  <si>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</si>
  <si>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</si>
  <si>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</si>
  <si>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</si>
  <si>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</si>
  <si>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</si>
  <si>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</si>
  <si>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</si>
  <si>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</si>
  <si>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</si>
  <si>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</si>
  <si>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</si>
  <si>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</si>
  <si>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</si>
  <si>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</si>
  <si>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</si>
  <si>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</si>
  <si>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</si>
  <si>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</si>
  <si>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</si>
  <si>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</si>
  <si>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</si>
  <si>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</si>
  <si>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</si>
  <si>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</si>
  <si>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</si>
  <si>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</si>
  <si>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</si>
  <si>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</si>
  <si>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</si>
  <si>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</si>
  <si>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</si>
  <si>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</si>
  <si>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</si>
  <si>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</si>
  <si>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</si>
  <si>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</si>
  <si>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</si>
  <si>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</si>
  <si>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</si>
  <si>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</si>
  <si>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</si>
  <si>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</si>
  <si>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</si>
  <si>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</si>
  <si>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</si>
  <si>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</si>
  <si>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</si>
  <si>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</si>
  <si>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</si>
  <si>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</si>
  <si>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</si>
  <si>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</si>
  <si>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</si>
  <si>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</si>
  <si>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</si>
  <si>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</si>
  <si>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</si>
  <si>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</si>
  <si>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</si>
  <si>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</si>
  <si>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</si>
  <si>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</si>
  <si>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</si>
  <si>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</si>
  <si>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</si>
  <si>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</si>
  <si>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</si>
  <si>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</si>
  <si>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</si>
  <si>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</si>
  <si>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</si>
  <si>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</si>
  <si>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</si>
  <si>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</si>
  <si>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</si>
  <si>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</si>
  <si>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</si>
  <si>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</si>
  <si>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</si>
  <si>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</si>
  <si>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</si>
  <si>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</si>
  <si>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</si>
  <si>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</si>
  <si>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</si>
  <si>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</si>
  <si>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</si>
  <si>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</si>
  <si>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</si>
  <si>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</si>
  <si>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</si>
  <si>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</si>
  <si>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</si>
  <si>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</si>
  <si>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</si>
  <si>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</si>
  <si>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</si>
  <si>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</si>
  <si>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</si>
  <si>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</si>
  <si>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</si>
  <si>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</si>
  <si>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</si>
  <si>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</si>
  <si>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</si>
  <si>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</si>
  <si>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</si>
  <si>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</si>
  <si>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</si>
  <si>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</si>
  <si>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</si>
  <si>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</si>
  <si>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</si>
  <si>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</si>
  <si>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</si>
  <si>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</si>
  <si>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</si>
  <si>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</si>
  <si>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</si>
  <si>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</si>
  <si>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</si>
  <si>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</si>
  <si>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</si>
  <si>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</si>
  <si>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</si>
  <si>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</si>
  <si>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</si>
  <si>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</si>
  <si>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</si>
  <si>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</si>
  <si>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</si>
  <si>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</si>
  <si>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</si>
  <si>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</si>
  <si>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</si>
  <si>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</si>
  <si>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</si>
  <si>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</si>
  <si>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</si>
  <si>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</si>
  <si>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</si>
  <si>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</si>
  <si>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</si>
  <si>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</si>
  <si>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</si>
  <si>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</si>
  <si>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</si>
  <si>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</si>
  <si>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</si>
  <si>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</si>
  <si>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</si>
  <si>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</si>
  <si>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</si>
  <si>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</si>
  <si>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</si>
  <si>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</si>
  <si>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</si>
  <si>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</si>
  <si>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</si>
  <si>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</si>
  <si>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</si>
  <si>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</si>
  <si>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</si>
  <si>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</si>
  <si>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</si>
  <si>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</si>
  <si>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</si>
  <si>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</si>
  <si>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</si>
  <si>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</si>
  <si>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</si>
  <si>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</si>
  <si>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</si>
  <si>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</si>
  <si>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</si>
  <si>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</si>
  <si>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</si>
  <si>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</si>
  <si>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</si>
  <si>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</si>
  <si>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</si>
  <si>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</si>
  <si>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</si>
  <si>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</si>
  <si>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</si>
  <si>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</si>
  <si>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</si>
  <si>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</si>
  <si>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</si>
  <si>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</si>
  <si>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</si>
  <si>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</si>
  <si>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</si>
  <si>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</si>
  <si>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</si>
  <si>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</si>
  <si>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</si>
  <si>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</si>
  <si>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</si>
  <si>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</si>
  <si>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</si>
  <si>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</si>
  <si>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</si>
  <si>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</si>
  <si>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</si>
  <si>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</si>
  <si>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</si>
  <si>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</si>
  <si>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</si>
  <si>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</si>
  <si>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</si>
  <si>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</si>
  <si>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</si>
  <si>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</si>
  <si>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</si>
  <si>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</si>
  <si>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</si>
  <si>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</si>
  <si>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</si>
  <si>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</si>
  <si>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</si>
  <si>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</si>
  <si>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</si>
  <si>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</si>
  <si>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</si>
  <si>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</si>
  <si>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</si>
  <si>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</si>
  <si>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</si>
  <si>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</si>
  <si>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</si>
  <si>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</si>
  <si>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</si>
  <si>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</si>
  <si>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</si>
  <si>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</si>
  <si>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</si>
  <si>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</si>
  <si>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</si>
  <si>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</si>
  <si>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</si>
  <si>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</si>
  <si>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</si>
  <si>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</si>
  <si>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</si>
  <si>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</si>
  <si>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</si>
  <si>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</si>
  <si>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</si>
  <si>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</si>
  <si>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</si>
  <si>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</si>
  <si>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</si>
  <si>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</si>
  <si>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</si>
  <si>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</si>
  <si>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</si>
  <si>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</si>
  <si>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</si>
  <si>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</si>
  <si>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</si>
  <si>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</si>
  <si>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</si>
  <si>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</si>
  <si>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</si>
  <si>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</si>
  <si>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</si>
  <si>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</si>
  <si>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</si>
  <si>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</si>
  <si>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</si>
  <si>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</si>
  <si>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</si>
  <si>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</si>
  <si>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</si>
  <si>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</si>
  <si>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</si>
  <si>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</si>
  <si>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</si>
  <si>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</si>
  <si>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</si>
  <si>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</si>
  <si>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</si>
  <si>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</si>
  <si>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</si>
  <si>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</si>
  <si>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</si>
  <si>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</si>
  <si>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</si>
  <si>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</si>
  <si>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</si>
  <si>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</si>
  <si>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</si>
  <si>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</si>
  <si>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</si>
  <si>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</si>
  <si>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</si>
  <si>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</si>
  <si>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</si>
  <si>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</si>
  <si>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</si>
  <si>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</si>
  <si>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</si>
  <si>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</si>
  <si>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</si>
  <si>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</si>
  <si>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</si>
  <si>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</si>
  <si>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</si>
  <si>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</si>
  <si>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</si>
  <si>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</si>
  <si>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</si>
  <si>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</si>
  <si>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</si>
  <si>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</si>
  <si>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</si>
  <si>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</si>
  <si>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</si>
  <si>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</si>
  <si>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</si>
  <si>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</si>
  <si>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</si>
  <si>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</si>
  <si>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</si>
  <si>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</si>
  <si>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</si>
  <si>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</si>
  <si>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</si>
  <si>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</si>
  <si>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</si>
  <si>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</si>
  <si>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</si>
  <si>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</si>
  <si>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</si>
  <si>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</si>
  <si>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</si>
  <si>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</si>
  <si>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</si>
  <si>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</si>
  <si>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</si>
  <si>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</si>
  <si>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</si>
  <si>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</si>
  <si>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</si>
  <si>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</si>
  <si>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</si>
  <si>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</si>
  <si>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</si>
  <si>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</si>
  <si>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</si>
  <si>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</si>
  <si>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</si>
  <si>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</si>
  <si>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</si>
  <si>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</si>
  <si>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</si>
  <si>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</si>
  <si>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</si>
  <si>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</si>
  <si>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</si>
  <si>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</si>
  <si>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</si>
  <si>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</si>
  <si>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</si>
  <si>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</si>
  <si>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</si>
  <si>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</si>
  <si>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</si>
  <si>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</si>
  <si>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</si>
  <si>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</si>
  <si>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</si>
  <si>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</si>
  <si>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</si>
  <si>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</si>
  <si>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</si>
  <si>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</si>
  <si>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</si>
  <si>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</si>
  <si>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</si>
  <si>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</si>
  <si>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</si>
  <si>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</si>
  <si>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</si>
  <si>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</si>
  <si>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</si>
  <si>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</si>
  <si>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</si>
  <si>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</si>
  <si>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</si>
  <si>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</si>
  <si>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</si>
  <si>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</si>
  <si>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</si>
  <si>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</si>
  <si>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</si>
  <si>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</si>
  <si>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</si>
  <si>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</si>
  <si>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</si>
  <si>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</si>
  <si>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</si>
  <si>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</si>
  <si>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</si>
  <si>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</si>
  <si>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</si>
  <si>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</si>
  <si>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</si>
  <si>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</si>
  <si>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</si>
  <si>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</si>
  <si>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</si>
  <si>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</si>
  <si>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</si>
  <si>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</si>
  <si>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</si>
  <si>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</si>
  <si>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</si>
  <si>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</si>
  <si>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</si>
  <si>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</si>
  <si>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</si>
  <si>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</si>
  <si>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</si>
  <si>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</si>
  <si>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</si>
  <si>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</si>
  <si>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</si>
  <si>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</si>
  <si>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</si>
  <si>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</si>
  <si>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</si>
  <si>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</si>
  <si>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</si>
  <si>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</si>
  <si>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</si>
  <si>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</si>
  <si>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</si>
  <si>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</si>
  <si>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</si>
  <si>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</si>
  <si>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</si>
  <si>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</si>
  <si>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</si>
  <si>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</si>
  <si>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</si>
  <si>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</si>
  <si>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</si>
  <si>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</si>
  <si>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</si>
  <si>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</si>
  <si>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</si>
  <si>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</si>
  <si>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</si>
  <si>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</si>
  <si>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</si>
  <si>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</si>
  <si>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</si>
  <si>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</si>
  <si>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</si>
  <si>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</si>
  <si>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</si>
  <si>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</si>
  <si>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</si>
  <si>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</si>
  <si>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</si>
  <si>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</si>
  <si>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</si>
  <si>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</si>
  <si>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</si>
  <si>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</si>
  <si>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</si>
  <si>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</si>
  <si>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</si>
  <si>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</si>
  <si>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</si>
  <si>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</si>
  <si>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</si>
  <si>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</si>
  <si>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</si>
  <si>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</si>
  <si>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</si>
  <si>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</si>
  <si>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</si>
  <si>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</si>
  <si>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</si>
  <si>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</si>
  <si>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</si>
  <si>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</si>
  <si>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</si>
  <si>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</si>
  <si>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</si>
  <si>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</si>
  <si>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</si>
  <si>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</si>
  <si>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</si>
  <si>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</si>
  <si>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</si>
  <si>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</si>
  <si>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</si>
  <si>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</si>
  <si>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</si>
  <si>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</si>
  <si>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</si>
  <si>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</si>
  <si>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</si>
  <si>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</si>
  <si>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</si>
  <si>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</si>
  <si>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</si>
  <si>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</si>
  <si>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</si>
  <si>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</si>
  <si>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</si>
  <si>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</si>
  <si>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</si>
  <si>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</si>
  <si>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</si>
  <si>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</si>
  <si>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</si>
  <si>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</si>
  <si>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</si>
  <si>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</si>
  <si>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</si>
  <si>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</si>
  <si>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</si>
  <si>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</si>
  <si>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</si>
  <si>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</si>
  <si>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</si>
  <si>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</si>
  <si>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</si>
  <si>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</si>
  <si>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</si>
  <si>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</si>
  <si>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</si>
  <si>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</si>
  <si>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</si>
  <si>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</si>
  <si>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</si>
  <si>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</si>
  <si>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</si>
  <si>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</si>
  <si>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</si>
  <si>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</si>
  <si>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</si>
  <si>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</si>
  <si>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</si>
  <si>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</si>
  <si>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</si>
  <si>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</si>
  <si>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</si>
  <si>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</si>
  <si>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</si>
  <si>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</si>
  <si>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</si>
  <si>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</si>
  <si>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</si>
  <si>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</si>
  <si>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</si>
  <si>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</si>
  <si>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</si>
  <si>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</si>
  <si>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</si>
  <si>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</si>
  <si>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</si>
  <si>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</si>
  <si>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</si>
  <si>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</si>
  <si>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</si>
  <si>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</si>
  <si>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</si>
  <si>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</si>
  <si>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</si>
  <si>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</si>
  <si>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</si>
  <si>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</si>
  <si>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</si>
  <si>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</si>
  <si>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</si>
  <si>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</si>
  <si>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</si>
  <si>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</si>
  <si>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</si>
  <si>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</si>
  <si>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</si>
  <si>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</si>
  <si>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</si>
  <si>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</si>
  <si>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</si>
  <si>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</si>
  <si>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</si>
  <si>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</si>
  <si>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</si>
  <si>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</si>
  <si>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</si>
  <si>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</si>
  <si>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</si>
  <si>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</si>
  <si>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</si>
  <si>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</si>
  <si>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</si>
  <si>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</si>
  <si>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</si>
  <si>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</si>
  <si>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</si>
  <si>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</si>
  <si>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</si>
  <si>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</si>
  <si>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</si>
  <si>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</si>
  <si>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</si>
  <si>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</si>
  <si>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</si>
  <si>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</si>
  <si>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</si>
  <si>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</si>
  <si>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</si>
  <si>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</si>
  <si>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</si>
  <si>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</si>
  <si>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</si>
  <si>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</si>
  <si>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</si>
  <si>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</si>
  <si>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</si>
  <si>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</si>
  <si>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</si>
  <si>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</si>
  <si>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</si>
  <si>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</si>
  <si>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</si>
  <si>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</si>
  <si>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</si>
  <si>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</si>
  <si>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</si>
  <si>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</si>
  <si>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</si>
  <si>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</si>
  <si>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</si>
  <si>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</si>
  <si>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</si>
  <si>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</si>
  <si>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</si>
  <si>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</si>
  <si>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</si>
  <si>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</si>
  <si>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</si>
  <si>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</si>
  <si>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</si>
  <si>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</si>
  <si>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</si>
  <si>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</si>
  <si>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</si>
  <si>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</si>
  <si>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</si>
  <si>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</si>
  <si>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</si>
  <si>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</si>
  <si>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</si>
  <si>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</si>
  <si>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</si>
  <si>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</si>
  <si>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</si>
  <si>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</si>
  <si>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</si>
  <si>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</si>
  <si>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</si>
  <si>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</si>
  <si>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</si>
  <si>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</si>
  <si>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</si>
  <si>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</si>
  <si>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</si>
  <si>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</si>
  <si>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</si>
  <si>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</si>
  <si>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</si>
  <si>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</si>
  <si>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</si>
  <si>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</si>
  <si>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</si>
  <si>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</si>
  <si>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</si>
  <si>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</si>
  <si>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</si>
  <si>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</si>
  <si>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</si>
  <si>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</si>
  <si>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</si>
  <si>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</si>
  <si>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</si>
  <si>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</si>
  <si>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</si>
  <si>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</si>
  <si>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</si>
  <si>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</si>
  <si>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</si>
  <si>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</si>
  <si>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</si>
  <si>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</si>
  <si>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</si>
  <si>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</si>
  <si>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</si>
  <si>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</si>
  <si>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</si>
  <si>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</si>
  <si>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</si>
  <si>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</si>
  <si>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</si>
  <si>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</si>
  <si>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</si>
  <si>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</si>
  <si>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</si>
  <si>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</si>
  <si>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</si>
  <si>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</si>
  <si>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</si>
  <si>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</si>
  <si>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</si>
  <si>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</si>
  <si>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</si>
  <si>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</si>
  <si>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</si>
  <si>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</si>
  <si>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</si>
  <si>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</si>
  <si>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</si>
  <si>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</si>
  <si>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</si>
  <si>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</si>
  <si>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</si>
  <si>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</si>
  <si>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</si>
  <si>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</si>
  <si>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</si>
  <si>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</si>
  <si>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</si>
  <si>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</si>
  <si>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</si>
  <si>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</si>
  <si>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</si>
  <si>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</si>
  <si>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</si>
  <si>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</si>
  <si>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</si>
  <si>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</si>
  <si>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</si>
  <si>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</si>
  <si>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</si>
  <si>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</si>
  <si>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</si>
  <si>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</si>
  <si>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</si>
  <si>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</si>
  <si>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մարտի 18-ի</t>
  </si>
  <si>
    <t xml:space="preserve"> N 297-Ն որոշման</t>
  </si>
  <si>
    <t xml:space="preserve"> 2025 թվականի մարտի 18-ի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</si>
</sst>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1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169" fontId="76" fillId="33" borderId="0" xfId="0" applyNumberFormat="1" applyFont="1" applyFill="1"/>
    <xf numFmtId="0" fontId="81" fillId="32" borderId="27" xfId="0" applyFont="1" applyFill="1" applyBorder="1" applyAlignment="1">
      <alignment horizontal="center" vertical="top" wrapText="1"/>
    </xf>
    <xf numFmtId="0" fontId="77" fillId="32" borderId="25" xfId="0" applyFont="1" applyFill="1" applyBorder="1" applyAlignment="1">
      <alignment horizontal="center" vertical="top" wrapText="1"/>
    </xf>
    <xf numFmtId="0" fontId="82" fillId="32" borderId="25" xfId="0" applyFont="1" applyFill="1" applyBorder="1" applyAlignment="1">
      <alignment vertical="top" wrapText="1"/>
    </xf>
    <xf numFmtId="0" fontId="77" fillId="32" borderId="29" xfId="0" applyFont="1" applyFill="1" applyBorder="1" applyAlignment="1">
      <alignment horizontal="center" vertical="top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81" fillId="32" borderId="27" xfId="0" applyFont="1" applyFill="1" applyBorder="1" applyAlignment="1">
      <alignment vertical="top" wrapText="1"/>
    </xf>
    <xf numFmtId="0" fontId="87" fillId="32" borderId="28" xfId="0" applyFont="1" applyFill="1" applyBorder="1" applyAlignment="1">
      <alignment vertical="top" wrapText="1"/>
    </xf>
    <xf numFmtId="169" fontId="88" fillId="32" borderId="11" xfId="77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49" fontId="44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vertical="center"/>
    </xf>
    <xf numFmtId="169" fontId="89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89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0" fontId="90" fillId="32" borderId="10" xfId="0" applyFont="1" applyFill="1" applyBorder="1" applyAlignment="1">
      <alignment horizontal="center" vertical="center" wrapText="1" readingOrder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89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49" fontId="44" fillId="32" borderId="10" xfId="0" applyNumberFormat="1" applyFont="1" applyFill="1" applyBorder="1" applyAlignment="1">
      <alignment horizontal="left" vertical="center" wrapText="1"/>
    </xf>
    <xf numFmtId="169" fontId="33" fillId="32" borderId="10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89" fillId="32" borderId="10" xfId="49" applyNumberFormat="1" applyFont="1" applyFill="1" applyBorder="1" applyAlignment="1">
      <alignment horizontal="right" vertical="center"/>
    </xf>
    <xf numFmtId="0" fontId="29" fillId="32" borderId="0" xfId="0" applyFont="1" applyFill="1" applyAlignment="1">
      <alignment vertical="center"/>
    </xf>
    <xf numFmtId="49" fontId="25" fillId="32" borderId="0" xfId="0" applyNumberFormat="1" applyFont="1" applyFill="1" applyAlignment="1">
      <alignment vertical="center" wrapText="1"/>
    </xf>
    <xf numFmtId="49" fontId="26" fillId="32" borderId="0" xfId="0" applyNumberFormat="1" applyFont="1" applyFill="1" applyAlignment="1">
      <alignment vertical="center"/>
    </xf>
    <xf numFmtId="49" fontId="27" fillId="32" borderId="0" xfId="0" applyNumberFormat="1" applyFont="1" applyFill="1" applyAlignment="1">
      <alignment vertical="center"/>
    </xf>
    <xf numFmtId="49" fontId="28" fillId="32" borderId="0" xfId="0" applyNumberFormat="1" applyFont="1" applyFill="1" applyAlignment="1">
      <alignment vertical="center"/>
    </xf>
    <xf numFmtId="49" fontId="29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43" fontId="0" fillId="0" borderId="0" xfId="0" applyNumberFormat="1"/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0" fontId="77" fillId="32" borderId="24" xfId="0" applyFont="1" applyFill="1" applyBorder="1" applyAlignment="1">
      <alignment horizontal="center" vertical="top" wrapText="1"/>
    </xf>
    <xf numFmtId="0" fontId="78" fillId="32" borderId="25" xfId="0" applyFont="1" applyFill="1" applyBorder="1" applyAlignment="1">
      <alignment vertical="top" wrapText="1"/>
    </xf>
    <xf numFmtId="0" fontId="80" fillId="32" borderId="26" xfId="0" applyFont="1" applyFill="1" applyBorder="1" applyAlignment="1">
      <alignment vertical="top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0" fontId="77" fillId="32" borderId="25" xfId="0" applyFont="1" applyFill="1" applyBorder="1" applyAlignment="1">
      <alignment vertical="top" wrapText="1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83" fillId="32" borderId="30" xfId="0" applyFont="1" applyFill="1" applyBorder="1" applyAlignment="1">
      <alignment vertical="top" wrapText="1"/>
    </xf>
    <xf numFmtId="0" fontId="84" fillId="32" borderId="30" xfId="0" applyFont="1" applyFill="1" applyBorder="1" applyAlignment="1">
      <alignment vertical="top" wrapText="1"/>
    </xf>
    <xf numFmtId="0" fontId="83" fillId="32" borderId="31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vertical="center"/>
    </xf>
    <xf numFmtId="0" fontId="84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vertical="top" wrapText="1"/>
    </xf>
    <xf numFmtId="0" fontId="77" fillId="32" borderId="31" xfId="0" applyFont="1" applyFill="1" applyBorder="1" applyAlignment="1">
      <alignment horizontal="center" vertical="top" wrapText="1"/>
    </xf>
    <xf numFmtId="169" fontId="32" fillId="32" borderId="10" xfId="77" applyNumberFormat="1" applyFont="1" applyFill="1" applyBorder="1" applyAlignment="1">
      <alignment horizontal="left" vertical="center" wrapText="1"/>
    </xf>
    <xf numFmtId="0" fontId="84" fillId="32" borderId="25" xfId="0" applyFont="1" applyFill="1" applyBorder="1" applyAlignment="1">
      <alignment horizontal="center" vertical="top" wrapText="1"/>
    </xf>
    <xf numFmtId="0" fontId="84" fillId="32" borderId="25" xfId="0" applyFont="1" applyFill="1" applyBorder="1" applyAlignment="1">
      <alignment vertical="top" wrapText="1"/>
    </xf>
    <xf numFmtId="0" fontId="83" fillId="32" borderId="29" xfId="0" applyFont="1" applyFill="1" applyBorder="1" applyAlignment="1">
      <alignment vertical="top" wrapText="1"/>
    </xf>
    <xf numFmtId="169" fontId="32" fillId="32" borderId="10" xfId="77" applyNumberFormat="1" applyFont="1" applyFill="1" applyBorder="1" applyAlignment="1">
      <alignment horizontal="left" vertical="center"/>
    </xf>
    <xf numFmtId="0" fontId="77" fillId="32" borderId="32" xfId="0" applyFont="1" applyFill="1" applyBorder="1" applyAlignment="1">
      <alignment horizontal="center" vertical="top" wrapText="1"/>
    </xf>
    <xf numFmtId="169" fontId="33" fillId="32" borderId="12" xfId="77" applyNumberFormat="1" applyFont="1" applyFill="1" applyBorder="1" applyAlignment="1">
      <alignment horizontal="center" vertical="center"/>
    </xf>
    <xf numFmtId="0" fontId="77" fillId="32" borderId="12" xfId="0" applyFont="1" applyFill="1" applyBorder="1" applyAlignment="1">
      <alignment vertical="top" wrapText="1"/>
    </xf>
    <xf numFmtId="0" fontId="77" fillId="32" borderId="10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vertical="top" wrapText="1"/>
    </xf>
    <xf numFmtId="0" fontId="77" fillId="32" borderId="34" xfId="0" applyFont="1" applyFill="1" applyBorder="1" applyAlignment="1">
      <alignment horizontal="center" vertical="top" wrapText="1"/>
    </xf>
    <xf numFmtId="0" fontId="79" fillId="32" borderId="25" xfId="0" applyFont="1" applyFill="1" applyBorder="1" applyAlignment="1">
      <alignment vertical="top" wrapText="1"/>
    </xf>
    <xf numFmtId="0" fontId="79" fillId="32" borderId="27" xfId="0" applyFont="1" applyFill="1" applyBorder="1" applyAlignment="1">
      <alignment vertical="top" wrapText="1"/>
    </xf>
    <xf numFmtId="0" fontId="79" fillId="32" borderId="33" xfId="0" applyFont="1" applyFill="1" applyBorder="1" applyAlignment="1">
      <alignment vertical="top" wrapText="1"/>
    </xf>
    <xf numFmtId="0" fontId="84" fillId="32" borderId="33" xfId="0" applyFont="1" applyFill="1" applyBorder="1" applyAlignment="1">
      <alignment vertical="top" wrapText="1"/>
    </xf>
    <xf numFmtId="0" fontId="79" fillId="32" borderId="25" xfId="0" applyFont="1" applyFill="1" applyBorder="1" applyAlignment="1">
      <alignment horizontal="center" vertical="top" wrapText="1"/>
    </xf>
    <xf numFmtId="0" fontId="79" fillId="32" borderId="29" xfId="0" applyFont="1" applyFill="1" applyBorder="1" applyAlignment="1">
      <alignment horizontal="center" vertical="top" wrapText="1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9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 wrapText="1"/>
    </xf>
    <xf numFmtId="0" fontId="35" fillId="32" borderId="0" xfId="63" applyFont="1" applyFill="1" applyAlignment="1">
      <alignment vertical="center" wrapText="1"/>
    </xf>
    <xf numFmtId="0" fontId="69" fillId="32" borderId="10" xfId="63" applyFont="1" applyFill="1" applyBorder="1" applyAlignment="1">
      <alignment horizontal="center" vertical="center"/>
    </xf>
    <xf numFmtId="49" fontId="56" fillId="32" borderId="10" xfId="63" applyNumberFormat="1" applyFont="1" applyFill="1" applyBorder="1" applyAlignment="1">
      <alignment horizontal="center" vertical="center" wrapText="1"/>
    </xf>
    <xf numFmtId="0" fontId="56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center" vertical="center"/>
    </xf>
    <xf numFmtId="49" fontId="32" fillId="32" borderId="10" xfId="63" applyNumberFormat="1" applyFont="1" applyFill="1" applyBorder="1" applyAlignment="1">
      <alignment horizontal="center" vertical="center"/>
    </xf>
    <xf numFmtId="0" fontId="32" fillId="32" borderId="10" xfId="63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33" fillId="32" borderId="10" xfId="63" applyFont="1" applyFill="1" applyBorder="1" applyAlignment="1">
      <alignment horizontal="left" vertical="center" wrapText="1" readingOrder="1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49" fontId="33" fillId="32" borderId="10" xfId="63" applyNumberFormat="1" applyFont="1" applyFill="1" applyBorder="1" applyAlignment="1">
      <alignment horizontal="center" vertical="center"/>
    </xf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0" fontId="33" fillId="32" borderId="10" xfId="63" applyFont="1" applyFill="1" applyBorder="1" applyAlignment="1">
      <alignment horizontal="left" vertical="center" wrapText="1"/>
    </xf>
    <xf numFmtId="165" fontId="34" fillId="32" borderId="0" xfId="63" applyNumberFormat="1" applyFont="1" applyFill="1" applyAlignment="1">
      <alignment horizontal="center" vertical="top"/>
    </xf>
    <xf numFmtId="166" fontId="70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70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3" fillId="32" borderId="0" xfId="63" applyNumberFormat="1" applyFont="1" applyFill="1"/>
    <xf numFmtId="0" fontId="50" fillId="32" borderId="10" xfId="63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0" fontId="44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49" fontId="44" fillId="32" borderId="10" xfId="63" applyNumberFormat="1" applyFont="1" applyFill="1" applyBorder="1" applyAlignment="1">
      <alignment horizontal="left" vertical="center" wrapText="1"/>
    </xf>
    <xf numFmtId="49" fontId="51" fillId="32" borderId="10" xfId="63" applyNumberFormat="1" applyFont="1" applyFill="1" applyBorder="1" applyAlignment="1">
      <alignment horizontal="left" vertical="center" wrapText="1"/>
    </xf>
    <xf numFmtId="49" fontId="52" fillId="32" borderId="10" xfId="63" applyNumberFormat="1" applyFont="1" applyFill="1" applyBorder="1" applyAlignment="1">
      <alignment horizontal="left" vertical="center" wrapText="1"/>
    </xf>
    <xf numFmtId="166" fontId="33" fillId="32" borderId="10" xfId="63" applyNumberFormat="1" applyFont="1" applyFill="1" applyBorder="1" applyAlignment="1">
      <alignment horizontal="center" vertical="center" wrapText="1"/>
    </xf>
    <xf numFmtId="49" fontId="53" fillId="32" borderId="10" xfId="63" applyNumberFormat="1" applyFont="1" applyFill="1" applyBorder="1" applyAlignment="1">
      <alignment horizontal="center" vertical="center" wrapText="1"/>
    </xf>
    <xf numFmtId="169" fontId="7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2" fillId="32" borderId="0" xfId="0" applyFont="1" applyFill="1" applyAlignment="1">
      <alignment horizontal="center" vertical="center" wrapText="1"/>
    </xf>
    <xf numFmtId="0" fontId="32" fillId="32" borderId="0" xfId="0" applyFont="1" applyFill="1"/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center" vertical="center"/>
    </xf>
    <xf numFmtId="0" fontId="33" fillId="32" borderId="10" xfId="0" applyFont="1" applyFill="1" applyBorder="1"/>
    <xf numFmtId="0" fontId="33" fillId="32" borderId="10" xfId="0" applyFont="1" applyFill="1" applyBorder="1" applyAlignment="1">
      <alignment horizontal="left" vertical="center" wrapText="1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169" fontId="0" fillId="32" borderId="30" xfId="0" applyNumberFormat="1" applyFill="1" applyBorder="1" applyAlignment="1">
      <alignment horizontal="center" vertical="center" wrapText="1"/>
    </xf>
    <xf numFmtId="0" fontId="25" fillId="32" borderId="0" xfId="0" applyFont="1" applyFill="1"/>
    <xf numFmtId="0" fontId="33" fillId="32" borderId="10" xfId="0" applyFont="1" applyFill="1" applyBorder="1" applyAlignment="1">
      <alignment vertical="center" wrapText="1"/>
    </xf>
    <xf numFmtId="169" fontId="50" fillId="32" borderId="10" xfId="77" applyNumberFormat="1" applyFont="1" applyFill="1" applyBorder="1"/>
    <xf numFmtId="169" fontId="50" fillId="32" borderId="10" xfId="77" applyNumberFormat="1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33" fillId="32" borderId="10" xfId="0" applyFont="1" applyFill="1" applyBorder="1" applyAlignment="1">
      <alignment horizontal="center" vertical="center" wrapText="1"/>
    </xf>
    <xf numFmtId="0" fontId="19" fillId="32" borderId="30" xfId="0" applyFont="1" applyFill="1" applyBorder="1" applyAlignment="1">
      <alignment vertical="top" wrapText="1"/>
    </xf>
    <xf numFmtId="0" fontId="19" fillId="32" borderId="30" xfId="0" applyFont="1" applyFill="1" applyBorder="1" applyAlignment="1">
      <alignment horizontal="right" vertical="top" wrapText="1"/>
    </xf>
    <xf numFmtId="0" fontId="19" fillId="32" borderId="30" xfId="0" applyFont="1" applyFill="1" applyBorder="1" applyAlignment="1">
      <alignment horizontal="center" vertical="top" wrapText="1"/>
    </xf>
    <xf numFmtId="0" fontId="92" fillId="32" borderId="30" xfId="0" applyFont="1" applyFill="1" applyBorder="1" applyAlignment="1">
      <alignment vertical="top" wrapText="1"/>
    </xf>
    <xf numFmtId="40" fontId="32" fillId="32" borderId="0" xfId="0" applyNumberFormat="1" applyFont="1" applyFill="1" applyAlignment="1">
      <alignment horizontal="center" vertical="center"/>
    </xf>
    <xf numFmtId="49" fontId="25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/>
    </xf>
    <xf numFmtId="0" fontId="29" fillId="32" borderId="0" xfId="0" applyFont="1" applyFill="1" applyAlignment="1">
      <alignment vertical="center" wrapText="1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43" fontId="24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/>
    </xf>
    <xf numFmtId="49" fontId="26" fillId="32" borderId="0" xfId="0" applyNumberFormat="1" applyFont="1" applyFill="1" applyAlignment="1">
      <alignment vertical="center" wrapText="1"/>
    </xf>
    <xf numFmtId="49" fontId="27" fillId="32" borderId="0" xfId="0" applyNumberFormat="1" applyFont="1" applyFill="1" applyAlignment="1">
      <alignment vertical="center" wrapText="1"/>
    </xf>
    <xf numFmtId="49" fontId="28" fillId="32" borderId="0" xfId="0" applyNumberFormat="1" applyFont="1" applyFill="1" applyAlignment="1">
      <alignment vertical="center" wrapText="1"/>
    </xf>
    <xf numFmtId="49" fontId="29" fillId="32" borderId="0" xfId="0" applyNumberFormat="1" applyFont="1" applyFill="1" applyAlignment="1">
      <alignment vertical="center" wrapText="1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0" fontId="25" fillId="32" borderId="10" xfId="0" applyFont="1" applyFill="1" applyBorder="1" applyAlignment="1">
      <alignment horizontal="center" vertical="center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6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49" fontId="50" fillId="32" borderId="0" xfId="0" applyNumberFormat="1" applyFont="1" applyFill="1" applyAlignment="1">
      <alignment vertical="center" wrapText="1"/>
    </xf>
    <xf numFmtId="49" fontId="46" fillId="32" borderId="0" xfId="0" applyNumberFormat="1" applyFont="1" applyFill="1" applyAlignment="1">
      <alignment vertical="center"/>
    </xf>
    <xf numFmtId="49" fontId="47" fillId="32" borderId="0" xfId="0" applyNumberFormat="1" applyFont="1" applyFill="1" applyAlignment="1">
      <alignment vertical="center"/>
    </xf>
    <xf numFmtId="49" fontId="48" fillId="32" borderId="0" xfId="0" applyNumberFormat="1" applyFont="1" applyFill="1" applyAlignment="1">
      <alignment vertical="center" wrapText="1"/>
    </xf>
    <xf numFmtId="49" fontId="33" fillId="32" borderId="0" xfId="0" applyNumberFormat="1" applyFont="1" applyFill="1" applyAlignment="1">
      <alignment vertical="center" wrapText="1"/>
    </xf>
    <xf numFmtId="49" fontId="55" fillId="32" borderId="0" xfId="0" applyNumberFormat="1" applyFont="1" applyFill="1" applyAlignment="1">
      <alignment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0" xfId="0" applyFont="1" applyFill="1"/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8" fillId="32" borderId="0" xfId="0" applyNumberFormat="1" applyFont="1" applyFill="1" applyAlignment="1">
      <alignment vertical="center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49" fontId="33" fillId="32" borderId="0" xfId="0" applyNumberFormat="1" applyFont="1" applyFill="1" applyAlignment="1">
      <alignment vertical="center"/>
    </xf>
    <xf numFmtId="49" fontId="55" fillId="32" borderId="0" xfId="0" applyNumberFormat="1" applyFont="1" applyFill="1" applyAlignment="1">
      <alignment vertical="center"/>
    </xf>
    <xf numFmtId="0" fontId="44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50" fillId="32" borderId="0" xfId="0" applyNumberFormat="1" applyFont="1" applyFill="1" applyAlignment="1">
      <alignment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94" fillId="32" borderId="10" xfId="0" applyNumberFormat="1" applyFont="1" applyFill="1" applyBorder="1" applyAlignment="1">
      <alignment horizontal="left" vertical="center" wrapText="1" readingOrder="1"/>
    </xf>
    <xf numFmtId="172" fontId="33" fillId="32" borderId="10" xfId="0" applyNumberFormat="1" applyFont="1" applyFill="1" applyBorder="1" applyAlignment="1">
      <alignment horizontal="center" vertical="center" wrapText="1"/>
    </xf>
    <xf numFmtId="0" fontId="41" fillId="32" borderId="10" xfId="0" applyFont="1" applyFill="1" applyBorder="1" applyAlignment="1">
      <alignment vertical="center"/>
    </xf>
    <xf numFmtId="49" fontId="91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9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center" vertical="center"/>
    </xf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left" vertical="center" wrapText="1" readingOrder="1"/>
    </xf>
    <xf numFmtId="49" fontId="9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9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top" wrapText="1"/>
    </xf>
    <xf numFmtId="43" fontId="38" fillId="32" borderId="0" xfId="0" applyNumberFormat="1" applyFont="1" applyFill="1"/>
    <xf numFmtId="169" fontId="40" fillId="32" borderId="10" xfId="49" applyNumberFormat="1" applyFont="1" applyFill="1" applyBorder="1" applyAlignment="1">
      <alignment horizontal="left" vertical="center"/>
    </xf>
    <xf numFmtId="0" fontId="24" fillId="32" borderId="10" xfId="0" applyFont="1" applyFill="1" applyBorder="1"/>
    <xf numFmtId="169" fontId="24" fillId="32" borderId="16" xfId="0" applyNumberFormat="1" applyFont="1" applyFill="1" applyBorder="1" applyAlignment="1">
      <alignment horizontal="center" vertical="center" wrapText="1"/>
    </xf>
    <xf numFmtId="49" fontId="45" fillId="32" borderId="0" xfId="0" applyNumberFormat="1" applyFont="1" applyFill="1" applyAlignment="1">
      <alignment vertical="center"/>
    </xf>
    <xf numFmtId="168" fontId="41" fillId="32" borderId="10" xfId="0" applyNumberFormat="1" applyFont="1" applyFill="1" applyBorder="1" applyAlignment="1">
      <alignment horizontal="center" vertical="center" wrapText="1"/>
    </xf>
    <xf numFmtId="169" fontId="39" fillId="32" borderId="0" xfId="0" applyNumberFormat="1" applyFont="1" applyFill="1" applyAlignment="1">
      <alignment horizontal="center" vertical="center" wrapText="1"/>
    </xf>
    <xf numFmtId="0" fontId="57" fillId="32" borderId="10" xfId="0" applyFont="1" applyFill="1" applyBorder="1" applyAlignment="1">
      <alignment horizontal="center" vertical="center"/>
    </xf>
    <xf numFmtId="168" fontId="38" fillId="32" borderId="0" xfId="0" applyNumberFormat="1" applyFont="1" applyFill="1"/>
    <xf numFmtId="49" fontId="91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7" fillId="32" borderId="25" xfId="0" applyFont="1" applyFill="1" applyBorder="1" applyAlignment="1">
      <alignment horizontal="center" vertical="top" wrapText="1"/>
    </xf>
    <xf numFmtId="0" fontId="77" fillId="32" borderId="27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horizontal="center" vertical="top" wrapText="1"/>
    </xf>
    <xf numFmtId="0" fontId="77" fillId="32" borderId="29" xfId="0" applyFont="1" applyFill="1" applyBorder="1" applyAlignment="1">
      <alignment horizontal="center" vertical="top" wrapText="1"/>
    </xf>
    <xf numFmtId="0" fontId="77" fillId="32" borderId="28" xfId="0" applyFont="1" applyFill="1" applyBorder="1" applyAlignment="1">
      <alignment horizontal="center" vertical="top" wrapText="1"/>
    </xf>
    <xf numFmtId="0" fontId="77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84" fillId="32" borderId="25" xfId="0" applyFont="1" applyFill="1" applyBorder="1" applyAlignment="1">
      <alignment horizontal="center" vertical="top" wrapText="1"/>
    </xf>
    <xf numFmtId="0" fontId="84" fillId="32" borderId="33" xfId="0" applyFont="1" applyFill="1" applyBorder="1" applyAlignment="1">
      <alignment horizontal="center" vertical="top" wrapText="1"/>
    </xf>
    <xf numFmtId="0" fontId="86" fillId="32" borderId="29" xfId="0" applyFont="1" applyFill="1" applyBorder="1" applyAlignment="1">
      <alignment vertical="top" wrapText="1"/>
    </xf>
    <xf numFmtId="0" fontId="86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  <xf numFmtId="0" fontId="37" fillId="32" borderId="0" xfId="63" applyFont="1" applyFill="1" applyAlignment="1">
      <alignment horizontal="right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8" fillId="32" borderId="0" xfId="63" applyFont="1" applyFill="1" applyAlignment="1">
      <alignment horizontal="right" wrapText="1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GV1266"/>
  <sheetViews>
    <sheetView view="pageBreakPreview" topLeftCell="H1" zoomScaleNormal="100" zoomScaleSheetLayoutView="100" workbookViewId="0">
      <selection activeCell="H7" sqref="H7:P7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5.140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02" customWidth="1"/>
    <col min="14" max="14" width="16.7109375" style="511" customWidth="1"/>
    <col min="15" max="15" width="16.42578125" style="511" customWidth="1"/>
    <col min="16" max="16" width="15.28515625" style="267" customWidth="1"/>
    <col min="17" max="16384" width="9.140625" style="267"/>
  </cols>
  <sheetData>
    <row r="1" spans="1:16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851</v>
      </c>
      <c r="O1" s="567"/>
      <c r="P1" s="567"/>
    </row>
    <row r="2" spans="1:16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6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6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6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267"/>
      <c r="O5" s="267"/>
    </row>
    <row r="6" spans="1:16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6" ht="39.75" customHeight="1">
      <c r="A7" s="258" t="s">
        <v>490</v>
      </c>
      <c r="H7" s="566" t="s">
        <v>917</v>
      </c>
      <c r="I7" s="566"/>
      <c r="J7" s="566"/>
      <c r="K7" s="566"/>
      <c r="L7" s="566"/>
      <c r="M7" s="566"/>
      <c r="N7" s="566"/>
      <c r="O7" s="566"/>
      <c r="P7" s="566"/>
    </row>
    <row r="8" spans="1:16">
      <c r="H8" s="272"/>
      <c r="I8" s="272"/>
      <c r="J8" s="272"/>
      <c r="K8" s="272"/>
      <c r="L8" s="272"/>
      <c r="M8" s="272"/>
      <c r="N8" s="272"/>
      <c r="O8" s="272"/>
      <c r="P8" s="272"/>
    </row>
    <row r="9" spans="1:16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6" ht="43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85" t="s">
        <v>375</v>
      </c>
      <c r="P10" s="586"/>
    </row>
    <row r="11" spans="1:16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6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440">
        <v>7</v>
      </c>
      <c r="O12" s="440">
        <v>8</v>
      </c>
      <c r="P12" s="440" t="s">
        <v>624</v>
      </c>
    </row>
    <row r="13" spans="1:16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5246479.2999999989</v>
      </c>
      <c r="O13" s="448">
        <f>+O14+O109+O141+O319+O406+O470+O483+O568+O659+O749</f>
        <v>-2931758.4000000004</v>
      </c>
      <c r="P13" s="448">
        <f>+P14+P109+P141+P319+P406+P470+P483+P568+P659+P749</f>
        <v>4462138.6999999993</v>
      </c>
    </row>
    <row r="14" spans="1:16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348342.2</v>
      </c>
      <c r="O14" s="448">
        <f>+O16+O66+O84+O99</f>
        <v>68991.3</v>
      </c>
      <c r="P14" s="448">
        <f>+P16+P66+P84+P99</f>
        <v>279350.90000000002</v>
      </c>
    </row>
    <row r="15" spans="1:16" s="458" customFormat="1" ht="13.5">
      <c r="A15" s="269" t="str">
        <f t="shared" si="0"/>
        <v>71010000000001</v>
      </c>
      <c r="B15" s="451" t="s">
        <v>439</v>
      </c>
      <c r="C15" s="452" t="s">
        <v>106</v>
      </c>
      <c r="D15" s="453" t="s">
        <v>441</v>
      </c>
      <c r="E15" s="454" t="s">
        <v>441</v>
      </c>
      <c r="F15" s="455" t="s">
        <v>441</v>
      </c>
      <c r="G15" s="456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</row>
    <row r="16" spans="1:16" s="458" customFormat="1" ht="40.5">
      <c r="A16" s="269" t="str">
        <f t="shared" si="0"/>
        <v>71010100000000</v>
      </c>
      <c r="B16" s="451" t="s">
        <v>439</v>
      </c>
      <c r="C16" s="452" t="s">
        <v>106</v>
      </c>
      <c r="D16" s="453" t="s">
        <v>106</v>
      </c>
      <c r="E16" s="454" t="s">
        <v>441</v>
      </c>
      <c r="F16" s="455" t="s">
        <v>441</v>
      </c>
      <c r="G16" s="456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78742.000000000015</v>
      </c>
      <c r="O16" s="460">
        <f>+O18+O60</f>
        <v>51997.4</v>
      </c>
      <c r="P16" s="460">
        <f>+P18+P60</f>
        <v>26744.600000000006</v>
      </c>
    </row>
    <row r="17" spans="1:16" s="458" customFormat="1" ht="13.5">
      <c r="A17" s="269" t="str">
        <f t="shared" si="0"/>
        <v>71010100000001</v>
      </c>
      <c r="B17" s="451" t="s">
        <v>439</v>
      </c>
      <c r="C17" s="452" t="s">
        <v>106</v>
      </c>
      <c r="D17" s="453" t="s">
        <v>106</v>
      </c>
      <c r="E17" s="454" t="s">
        <v>441</v>
      </c>
      <c r="F17" s="455" t="s">
        <v>441</v>
      </c>
      <c r="G17" s="456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</row>
    <row r="18" spans="1:16" s="273" customFormat="1" ht="25.5">
      <c r="A18" s="269" t="str">
        <f t="shared" si="0"/>
        <v>71010101000000</v>
      </c>
      <c r="B18" s="451" t="s">
        <v>439</v>
      </c>
      <c r="C18" s="452" t="s">
        <v>106</v>
      </c>
      <c r="D18" s="453" t="s">
        <v>106</v>
      </c>
      <c r="E18" s="462" t="s">
        <v>106</v>
      </c>
      <c r="F18" s="455" t="s">
        <v>441</v>
      </c>
      <c r="G18" s="456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78742.000000000015</v>
      </c>
      <c r="O18" s="253">
        <f>+O20+O55</f>
        <v>51997.4</v>
      </c>
      <c r="P18" s="253">
        <f>+P20+P55</f>
        <v>26744.600000000006</v>
      </c>
    </row>
    <row r="19" spans="1:16" s="273" customFormat="1" ht="12.75">
      <c r="A19" s="269" t="str">
        <f t="shared" si="0"/>
        <v>71010101000001</v>
      </c>
      <c r="B19" s="451" t="s">
        <v>439</v>
      </c>
      <c r="C19" s="452" t="s">
        <v>106</v>
      </c>
      <c r="D19" s="453" t="s">
        <v>106</v>
      </c>
      <c r="E19" s="462" t="s">
        <v>106</v>
      </c>
      <c r="F19" s="455" t="s">
        <v>441</v>
      </c>
      <c r="G19" s="456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</row>
    <row r="20" spans="1:16" s="458" customFormat="1" ht="16.5" customHeight="1">
      <c r="A20" s="269" t="str">
        <f t="shared" si="0"/>
        <v>71010101010000</v>
      </c>
      <c r="B20" s="451" t="s">
        <v>439</v>
      </c>
      <c r="C20" s="452" t="s">
        <v>106</v>
      </c>
      <c r="D20" s="453" t="s">
        <v>106</v>
      </c>
      <c r="E20" s="462" t="s">
        <v>106</v>
      </c>
      <c r="F20" s="455" t="s">
        <v>106</v>
      </c>
      <c r="G20" s="456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77689.400000000009</v>
      </c>
      <c r="O20" s="466">
        <f>SUM(O21:O54)</f>
        <v>51614.200000000004</v>
      </c>
      <c r="P20" s="466">
        <f>SUM(P21:P54)</f>
        <v>26075.200000000004</v>
      </c>
    </row>
    <row r="21" spans="1:16" s="458" customFormat="1" hidden="1">
      <c r="A21" s="269" t="str">
        <f t="shared" si="0"/>
        <v>71010101014111</v>
      </c>
      <c r="B21" s="451" t="s">
        <v>439</v>
      </c>
      <c r="C21" s="452" t="s">
        <v>106</v>
      </c>
      <c r="D21" s="453" t="s">
        <v>106</v>
      </c>
      <c r="E21" s="462" t="s">
        <v>106</v>
      </c>
      <c r="F21" s="455" t="s">
        <v>106</v>
      </c>
      <c r="G21" s="456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40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40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273" customFormat="1" ht="25.5" hidden="1">
      <c r="A22" s="269" t="str">
        <f t="shared" si="0"/>
        <v>71010101014112</v>
      </c>
      <c r="B22" s="451" t="s">
        <v>439</v>
      </c>
      <c r="C22" s="452" t="s">
        <v>106</v>
      </c>
      <c r="D22" s="453" t="s">
        <v>106</v>
      </c>
      <c r="E22" s="462" t="s">
        <v>106</v>
      </c>
      <c r="F22" s="455" t="s">
        <v>106</v>
      </c>
      <c r="G22" s="456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40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40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58" customFormat="1">
      <c r="A23" s="269" t="str">
        <f t="shared" si="0"/>
        <v>71010101014212</v>
      </c>
      <c r="B23" s="451" t="s">
        <v>439</v>
      </c>
      <c r="C23" s="452" t="s">
        <v>106</v>
      </c>
      <c r="D23" s="453" t="s">
        <v>106</v>
      </c>
      <c r="E23" s="462" t="s">
        <v>106</v>
      </c>
      <c r="F23" s="467" t="s">
        <v>106</v>
      </c>
      <c r="G23" s="468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4500.1000000000004</v>
      </c>
      <c r="O23" s="240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4500.1000000000004</v>
      </c>
      <c r="P23" s="240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273" customFormat="1">
      <c r="A24" s="269" t="str">
        <f t="shared" si="0"/>
        <v>71010101014213</v>
      </c>
      <c r="B24" s="451" t="s">
        <v>439</v>
      </c>
      <c r="C24" s="452" t="s">
        <v>106</v>
      </c>
      <c r="D24" s="453" t="s">
        <v>106</v>
      </c>
      <c r="E24" s="462" t="s">
        <v>106</v>
      </c>
      <c r="F24" s="467" t="s">
        <v>106</v>
      </c>
      <c r="G24" s="468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140.1</v>
      </c>
      <c r="O24" s="240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140.1</v>
      </c>
      <c r="P24" s="240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58" customFormat="1">
      <c r="A25" s="269" t="str">
        <f t="shared" si="0"/>
        <v>71010101014214</v>
      </c>
      <c r="B25" s="451" t="s">
        <v>439</v>
      </c>
      <c r="C25" s="452" t="s">
        <v>106</v>
      </c>
      <c r="D25" s="453" t="s">
        <v>106</v>
      </c>
      <c r="E25" s="462" t="s">
        <v>106</v>
      </c>
      <c r="F25" s="467" t="s">
        <v>106</v>
      </c>
      <c r="G25" s="468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19326.299999999996</v>
      </c>
      <c r="O25" s="240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19326.299999999996</v>
      </c>
      <c r="P25" s="240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273" customFormat="1">
      <c r="A26" s="269" t="str">
        <f t="shared" si="0"/>
        <v>71010101014215</v>
      </c>
      <c r="B26" s="451" t="s">
        <v>439</v>
      </c>
      <c r="C26" s="452" t="s">
        <v>106</v>
      </c>
      <c r="D26" s="453" t="s">
        <v>106</v>
      </c>
      <c r="E26" s="462" t="s">
        <v>106</v>
      </c>
      <c r="F26" s="467" t="s">
        <v>106</v>
      </c>
      <c r="G26" s="468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5557</v>
      </c>
      <c r="O26" s="240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5557</v>
      </c>
      <c r="P26" s="240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273" customFormat="1" hidden="1">
      <c r="A27" s="269" t="str">
        <f t="shared" si="0"/>
        <v>71010101014216</v>
      </c>
      <c r="B27" s="451" t="s">
        <v>439</v>
      </c>
      <c r="C27" s="452" t="s">
        <v>106</v>
      </c>
      <c r="D27" s="453" t="s">
        <v>106</v>
      </c>
      <c r="E27" s="462" t="s">
        <v>106</v>
      </c>
      <c r="F27" s="467" t="s">
        <v>106</v>
      </c>
      <c r="G27" s="468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40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40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273" customFormat="1" hidden="1">
      <c r="A28" s="269" t="str">
        <f t="shared" si="0"/>
        <v>71010101014222</v>
      </c>
      <c r="B28" s="451" t="s">
        <v>439</v>
      </c>
      <c r="C28" s="452" t="s">
        <v>106</v>
      </c>
      <c r="D28" s="453" t="s">
        <v>106</v>
      </c>
      <c r="E28" s="462" t="s">
        <v>106</v>
      </c>
      <c r="F28" s="467" t="s">
        <v>106</v>
      </c>
      <c r="G28" s="468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40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40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273" customFormat="1" hidden="1">
      <c r="A29" s="269" t="str">
        <f t="shared" si="0"/>
        <v>71010101014231</v>
      </c>
      <c r="B29" s="451" t="s">
        <v>439</v>
      </c>
      <c r="C29" s="452" t="s">
        <v>106</v>
      </c>
      <c r="D29" s="453" t="s">
        <v>106</v>
      </c>
      <c r="E29" s="462" t="s">
        <v>106</v>
      </c>
      <c r="F29" s="467" t="s">
        <v>106</v>
      </c>
      <c r="G29" s="468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40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40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273" customFormat="1" hidden="1">
      <c r="A30" s="269" t="str">
        <f t="shared" si="0"/>
        <v>71010101014232</v>
      </c>
      <c r="B30" s="451" t="s">
        <v>439</v>
      </c>
      <c r="C30" s="452" t="s">
        <v>106</v>
      </c>
      <c r="D30" s="453" t="s">
        <v>106</v>
      </c>
      <c r="E30" s="462" t="s">
        <v>106</v>
      </c>
      <c r="F30" s="467" t="s">
        <v>106</v>
      </c>
      <c r="G30" s="468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40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40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273" customFormat="1">
      <c r="A31" s="269" t="str">
        <f t="shared" si="0"/>
        <v>71010101014233</v>
      </c>
      <c r="B31" s="451" t="s">
        <v>439</v>
      </c>
      <c r="C31" s="452" t="s">
        <v>106</v>
      </c>
      <c r="D31" s="453" t="s">
        <v>106</v>
      </c>
      <c r="E31" s="462" t="s">
        <v>106</v>
      </c>
      <c r="F31" s="467" t="s">
        <v>106</v>
      </c>
      <c r="G31" s="468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840.9</v>
      </c>
      <c r="O31" s="240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840.9</v>
      </c>
      <c r="P31" s="240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273" customFormat="1" ht="25.5">
      <c r="A32" s="269" t="str">
        <f t="shared" si="0"/>
        <v>71010101014234</v>
      </c>
      <c r="B32" s="451" t="s">
        <v>439</v>
      </c>
      <c r="C32" s="452" t="s">
        <v>106</v>
      </c>
      <c r="D32" s="453" t="s">
        <v>106</v>
      </c>
      <c r="E32" s="462" t="s">
        <v>106</v>
      </c>
      <c r="F32" s="467" t="s">
        <v>106</v>
      </c>
      <c r="G32" s="468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1721.2</v>
      </c>
      <c r="O32" s="240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1721.2</v>
      </c>
      <c r="P32" s="240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273" customFormat="1">
      <c r="A33" s="269" t="str">
        <f t="shared" si="0"/>
        <v>71010101014235</v>
      </c>
      <c r="B33" s="451" t="s">
        <v>439</v>
      </c>
      <c r="C33" s="452" t="s">
        <v>106</v>
      </c>
      <c r="D33" s="453" t="s">
        <v>106</v>
      </c>
      <c r="E33" s="462" t="s">
        <v>106</v>
      </c>
      <c r="F33" s="467" t="s">
        <v>106</v>
      </c>
      <c r="G33" s="468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1344</v>
      </c>
      <c r="O33" s="240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1344</v>
      </c>
      <c r="P33" s="240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273" customFormat="1" hidden="1">
      <c r="A34" s="269"/>
      <c r="B34" s="451"/>
      <c r="C34" s="452"/>
      <c r="D34" s="453"/>
      <c r="E34" s="462"/>
      <c r="F34" s="467"/>
      <c r="G34" s="468"/>
      <c r="H34" s="245"/>
      <c r="I34" s="245"/>
      <c r="J34" s="249"/>
      <c r="K34" s="249"/>
      <c r="L34" s="248" t="s">
        <v>123</v>
      </c>
      <c r="M34" s="244">
        <v>4235</v>
      </c>
      <c r="N34" s="240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40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40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273" customFormat="1">
      <c r="A35" s="269" t="str">
        <f t="shared" si="0"/>
        <v>71010101014237</v>
      </c>
      <c r="B35" s="451" t="s">
        <v>439</v>
      </c>
      <c r="C35" s="452" t="s">
        <v>106</v>
      </c>
      <c r="D35" s="453" t="s">
        <v>106</v>
      </c>
      <c r="E35" s="462" t="s">
        <v>106</v>
      </c>
      <c r="F35" s="467" t="s">
        <v>106</v>
      </c>
      <c r="G35" s="468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138.5</v>
      </c>
      <c r="O35" s="240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138.5</v>
      </c>
      <c r="P35" s="240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273" customFormat="1">
      <c r="A36" s="269" t="str">
        <f t="shared" si="0"/>
        <v>71010101014239</v>
      </c>
      <c r="B36" s="451" t="s">
        <v>439</v>
      </c>
      <c r="C36" s="452" t="s">
        <v>106</v>
      </c>
      <c r="D36" s="453" t="s">
        <v>106</v>
      </c>
      <c r="E36" s="462" t="s">
        <v>106</v>
      </c>
      <c r="F36" s="467" t="s">
        <v>106</v>
      </c>
      <c r="G36" s="468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1000</v>
      </c>
      <c r="O36" s="240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1000</v>
      </c>
      <c r="P36" s="240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273" customFormat="1">
      <c r="A37" s="269" t="str">
        <f t="shared" si="0"/>
        <v>71010101014241</v>
      </c>
      <c r="B37" s="451" t="s">
        <v>439</v>
      </c>
      <c r="C37" s="452" t="s">
        <v>106</v>
      </c>
      <c r="D37" s="453" t="s">
        <v>106</v>
      </c>
      <c r="E37" s="462" t="s">
        <v>106</v>
      </c>
      <c r="F37" s="467" t="s">
        <v>106</v>
      </c>
      <c r="G37" s="468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4182.9000000000005</v>
      </c>
      <c r="O37" s="240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4182.9000000000005</v>
      </c>
      <c r="P37" s="240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273" customFormat="1" ht="25.5">
      <c r="A38" s="269" t="str">
        <f t="shared" si="0"/>
        <v>71010101014252</v>
      </c>
      <c r="B38" s="451" t="s">
        <v>439</v>
      </c>
      <c r="C38" s="452" t="s">
        <v>106</v>
      </c>
      <c r="D38" s="453" t="s">
        <v>106</v>
      </c>
      <c r="E38" s="462" t="s">
        <v>106</v>
      </c>
      <c r="F38" s="467" t="s">
        <v>106</v>
      </c>
      <c r="G38" s="468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8" s="240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8" s="240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273" customFormat="1">
      <c r="A39" s="269" t="str">
        <f t="shared" si="0"/>
        <v>71010101014261</v>
      </c>
      <c r="B39" s="451" t="s">
        <v>439</v>
      </c>
      <c r="C39" s="452" t="s">
        <v>106</v>
      </c>
      <c r="D39" s="453" t="s">
        <v>106</v>
      </c>
      <c r="E39" s="462" t="s">
        <v>106</v>
      </c>
      <c r="F39" s="467" t="s">
        <v>106</v>
      </c>
      <c r="G39" s="468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127</v>
      </c>
      <c r="O39" s="240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127</v>
      </c>
      <c r="P39" s="240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273" customFormat="1">
      <c r="A40" s="269" t="str">
        <f t="shared" si="0"/>
        <v>71010101014264</v>
      </c>
      <c r="B40" s="451" t="s">
        <v>439</v>
      </c>
      <c r="C40" s="452" t="s">
        <v>106</v>
      </c>
      <c r="D40" s="453" t="s">
        <v>106</v>
      </c>
      <c r="E40" s="462" t="s">
        <v>106</v>
      </c>
      <c r="F40" s="467" t="s">
        <v>106</v>
      </c>
      <c r="G40" s="468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7280</v>
      </c>
      <c r="O40" s="240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7280</v>
      </c>
      <c r="P40" s="240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273" customFormat="1">
      <c r="A41" s="269" t="str">
        <f t="shared" si="0"/>
        <v>71010101014267</v>
      </c>
      <c r="B41" s="451" t="s">
        <v>439</v>
      </c>
      <c r="C41" s="452" t="s">
        <v>106</v>
      </c>
      <c r="D41" s="453" t="s">
        <v>106</v>
      </c>
      <c r="E41" s="462" t="s">
        <v>106</v>
      </c>
      <c r="F41" s="467" t="s">
        <v>106</v>
      </c>
      <c r="G41" s="468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41" s="240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41" s="240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273" customFormat="1">
      <c r="A42" s="269" t="str">
        <f t="shared" si="0"/>
        <v>71010101014269</v>
      </c>
      <c r="B42" s="451" t="s">
        <v>439</v>
      </c>
      <c r="C42" s="452" t="s">
        <v>106</v>
      </c>
      <c r="D42" s="453" t="s">
        <v>106</v>
      </c>
      <c r="E42" s="462" t="s">
        <v>106</v>
      </c>
      <c r="F42" s="467" t="s">
        <v>106</v>
      </c>
      <c r="G42" s="468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3581.3</v>
      </c>
      <c r="O42" s="240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3581.3</v>
      </c>
      <c r="P42" s="240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273" customFormat="1" ht="25.5" hidden="1">
      <c r="A43" s="269" t="str">
        <f t="shared" si="0"/>
        <v>71010101014511</v>
      </c>
      <c r="B43" s="451" t="s">
        <v>439</v>
      </c>
      <c r="C43" s="452" t="s">
        <v>106</v>
      </c>
      <c r="D43" s="453" t="s">
        <v>106</v>
      </c>
      <c r="E43" s="462" t="s">
        <v>106</v>
      </c>
      <c r="F43" s="455" t="s">
        <v>106</v>
      </c>
      <c r="G43" s="456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40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40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273" customFormat="1" ht="25.5" hidden="1">
      <c r="A44" s="269" t="str">
        <f>CONCATENATE(B44,C44,D44,E44,F44,G44)</f>
        <v/>
      </c>
      <c r="B44" s="451"/>
      <c r="C44" s="452"/>
      <c r="D44" s="453"/>
      <c r="E44" s="462"/>
      <c r="F44" s="455"/>
      <c r="G44" s="456"/>
      <c r="H44" s="245"/>
      <c r="I44" s="245"/>
      <c r="J44" s="249"/>
      <c r="K44" s="249"/>
      <c r="L44" s="254" t="s">
        <v>746</v>
      </c>
      <c r="M44" s="469">
        <v>4638</v>
      </c>
      <c r="N44" s="240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40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40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273" customFormat="1" hidden="1">
      <c r="A45" s="269" t="str">
        <f t="shared" si="0"/>
        <v>71010101014729</v>
      </c>
      <c r="B45" s="451" t="s">
        <v>439</v>
      </c>
      <c r="C45" s="452" t="s">
        <v>106</v>
      </c>
      <c r="D45" s="453" t="s">
        <v>106</v>
      </c>
      <c r="E45" s="462" t="s">
        <v>106</v>
      </c>
      <c r="F45" s="467" t="s">
        <v>106</v>
      </c>
      <c r="G45" s="468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40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40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273" customFormat="1" hidden="1">
      <c r="A46" s="269" t="str">
        <f t="shared" si="0"/>
        <v>71010101014823</v>
      </c>
      <c r="B46" s="451" t="s">
        <v>439</v>
      </c>
      <c r="C46" s="452" t="s">
        <v>106</v>
      </c>
      <c r="D46" s="453" t="s">
        <v>106</v>
      </c>
      <c r="E46" s="462" t="s">
        <v>106</v>
      </c>
      <c r="F46" s="467" t="s">
        <v>106</v>
      </c>
      <c r="G46" s="468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40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40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273" customFormat="1" ht="25.5" hidden="1">
      <c r="A47" s="269"/>
      <c r="B47" s="451"/>
      <c r="C47" s="452"/>
      <c r="D47" s="453"/>
      <c r="E47" s="462"/>
      <c r="F47" s="467"/>
      <c r="G47" s="468"/>
      <c r="H47" s="245"/>
      <c r="I47" s="245"/>
      <c r="J47" s="249"/>
      <c r="K47" s="249"/>
      <c r="L47" s="248" t="s">
        <v>856</v>
      </c>
      <c r="M47" s="244" t="s">
        <v>88</v>
      </c>
      <c r="N47" s="240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40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40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273" customFormat="1" hidden="1">
      <c r="A48" s="269" t="str">
        <f t="shared" si="0"/>
        <v>71010101014861</v>
      </c>
      <c r="B48" s="451" t="s">
        <v>439</v>
      </c>
      <c r="C48" s="452" t="s">
        <v>106</v>
      </c>
      <c r="D48" s="453" t="s">
        <v>106</v>
      </c>
      <c r="E48" s="462" t="s">
        <v>106</v>
      </c>
      <c r="F48" s="467" t="s">
        <v>106</v>
      </c>
      <c r="G48" s="468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40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40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273" customFormat="1" hidden="1">
      <c r="A49" s="269" t="str">
        <f t="shared" si="0"/>
        <v>71010101015121</v>
      </c>
      <c r="B49" s="451" t="s">
        <v>439</v>
      </c>
      <c r="C49" s="452" t="s">
        <v>106</v>
      </c>
      <c r="D49" s="453" t="s">
        <v>106</v>
      </c>
      <c r="E49" s="462" t="s">
        <v>106</v>
      </c>
      <c r="F49" s="467" t="s">
        <v>106</v>
      </c>
      <c r="G49" s="468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40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40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273" customFormat="1" hidden="1">
      <c r="A50" s="269" t="str">
        <f t="shared" si="0"/>
        <v>71010101015122</v>
      </c>
      <c r="B50" s="451" t="s">
        <v>439</v>
      </c>
      <c r="C50" s="452" t="s">
        <v>106</v>
      </c>
      <c r="D50" s="453" t="s">
        <v>106</v>
      </c>
      <c r="E50" s="462" t="s">
        <v>106</v>
      </c>
      <c r="F50" s="467" t="s">
        <v>106</v>
      </c>
      <c r="G50" s="468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40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40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273" customFormat="1">
      <c r="A51" s="269" t="str">
        <f t="shared" si="0"/>
        <v>71010101015129</v>
      </c>
      <c r="B51" s="451" t="s">
        <v>439</v>
      </c>
      <c r="C51" s="452" t="s">
        <v>106</v>
      </c>
      <c r="D51" s="453" t="s">
        <v>106</v>
      </c>
      <c r="E51" s="462" t="s">
        <v>106</v>
      </c>
      <c r="F51" s="467" t="s">
        <v>106</v>
      </c>
      <c r="G51" s="468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24425.200000000004</v>
      </c>
      <c r="O51" s="240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40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24425.200000000004</v>
      </c>
    </row>
    <row r="52" spans="1:16" s="273" customFormat="1">
      <c r="A52" s="269" t="str">
        <f t="shared" si="0"/>
        <v>71010101015132</v>
      </c>
      <c r="B52" s="451" t="s">
        <v>439</v>
      </c>
      <c r="C52" s="452" t="s">
        <v>106</v>
      </c>
      <c r="D52" s="453" t="s">
        <v>106</v>
      </c>
      <c r="E52" s="462" t="s">
        <v>106</v>
      </c>
      <c r="F52" s="467" t="s">
        <v>106</v>
      </c>
      <c r="G52" s="468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1650</v>
      </c>
      <c r="O52" s="240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40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1650</v>
      </c>
    </row>
    <row r="53" spans="1:16" s="273" customFormat="1" hidden="1">
      <c r="A53" s="269" t="str">
        <f t="shared" si="0"/>
        <v>71010101015134</v>
      </c>
      <c r="B53" s="451" t="s">
        <v>439</v>
      </c>
      <c r="C53" s="452" t="s">
        <v>106</v>
      </c>
      <c r="D53" s="453" t="s">
        <v>106</v>
      </c>
      <c r="E53" s="462" t="s">
        <v>106</v>
      </c>
      <c r="F53" s="455" t="s">
        <v>106</v>
      </c>
      <c r="G53" s="456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40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40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58" customFormat="1" hidden="1">
      <c r="A54" s="269" t="str">
        <f t="shared" si="0"/>
        <v>71010101020000</v>
      </c>
      <c r="B54" s="451" t="s">
        <v>439</v>
      </c>
      <c r="C54" s="452" t="s">
        <v>106</v>
      </c>
      <c r="D54" s="453" t="s">
        <v>106</v>
      </c>
      <c r="E54" s="462" t="s">
        <v>106</v>
      </c>
      <c r="F54" s="455" t="s">
        <v>140</v>
      </c>
      <c r="G54" s="456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40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40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273" customFormat="1" ht="15.75" customHeight="1">
      <c r="A55" s="269" t="str">
        <f t="shared" si="0"/>
        <v>71010101024251</v>
      </c>
      <c r="B55" s="451" t="s">
        <v>439</v>
      </c>
      <c r="C55" s="452" t="s">
        <v>106</v>
      </c>
      <c r="D55" s="453" t="s">
        <v>106</v>
      </c>
      <c r="E55" s="462" t="s">
        <v>106</v>
      </c>
      <c r="F55" s="467" t="s">
        <v>140</v>
      </c>
      <c r="G55" s="468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1052.5999999999999</v>
      </c>
      <c r="O55" s="466">
        <f>SUM(O56:O59)</f>
        <v>383.2</v>
      </c>
      <c r="P55" s="466">
        <f>SUM(P56:P59)</f>
        <v>669.4</v>
      </c>
    </row>
    <row r="56" spans="1:16" s="273" customFormat="1" ht="25.5">
      <c r="A56" s="269" t="str">
        <f t="shared" si="0"/>
        <v>71010101025113</v>
      </c>
      <c r="B56" s="451" t="s">
        <v>439</v>
      </c>
      <c r="C56" s="452" t="s">
        <v>106</v>
      </c>
      <c r="D56" s="453" t="s">
        <v>106</v>
      </c>
      <c r="E56" s="462" t="s">
        <v>106</v>
      </c>
      <c r="F56" s="467" t="s">
        <v>140</v>
      </c>
      <c r="G56" s="468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6" s="240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6" s="240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273" customFormat="1" hidden="1">
      <c r="A57" s="269">
        <v>71010103000000</v>
      </c>
      <c r="B57" s="451" t="s">
        <v>439</v>
      </c>
      <c r="C57" s="452" t="s">
        <v>106</v>
      </c>
      <c r="D57" s="453" t="s">
        <v>106</v>
      </c>
      <c r="E57" s="462" t="s">
        <v>442</v>
      </c>
      <c r="F57" s="455" t="s">
        <v>441</v>
      </c>
      <c r="G57" s="456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40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40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273" customFormat="1">
      <c r="A58" s="269">
        <v>71010103000001</v>
      </c>
      <c r="B58" s="451" t="s">
        <v>439</v>
      </c>
      <c r="C58" s="452" t="s">
        <v>106</v>
      </c>
      <c r="D58" s="453" t="s">
        <v>106</v>
      </c>
      <c r="E58" s="462" t="s">
        <v>442</v>
      </c>
      <c r="F58" s="455" t="s">
        <v>441</v>
      </c>
      <c r="G58" s="456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669.4</v>
      </c>
      <c r="O58" s="240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40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669.4</v>
      </c>
    </row>
    <row r="59" spans="1:16" s="273" customFormat="1" hidden="1">
      <c r="A59" s="269"/>
      <c r="B59" s="451"/>
      <c r="C59" s="452"/>
      <c r="D59" s="453"/>
      <c r="E59" s="462"/>
      <c r="F59" s="455"/>
      <c r="G59" s="456"/>
      <c r="H59" s="245"/>
      <c r="I59" s="245"/>
      <c r="J59" s="249"/>
      <c r="K59" s="249"/>
      <c r="L59" s="248" t="s">
        <v>137</v>
      </c>
      <c r="M59" s="244">
        <v>5129</v>
      </c>
      <c r="N59" s="240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40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40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58" customFormat="1" ht="13.5" hidden="1">
      <c r="A60" s="269">
        <v>71010103010000</v>
      </c>
      <c r="B60" s="451" t="s">
        <v>439</v>
      </c>
      <c r="C60" s="452" t="s">
        <v>106</v>
      </c>
      <c r="D60" s="453" t="s">
        <v>106</v>
      </c>
      <c r="E60" s="462" t="s">
        <v>442</v>
      </c>
      <c r="F60" s="455" t="s">
        <v>106</v>
      </c>
      <c r="G60" s="456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1">+O62+O64</f>
        <v>0</v>
      </c>
      <c r="P60" s="253">
        <f t="shared" si="1"/>
        <v>0</v>
      </c>
    </row>
    <row r="61" spans="1:16" s="273" customFormat="1" ht="12.75" hidden="1">
      <c r="A61" s="269">
        <v>71010103014239</v>
      </c>
      <c r="B61" s="451" t="s">
        <v>439</v>
      </c>
      <c r="C61" s="452" t="s">
        <v>106</v>
      </c>
      <c r="D61" s="453" t="s">
        <v>106</v>
      </c>
      <c r="E61" s="462" t="s">
        <v>442</v>
      </c>
      <c r="F61" s="467" t="s">
        <v>106</v>
      </c>
      <c r="G61" s="468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</row>
    <row r="62" spans="1:16" s="458" customFormat="1" ht="27" hidden="1">
      <c r="A62" s="269" t="str">
        <f t="shared" si="0"/>
        <v>71010300000000</v>
      </c>
      <c r="B62" s="451" t="s">
        <v>439</v>
      </c>
      <c r="C62" s="452" t="s">
        <v>106</v>
      </c>
      <c r="D62" s="453" t="s">
        <v>442</v>
      </c>
      <c r="E62" s="454" t="s">
        <v>441</v>
      </c>
      <c r="F62" s="455" t="s">
        <v>441</v>
      </c>
      <c r="G62" s="456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</row>
    <row r="63" spans="1:16" s="273" customFormat="1" hidden="1">
      <c r="A63" s="269" t="str">
        <f t="shared" si="0"/>
        <v>71010300000001</v>
      </c>
      <c r="B63" s="451" t="s">
        <v>439</v>
      </c>
      <c r="C63" s="452" t="s">
        <v>106</v>
      </c>
      <c r="D63" s="453" t="s">
        <v>442</v>
      </c>
      <c r="E63" s="462" t="s">
        <v>441</v>
      </c>
      <c r="F63" s="455" t="s">
        <v>441</v>
      </c>
      <c r="G63" s="456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40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40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273" customFormat="1" ht="13.5" hidden="1">
      <c r="A64" s="269" t="str">
        <f>CONCATENATE(B64,C64,D64,E64,F64,G64)</f>
        <v>71100701044819</v>
      </c>
      <c r="B64" s="451" t="s">
        <v>439</v>
      </c>
      <c r="C64" s="452" t="s">
        <v>189</v>
      </c>
      <c r="D64" s="453" t="s">
        <v>183</v>
      </c>
      <c r="E64" s="462" t="s">
        <v>106</v>
      </c>
      <c r="F64" s="467" t="s">
        <v>155</v>
      </c>
      <c r="G64" s="468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</row>
    <row r="65" spans="1:16" s="458" customFormat="1" ht="25.5" hidden="1">
      <c r="A65" s="269" t="str">
        <f>CONCATENATE(B65,C65,D65,E65,F65,G65)</f>
        <v>71100701050000</v>
      </c>
      <c r="B65" s="451" t="s">
        <v>439</v>
      </c>
      <c r="C65" s="452" t="s">
        <v>189</v>
      </c>
      <c r="D65" s="453" t="s">
        <v>183</v>
      </c>
      <c r="E65" s="462" t="s">
        <v>106</v>
      </c>
      <c r="F65" s="467" t="s">
        <v>149</v>
      </c>
      <c r="G65" s="456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40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40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273" customFormat="1" ht="13.5" hidden="1">
      <c r="A66" s="269" t="str">
        <f t="shared" si="0"/>
        <v>71010301000000</v>
      </c>
      <c r="B66" s="451" t="s">
        <v>439</v>
      </c>
      <c r="C66" s="452" t="s">
        <v>106</v>
      </c>
      <c r="D66" s="453" t="s">
        <v>442</v>
      </c>
      <c r="E66" s="462" t="s">
        <v>106</v>
      </c>
      <c r="F66" s="455" t="s">
        <v>441</v>
      </c>
      <c r="G66" s="456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</row>
    <row r="67" spans="1:16" s="273" customFormat="1" ht="13.5" hidden="1">
      <c r="A67" s="269" t="str">
        <f t="shared" si="0"/>
        <v>71010301000001</v>
      </c>
      <c r="B67" s="451" t="s">
        <v>439</v>
      </c>
      <c r="C67" s="452" t="s">
        <v>106</v>
      </c>
      <c r="D67" s="453" t="s">
        <v>442</v>
      </c>
      <c r="E67" s="462" t="s">
        <v>106</v>
      </c>
      <c r="F67" s="455" t="s">
        <v>441</v>
      </c>
      <c r="G67" s="456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</row>
    <row r="68" spans="1:16" s="458" customFormat="1" ht="25.5" hidden="1">
      <c r="A68" s="269" t="str">
        <f t="shared" si="0"/>
        <v>71010301010000</v>
      </c>
      <c r="B68" s="451" t="s">
        <v>439</v>
      </c>
      <c r="C68" s="452" t="s">
        <v>106</v>
      </c>
      <c r="D68" s="453" t="s">
        <v>442</v>
      </c>
      <c r="E68" s="462" t="s">
        <v>106</v>
      </c>
      <c r="F68" s="455" t="s">
        <v>106</v>
      </c>
      <c r="G68" s="456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</row>
    <row r="69" spans="1:16" s="273" customFormat="1" ht="12.75" hidden="1">
      <c r="A69" s="269" t="str">
        <f t="shared" si="0"/>
        <v>71010301014111</v>
      </c>
      <c r="B69" s="451" t="s">
        <v>439</v>
      </c>
      <c r="C69" s="452" t="s">
        <v>106</v>
      </c>
      <c r="D69" s="453" t="s">
        <v>442</v>
      </c>
      <c r="E69" s="462" t="s">
        <v>106</v>
      </c>
      <c r="F69" s="467" t="s">
        <v>106</v>
      </c>
      <c r="G69" s="468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</row>
    <row r="70" spans="1:16" s="273" customFormat="1" ht="40.5" hidden="1">
      <c r="A70" s="269" t="str">
        <f t="shared" si="0"/>
        <v>71010301014212</v>
      </c>
      <c r="B70" s="451" t="s">
        <v>439</v>
      </c>
      <c r="C70" s="452" t="s">
        <v>106</v>
      </c>
      <c r="D70" s="453" t="s">
        <v>442</v>
      </c>
      <c r="E70" s="462" t="s">
        <v>106</v>
      </c>
      <c r="F70" s="467" t="s">
        <v>106</v>
      </c>
      <c r="G70" s="468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</row>
    <row r="71" spans="1:16" s="273" customFormat="1" hidden="1">
      <c r="A71" s="269" t="str">
        <f t="shared" si="0"/>
        <v>71010301014213</v>
      </c>
      <c r="B71" s="451" t="s">
        <v>439</v>
      </c>
      <c r="C71" s="452" t="s">
        <v>106</v>
      </c>
      <c r="D71" s="453" t="s">
        <v>442</v>
      </c>
      <c r="E71" s="462" t="s">
        <v>106</v>
      </c>
      <c r="F71" s="467" t="s">
        <v>106</v>
      </c>
      <c r="G71" s="468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40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40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273" customFormat="1" hidden="1">
      <c r="A72" s="269" t="str">
        <f t="shared" si="0"/>
        <v>71010301014214</v>
      </c>
      <c r="B72" s="451" t="s">
        <v>439</v>
      </c>
      <c r="C72" s="452" t="s">
        <v>106</v>
      </c>
      <c r="D72" s="453" t="s">
        <v>442</v>
      </c>
      <c r="E72" s="462" t="s">
        <v>106</v>
      </c>
      <c r="F72" s="467" t="s">
        <v>106</v>
      </c>
      <c r="G72" s="468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40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40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273" customFormat="1" hidden="1">
      <c r="A73" s="269" t="str">
        <f t="shared" si="0"/>
        <v>71010301014216</v>
      </c>
      <c r="B73" s="451" t="s">
        <v>439</v>
      </c>
      <c r="C73" s="452" t="s">
        <v>106</v>
      </c>
      <c r="D73" s="453" t="s">
        <v>442</v>
      </c>
      <c r="E73" s="462" t="s">
        <v>106</v>
      </c>
      <c r="F73" s="467" t="s">
        <v>106</v>
      </c>
      <c r="G73" s="468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40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40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273" customFormat="1" hidden="1">
      <c r="A74" s="269" t="str">
        <f t="shared" si="0"/>
        <v>71010301014231</v>
      </c>
      <c r="B74" s="451" t="s">
        <v>439</v>
      </c>
      <c r="C74" s="452" t="s">
        <v>106</v>
      </c>
      <c r="D74" s="453" t="s">
        <v>442</v>
      </c>
      <c r="E74" s="462" t="s">
        <v>106</v>
      </c>
      <c r="F74" s="467" t="s">
        <v>106</v>
      </c>
      <c r="G74" s="468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40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40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273" customFormat="1" hidden="1">
      <c r="A75" s="269" t="str">
        <f t="shared" si="0"/>
        <v>71010301014252</v>
      </c>
      <c r="B75" s="451" t="s">
        <v>439</v>
      </c>
      <c r="C75" s="452" t="s">
        <v>106</v>
      </c>
      <c r="D75" s="453" t="s">
        <v>442</v>
      </c>
      <c r="E75" s="462" t="s">
        <v>106</v>
      </c>
      <c r="F75" s="467" t="s">
        <v>106</v>
      </c>
      <c r="G75" s="468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40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40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273" customFormat="1" hidden="1">
      <c r="A76" s="269" t="str">
        <f t="shared" si="0"/>
        <v>010301014261</v>
      </c>
      <c r="B76" s="451"/>
      <c r="C76" s="452" t="s">
        <v>106</v>
      </c>
      <c r="D76" s="453" t="s">
        <v>442</v>
      </c>
      <c r="E76" s="462" t="s">
        <v>106</v>
      </c>
      <c r="F76" s="467" t="s">
        <v>106</v>
      </c>
      <c r="G76" s="468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40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40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273" customFormat="1" hidden="1">
      <c r="A77" s="269" t="str">
        <f t="shared" si="0"/>
        <v>71010301014267</v>
      </c>
      <c r="B77" s="451" t="s">
        <v>439</v>
      </c>
      <c r="C77" s="452" t="s">
        <v>106</v>
      </c>
      <c r="D77" s="453" t="s">
        <v>442</v>
      </c>
      <c r="E77" s="462" t="s">
        <v>106</v>
      </c>
      <c r="F77" s="467" t="s">
        <v>106</v>
      </c>
      <c r="G77" s="468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40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40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273" customFormat="1" ht="25.5" hidden="1">
      <c r="A78" s="269" t="str">
        <f t="shared" si="0"/>
        <v>71010301014823</v>
      </c>
      <c r="B78" s="451" t="s">
        <v>439</v>
      </c>
      <c r="C78" s="452" t="s">
        <v>106</v>
      </c>
      <c r="D78" s="453" t="s">
        <v>442</v>
      </c>
      <c r="E78" s="462" t="s">
        <v>106</v>
      </c>
      <c r="F78" s="467" t="s">
        <v>106</v>
      </c>
      <c r="G78" s="468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40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40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273" customFormat="1" hidden="1">
      <c r="A79" s="269" t="str">
        <f t="shared" si="0"/>
        <v>71010301015122</v>
      </c>
      <c r="B79" s="451" t="s">
        <v>439</v>
      </c>
      <c r="C79" s="452" t="s">
        <v>106</v>
      </c>
      <c r="D79" s="453" t="s">
        <v>442</v>
      </c>
      <c r="E79" s="462" t="s">
        <v>106</v>
      </c>
      <c r="F79" s="467" t="s">
        <v>106</v>
      </c>
      <c r="G79" s="468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40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40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91" customFormat="1" hidden="1">
      <c r="A80" s="269" t="str">
        <f t="shared" si="0"/>
        <v>71010500000000</v>
      </c>
      <c r="B80" s="451" t="s">
        <v>439</v>
      </c>
      <c r="C80" s="452" t="s">
        <v>106</v>
      </c>
      <c r="D80" s="453" t="s">
        <v>149</v>
      </c>
      <c r="E80" s="462" t="s">
        <v>441</v>
      </c>
      <c r="F80" s="455" t="s">
        <v>441</v>
      </c>
      <c r="G80" s="456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40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40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273" customFormat="1" hidden="1">
      <c r="A81" s="269" t="str">
        <f t="shared" si="0"/>
        <v>71010500000001</v>
      </c>
      <c r="B81" s="451" t="s">
        <v>439</v>
      </c>
      <c r="C81" s="452" t="s">
        <v>106</v>
      </c>
      <c r="D81" s="453" t="s">
        <v>149</v>
      </c>
      <c r="E81" s="462" t="s">
        <v>441</v>
      </c>
      <c r="F81" s="455" t="s">
        <v>441</v>
      </c>
      <c r="G81" s="456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40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40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273" customFormat="1" hidden="1">
      <c r="A82" s="269" t="str">
        <f t="shared" si="0"/>
        <v>71010501000000</v>
      </c>
      <c r="B82" s="451" t="s">
        <v>439</v>
      </c>
      <c r="C82" s="452" t="s">
        <v>106</v>
      </c>
      <c r="D82" s="453" t="s">
        <v>149</v>
      </c>
      <c r="E82" s="462" t="s">
        <v>106</v>
      </c>
      <c r="F82" s="455" t="s">
        <v>441</v>
      </c>
      <c r="G82" s="456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40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40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273" customFormat="1" hidden="1">
      <c r="A83" s="269" t="str">
        <f t="shared" si="0"/>
        <v>71010501000001</v>
      </c>
      <c r="B83" s="451" t="s">
        <v>439</v>
      </c>
      <c r="C83" s="452" t="s">
        <v>106</v>
      </c>
      <c r="D83" s="453" t="s">
        <v>149</v>
      </c>
      <c r="E83" s="462" t="s">
        <v>106</v>
      </c>
      <c r="F83" s="455" t="s">
        <v>441</v>
      </c>
      <c r="G83" s="456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40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40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58" customFormat="1" ht="27">
      <c r="A84" s="269" t="str">
        <f t="shared" si="0"/>
        <v>71010501010000</v>
      </c>
      <c r="B84" s="451" t="s">
        <v>439</v>
      </c>
      <c r="C84" s="452" t="s">
        <v>106</v>
      </c>
      <c r="D84" s="453" t="s">
        <v>149</v>
      </c>
      <c r="E84" s="462" t="s">
        <v>106</v>
      </c>
      <c r="F84" s="455" t="s">
        <v>106</v>
      </c>
      <c r="G84" s="456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252606.3</v>
      </c>
      <c r="O84" s="460">
        <f>+O86</f>
        <v>0</v>
      </c>
      <c r="P84" s="460">
        <f>+P86</f>
        <v>252606.3</v>
      </c>
    </row>
    <row r="85" spans="1:16" s="273" customFormat="1" ht="12.75">
      <c r="A85" s="269" t="str">
        <f t="shared" si="0"/>
        <v>71010501015134</v>
      </c>
      <c r="B85" s="451" t="s">
        <v>439</v>
      </c>
      <c r="C85" s="452" t="s">
        <v>106</v>
      </c>
      <c r="D85" s="453" t="s">
        <v>149</v>
      </c>
      <c r="E85" s="462" t="s">
        <v>106</v>
      </c>
      <c r="F85" s="467" t="s">
        <v>106</v>
      </c>
      <c r="G85" s="468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</row>
    <row r="86" spans="1:16" s="458" customFormat="1" ht="25.5">
      <c r="A86" s="269" t="str">
        <f t="shared" si="0"/>
        <v>71010501020000</v>
      </c>
      <c r="B86" s="451" t="s">
        <v>439</v>
      </c>
      <c r="C86" s="452" t="s">
        <v>106</v>
      </c>
      <c r="D86" s="453" t="s">
        <v>149</v>
      </c>
      <c r="E86" s="462" t="s">
        <v>106</v>
      </c>
      <c r="F86" s="455" t="s">
        <v>140</v>
      </c>
      <c r="G86" s="456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252606.3</v>
      </c>
      <c r="O86" s="253">
        <f t="shared" ref="O86:P86" si="2">+O88+O91+O93+O95+O97</f>
        <v>0</v>
      </c>
      <c r="P86" s="253">
        <f t="shared" si="2"/>
        <v>252606.3</v>
      </c>
    </row>
    <row r="87" spans="1:16" s="273" customFormat="1" ht="12.75">
      <c r="A87" s="269" t="str">
        <f t="shared" ref="A87:A171" si="3">CONCATENATE(B87,C87,D87,E87,F87,G87)</f>
        <v>71010501025134</v>
      </c>
      <c r="B87" s="451" t="s">
        <v>439</v>
      </c>
      <c r="C87" s="452" t="s">
        <v>106</v>
      </c>
      <c r="D87" s="453" t="s">
        <v>149</v>
      </c>
      <c r="E87" s="462" t="s">
        <v>106</v>
      </c>
      <c r="F87" s="467" t="s">
        <v>140</v>
      </c>
      <c r="G87" s="468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</row>
    <row r="88" spans="1:16" s="458" customFormat="1" ht="13.5">
      <c r="A88" s="269" t="str">
        <f t="shared" si="3"/>
        <v>71010501030000</v>
      </c>
      <c r="B88" s="451" t="s">
        <v>439</v>
      </c>
      <c r="C88" s="452" t="s">
        <v>106</v>
      </c>
      <c r="D88" s="453" t="s">
        <v>149</v>
      </c>
      <c r="E88" s="462" t="s">
        <v>106</v>
      </c>
      <c r="F88" s="455" t="s">
        <v>442</v>
      </c>
      <c r="G88" s="456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251786.3</v>
      </c>
      <c r="O88" s="466">
        <f>SUM(O89:O90)</f>
        <v>0</v>
      </c>
      <c r="P88" s="466">
        <f>SUM(P89:P90)</f>
        <v>251786.3</v>
      </c>
    </row>
    <row r="89" spans="1:16" s="273" customFormat="1" hidden="1">
      <c r="A89" s="269"/>
      <c r="B89" s="451"/>
      <c r="C89" s="452"/>
      <c r="D89" s="453"/>
      <c r="E89" s="462"/>
      <c r="F89" s="467"/>
      <c r="G89" s="468"/>
      <c r="H89" s="245"/>
      <c r="I89" s="245"/>
      <c r="J89" s="249"/>
      <c r="K89" s="249"/>
      <c r="L89" s="254" t="s">
        <v>134</v>
      </c>
      <c r="M89" s="237">
        <v>4861</v>
      </c>
      <c r="N89" s="240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40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40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273" customFormat="1">
      <c r="A90" s="269" t="str">
        <f t="shared" si="3"/>
        <v>71010501035134</v>
      </c>
      <c r="B90" s="451" t="s">
        <v>439</v>
      </c>
      <c r="C90" s="452" t="s">
        <v>106</v>
      </c>
      <c r="D90" s="453" t="s">
        <v>149</v>
      </c>
      <c r="E90" s="462" t="s">
        <v>106</v>
      </c>
      <c r="F90" s="467" t="s">
        <v>442</v>
      </c>
      <c r="G90" s="468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251786.3</v>
      </c>
      <c r="O90" s="240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40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251786.3</v>
      </c>
    </row>
    <row r="91" spans="1:16" s="458" customFormat="1" ht="25.5" customHeight="1">
      <c r="A91" s="269" t="str">
        <f t="shared" si="3"/>
        <v>71010501040000</v>
      </c>
      <c r="B91" s="451" t="s">
        <v>439</v>
      </c>
      <c r="C91" s="452" t="s">
        <v>106</v>
      </c>
      <c r="D91" s="453" t="s">
        <v>149</v>
      </c>
      <c r="E91" s="462" t="s">
        <v>106</v>
      </c>
      <c r="F91" s="455" t="s">
        <v>155</v>
      </c>
      <c r="G91" s="456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</row>
    <row r="92" spans="1:16" s="273" customFormat="1" ht="15.75" customHeight="1">
      <c r="A92" s="269" t="str">
        <f t="shared" si="3"/>
        <v>71010501045134</v>
      </c>
      <c r="B92" s="451" t="s">
        <v>439</v>
      </c>
      <c r="C92" s="452" t="s">
        <v>106</v>
      </c>
      <c r="D92" s="453" t="s">
        <v>149</v>
      </c>
      <c r="E92" s="462" t="s">
        <v>106</v>
      </c>
      <c r="F92" s="467" t="s">
        <v>155</v>
      </c>
      <c r="G92" s="468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820</v>
      </c>
      <c r="O92" s="240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40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820</v>
      </c>
    </row>
    <row r="93" spans="1:16" s="273" customFormat="1" ht="27" hidden="1">
      <c r="A93" s="269" t="str">
        <f>CONCATENATE(B93,C93,D93,E93,F93,G93)</f>
        <v>71080202000001</v>
      </c>
      <c r="B93" s="451" t="s">
        <v>439</v>
      </c>
      <c r="C93" s="452" t="s">
        <v>185</v>
      </c>
      <c r="D93" s="453" t="s">
        <v>140</v>
      </c>
      <c r="E93" s="462" t="s">
        <v>140</v>
      </c>
      <c r="F93" s="467" t="s">
        <v>441</v>
      </c>
      <c r="G93" s="456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58" customFormat="1" hidden="1">
      <c r="A94" s="269" t="str">
        <f>CONCATENATE(B94,C94,D94,E94,F94,G94)</f>
        <v>71080202010000</v>
      </c>
      <c r="B94" s="451" t="s">
        <v>439</v>
      </c>
      <c r="C94" s="452" t="s">
        <v>185</v>
      </c>
      <c r="D94" s="453" t="s">
        <v>140</v>
      </c>
      <c r="E94" s="462" t="s">
        <v>140</v>
      </c>
      <c r="F94" s="467" t="s">
        <v>106</v>
      </c>
      <c r="G94" s="456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40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40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391" customFormat="1" ht="25.5" hidden="1" customHeight="1">
      <c r="A95" s="269" t="str">
        <f t="shared" si="3"/>
        <v>71010600000000</v>
      </c>
      <c r="B95" s="451" t="s">
        <v>439</v>
      </c>
      <c r="C95" s="452" t="s">
        <v>106</v>
      </c>
      <c r="D95" s="453" t="s">
        <v>157</v>
      </c>
      <c r="E95" s="462" t="s">
        <v>441</v>
      </c>
      <c r="F95" s="455" t="s">
        <v>441</v>
      </c>
      <c r="G95" s="456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</row>
    <row r="96" spans="1:16" s="273" customFormat="1" ht="15.75" hidden="1" customHeight="1">
      <c r="A96" s="269" t="str">
        <f t="shared" si="3"/>
        <v>71010600000001</v>
      </c>
      <c r="B96" s="451" t="s">
        <v>439</v>
      </c>
      <c r="C96" s="452" t="s">
        <v>106</v>
      </c>
      <c r="D96" s="453" t="s">
        <v>157</v>
      </c>
      <c r="E96" s="462" t="s">
        <v>441</v>
      </c>
      <c r="F96" s="455" t="s">
        <v>441</v>
      </c>
      <c r="G96" s="456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40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40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273" customFormat="1" ht="25.5" hidden="1" customHeight="1">
      <c r="A97" s="269" t="str">
        <f t="shared" si="3"/>
        <v>71010601000000</v>
      </c>
      <c r="B97" s="451" t="s">
        <v>439</v>
      </c>
      <c r="C97" s="452" t="s">
        <v>106</v>
      </c>
      <c r="D97" s="453" t="s">
        <v>157</v>
      </c>
      <c r="E97" s="462" t="s">
        <v>106</v>
      </c>
      <c r="F97" s="455" t="s">
        <v>441</v>
      </c>
      <c r="G97" s="456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</row>
    <row r="98" spans="1:16" s="273" customFormat="1" ht="15.75" hidden="1" customHeight="1">
      <c r="A98" s="269" t="str">
        <f t="shared" si="3"/>
        <v>71010601000001</v>
      </c>
      <c r="B98" s="451" t="s">
        <v>439</v>
      </c>
      <c r="C98" s="452" t="s">
        <v>106</v>
      </c>
      <c r="D98" s="453" t="s">
        <v>157</v>
      </c>
      <c r="E98" s="462" t="s">
        <v>106</v>
      </c>
      <c r="F98" s="455" t="s">
        <v>441</v>
      </c>
      <c r="G98" s="456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40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40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58" customFormat="1" ht="25.5" customHeight="1">
      <c r="A99" s="269" t="str">
        <f t="shared" si="3"/>
        <v>71010601010000</v>
      </c>
      <c r="B99" s="451" t="s">
        <v>439</v>
      </c>
      <c r="C99" s="452" t="s">
        <v>106</v>
      </c>
      <c r="D99" s="453" t="s">
        <v>157</v>
      </c>
      <c r="E99" s="462" t="s">
        <v>106</v>
      </c>
      <c r="F99" s="455" t="s">
        <v>106</v>
      </c>
      <c r="G99" s="456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16993.900000000001</v>
      </c>
      <c r="O99" s="460">
        <f>+O101</f>
        <v>16993.900000000001</v>
      </c>
      <c r="P99" s="460">
        <f>+P101</f>
        <v>0</v>
      </c>
    </row>
    <row r="100" spans="1:16" s="273" customFormat="1" ht="15.75" customHeight="1">
      <c r="A100" s="269" t="str">
        <f t="shared" si="3"/>
        <v>71010601014729</v>
      </c>
      <c r="B100" s="451" t="s">
        <v>439</v>
      </c>
      <c r="C100" s="452" t="s">
        <v>106</v>
      </c>
      <c r="D100" s="453" t="s">
        <v>157</v>
      </c>
      <c r="E100" s="462" t="s">
        <v>106</v>
      </c>
      <c r="F100" s="467" t="s">
        <v>106</v>
      </c>
      <c r="G100" s="468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</row>
    <row r="101" spans="1:16" s="273" customFormat="1" ht="25.5" customHeight="1">
      <c r="A101" s="269" t="str">
        <f t="shared" si="3"/>
        <v>71010601014823</v>
      </c>
      <c r="B101" s="451" t="s">
        <v>439</v>
      </c>
      <c r="C101" s="452" t="s">
        <v>106</v>
      </c>
      <c r="D101" s="453" t="s">
        <v>157</v>
      </c>
      <c r="E101" s="462" t="s">
        <v>106</v>
      </c>
      <c r="F101" s="467" t="s">
        <v>106</v>
      </c>
      <c r="G101" s="468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16993.900000000001</v>
      </c>
      <c r="O101" s="253">
        <f>+O103+O106</f>
        <v>16993.900000000001</v>
      </c>
      <c r="P101" s="253">
        <f>+P103+P106</f>
        <v>0</v>
      </c>
    </row>
    <row r="102" spans="1:16" s="458" customFormat="1" ht="15.75" customHeight="1">
      <c r="A102" s="269" t="str">
        <f t="shared" si="3"/>
        <v>71010601020000</v>
      </c>
      <c r="B102" s="451" t="s">
        <v>439</v>
      </c>
      <c r="C102" s="452" t="s">
        <v>106</v>
      </c>
      <c r="D102" s="453" t="s">
        <v>157</v>
      </c>
      <c r="E102" s="462" t="s">
        <v>106</v>
      </c>
      <c r="F102" s="455" t="s">
        <v>140</v>
      </c>
      <c r="G102" s="456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40"/>
      <c r="P102" s="240"/>
    </row>
    <row r="103" spans="1:16" s="273" customFormat="1" ht="51" customHeight="1">
      <c r="A103" s="269" t="str">
        <f t="shared" si="3"/>
        <v>71010601024241</v>
      </c>
      <c r="B103" s="451" t="s">
        <v>439</v>
      </c>
      <c r="C103" s="452" t="s">
        <v>106</v>
      </c>
      <c r="D103" s="453" t="s">
        <v>157</v>
      </c>
      <c r="E103" s="462" t="s">
        <v>106</v>
      </c>
      <c r="F103" s="467" t="s">
        <v>140</v>
      </c>
      <c r="G103" s="468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</row>
    <row r="104" spans="1:16" s="273" customFormat="1" ht="15.75" hidden="1" customHeight="1">
      <c r="A104" s="269" t="str">
        <f t="shared" si="3"/>
        <v>71010601024823</v>
      </c>
      <c r="B104" s="451" t="s">
        <v>439</v>
      </c>
      <c r="C104" s="452" t="s">
        <v>106</v>
      </c>
      <c r="D104" s="453" t="s">
        <v>157</v>
      </c>
      <c r="E104" s="462" t="s">
        <v>106</v>
      </c>
      <c r="F104" s="467" t="s">
        <v>140</v>
      </c>
      <c r="G104" s="468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40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40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265" customFormat="1" ht="15.75" customHeight="1">
      <c r="A105" s="258" t="str">
        <f t="shared" si="3"/>
        <v>71020000000000</v>
      </c>
      <c r="B105" s="259" t="s">
        <v>439</v>
      </c>
      <c r="C105" s="260" t="s">
        <v>140</v>
      </c>
      <c r="D105" s="261" t="s">
        <v>441</v>
      </c>
      <c r="E105" s="438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105" s="240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105" s="240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273" customFormat="1" ht="38.25" customHeight="1">
      <c r="A106" s="269" t="str">
        <f t="shared" si="3"/>
        <v>71020000000001</v>
      </c>
      <c r="B106" s="451" t="s">
        <v>439</v>
      </c>
      <c r="C106" s="452" t="s">
        <v>140</v>
      </c>
      <c r="D106" s="453" t="s">
        <v>441</v>
      </c>
      <c r="E106" s="462" t="s">
        <v>441</v>
      </c>
      <c r="F106" s="467" t="s">
        <v>441</v>
      </c>
      <c r="G106" s="456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</row>
    <row r="107" spans="1:16" s="391" customFormat="1" ht="15.75" customHeight="1">
      <c r="A107" s="269" t="str">
        <f t="shared" si="3"/>
        <v>71020200000000</v>
      </c>
      <c r="B107" s="451" t="s">
        <v>439</v>
      </c>
      <c r="C107" s="452" t="s">
        <v>140</v>
      </c>
      <c r="D107" s="453" t="s">
        <v>140</v>
      </c>
      <c r="E107" s="462" t="s">
        <v>441</v>
      </c>
      <c r="F107" s="467" t="s">
        <v>441</v>
      </c>
      <c r="G107" s="456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2605</v>
      </c>
      <c r="O107" s="240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2605</v>
      </c>
      <c r="P107" s="240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273" customFormat="1" ht="15.75" hidden="1" customHeight="1">
      <c r="A108" s="269" t="str">
        <f t="shared" si="3"/>
        <v>71020200000001</v>
      </c>
      <c r="B108" s="451" t="s">
        <v>439</v>
      </c>
      <c r="C108" s="452" t="s">
        <v>140</v>
      </c>
      <c r="D108" s="453" t="s">
        <v>140</v>
      </c>
      <c r="E108" s="462" t="s">
        <v>441</v>
      </c>
      <c r="F108" s="467" t="s">
        <v>441</v>
      </c>
      <c r="G108" s="456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40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40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273" customFormat="1" ht="15.75" customHeight="1">
      <c r="A109" s="269" t="str">
        <f t="shared" si="3"/>
        <v>71020201000000</v>
      </c>
      <c r="B109" s="451" t="s">
        <v>439</v>
      </c>
      <c r="C109" s="452" t="s">
        <v>140</v>
      </c>
      <c r="D109" s="453" t="s">
        <v>140</v>
      </c>
      <c r="E109" s="462" t="s">
        <v>106</v>
      </c>
      <c r="F109" s="467" t="s">
        <v>441</v>
      </c>
      <c r="G109" s="456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</row>
    <row r="110" spans="1:16" s="273" customFormat="1" ht="15.75" customHeight="1">
      <c r="A110" s="269" t="str">
        <f t="shared" si="3"/>
        <v>71020201000001</v>
      </c>
      <c r="B110" s="451" t="s">
        <v>439</v>
      </c>
      <c r="C110" s="452" t="s">
        <v>140</v>
      </c>
      <c r="D110" s="453" t="s">
        <v>140</v>
      </c>
      <c r="E110" s="462" t="s">
        <v>106</v>
      </c>
      <c r="F110" s="467" t="s">
        <v>441</v>
      </c>
      <c r="G110" s="456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</row>
    <row r="111" spans="1:16" s="458" customFormat="1" ht="15.75" customHeight="1">
      <c r="A111" s="269" t="str">
        <f t="shared" si="3"/>
        <v>71020201010000</v>
      </c>
      <c r="B111" s="451" t="s">
        <v>439</v>
      </c>
      <c r="C111" s="452" t="s">
        <v>140</v>
      </c>
      <c r="D111" s="453" t="s">
        <v>140</v>
      </c>
      <c r="E111" s="462" t="s">
        <v>106</v>
      </c>
      <c r="F111" s="467" t="s">
        <v>106</v>
      </c>
      <c r="G111" s="456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</row>
    <row r="112" spans="1:16" s="273" customFormat="1" ht="15.75" customHeight="1">
      <c r="A112" s="269" t="str">
        <f t="shared" si="3"/>
        <v>71020201014239</v>
      </c>
      <c r="B112" s="451" t="s">
        <v>439</v>
      </c>
      <c r="C112" s="452" t="s">
        <v>140</v>
      </c>
      <c r="D112" s="453" t="s">
        <v>140</v>
      </c>
      <c r="E112" s="462" t="s">
        <v>106</v>
      </c>
      <c r="F112" s="467" t="s">
        <v>106</v>
      </c>
      <c r="G112" s="468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</row>
    <row r="113" spans="1:16" s="273" customFormat="1" ht="15.75" customHeight="1">
      <c r="A113" s="269" t="str">
        <f t="shared" si="3"/>
        <v>71020201014261</v>
      </c>
      <c r="B113" s="451" t="s">
        <v>439</v>
      </c>
      <c r="C113" s="452" t="s">
        <v>140</v>
      </c>
      <c r="D113" s="453" t="s">
        <v>140</v>
      </c>
      <c r="E113" s="462" t="s">
        <v>106</v>
      </c>
      <c r="F113" s="467" t="s">
        <v>106</v>
      </c>
      <c r="G113" s="468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</row>
    <row r="114" spans="1:16" s="273" customFormat="1" ht="15.75" customHeight="1">
      <c r="A114" s="269" t="str">
        <f t="shared" si="3"/>
        <v>71020201014264</v>
      </c>
      <c r="B114" s="471" t="s">
        <v>439</v>
      </c>
      <c r="C114" s="452" t="s">
        <v>140</v>
      </c>
      <c r="D114" s="453" t="s">
        <v>140</v>
      </c>
      <c r="E114" s="462" t="s">
        <v>106</v>
      </c>
      <c r="F114" s="467" t="s">
        <v>106</v>
      </c>
      <c r="G114" s="468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</row>
    <row r="115" spans="1:16" s="273" customFormat="1" ht="25.5" customHeight="1">
      <c r="A115" s="269" t="str">
        <f t="shared" si="3"/>
        <v>71020201014639</v>
      </c>
      <c r="B115" s="451" t="s">
        <v>439</v>
      </c>
      <c r="C115" s="452" t="s">
        <v>140</v>
      </c>
      <c r="D115" s="453" t="s">
        <v>140</v>
      </c>
      <c r="E115" s="462" t="s">
        <v>106</v>
      </c>
      <c r="F115" s="467" t="s">
        <v>106</v>
      </c>
      <c r="G115" s="468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</row>
    <row r="116" spans="1:16" s="391" customFormat="1" ht="15.75" hidden="1" customHeight="1">
      <c r="A116" s="269" t="str">
        <f t="shared" si="3"/>
        <v>71020500000000</v>
      </c>
      <c r="B116" s="451" t="s">
        <v>439</v>
      </c>
      <c r="C116" s="452" t="s">
        <v>140</v>
      </c>
      <c r="D116" s="453" t="s">
        <v>149</v>
      </c>
      <c r="E116" s="462" t="s">
        <v>441</v>
      </c>
      <c r="F116" s="467" t="s">
        <v>441</v>
      </c>
      <c r="G116" s="456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40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40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391" customFormat="1" ht="15.75" customHeight="1">
      <c r="A117" s="269"/>
      <c r="B117" s="451"/>
      <c r="C117" s="452"/>
      <c r="D117" s="453"/>
      <c r="E117" s="462"/>
      <c r="F117" s="467"/>
      <c r="G117" s="456"/>
      <c r="H117" s="238"/>
      <c r="I117" s="245"/>
      <c r="J117" s="249"/>
      <c r="K117" s="249"/>
      <c r="L117" s="472" t="s">
        <v>860</v>
      </c>
      <c r="M117" s="419">
        <v>4234</v>
      </c>
      <c r="N117" s="240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16000</v>
      </c>
      <c r="O117" s="240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16000</v>
      </c>
      <c r="P117" s="240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273" customFormat="1" ht="15.75" hidden="1" customHeight="1">
      <c r="A118" s="269" t="str">
        <f t="shared" si="3"/>
        <v>71020500000001</v>
      </c>
      <c r="B118" s="451" t="s">
        <v>439</v>
      </c>
      <c r="C118" s="452" t="s">
        <v>140</v>
      </c>
      <c r="D118" s="453" t="s">
        <v>149</v>
      </c>
      <c r="E118" s="462" t="s">
        <v>441</v>
      </c>
      <c r="F118" s="467" t="s">
        <v>441</v>
      </c>
      <c r="G118" s="456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40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40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273" customFormat="1" ht="15.75" hidden="1" customHeight="1">
      <c r="A119" s="269" t="str">
        <f t="shared" si="3"/>
        <v>71020501000000</v>
      </c>
      <c r="B119" s="451" t="s">
        <v>439</v>
      </c>
      <c r="C119" s="452" t="s">
        <v>140</v>
      </c>
      <c r="D119" s="453" t="s">
        <v>149</v>
      </c>
      <c r="E119" s="462" t="s">
        <v>106</v>
      </c>
      <c r="F119" s="467" t="s">
        <v>441</v>
      </c>
      <c r="G119" s="456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40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40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273" customFormat="1" ht="25.5" customHeight="1">
      <c r="A120" s="269" t="str">
        <f t="shared" si="3"/>
        <v>71020501000001</v>
      </c>
      <c r="B120" s="451" t="s">
        <v>439</v>
      </c>
      <c r="C120" s="452" t="s">
        <v>140</v>
      </c>
      <c r="D120" s="453" t="s">
        <v>149</v>
      </c>
      <c r="E120" s="462" t="s">
        <v>106</v>
      </c>
      <c r="F120" s="467" t="s">
        <v>441</v>
      </c>
      <c r="G120" s="456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42.4</v>
      </c>
      <c r="O120" s="240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42.4</v>
      </c>
      <c r="P120" s="240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58" customFormat="1" ht="15.75" hidden="1" customHeight="1">
      <c r="A121" s="269" t="str">
        <f t="shared" si="3"/>
        <v>71020501010000</v>
      </c>
      <c r="B121" s="451" t="s">
        <v>439</v>
      </c>
      <c r="C121" s="452" t="s">
        <v>140</v>
      </c>
      <c r="D121" s="453" t="s">
        <v>149</v>
      </c>
      <c r="E121" s="462" t="s">
        <v>106</v>
      </c>
      <c r="F121" s="467" t="s">
        <v>106</v>
      </c>
      <c r="G121" s="456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40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40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273" customFormat="1" ht="15.75" hidden="1" customHeight="1">
      <c r="A122" s="269" t="str">
        <f t="shared" si="3"/>
        <v>71020501014216</v>
      </c>
      <c r="B122" s="451" t="s">
        <v>439</v>
      </c>
      <c r="C122" s="452" t="s">
        <v>140</v>
      </c>
      <c r="D122" s="453" t="s">
        <v>149</v>
      </c>
      <c r="E122" s="462" t="s">
        <v>106</v>
      </c>
      <c r="F122" s="467" t="s">
        <v>106</v>
      </c>
      <c r="G122" s="468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40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40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273" customFormat="1" ht="15.75" hidden="1" customHeight="1">
      <c r="A123" s="269" t="str">
        <f t="shared" si="3"/>
        <v>71020501014239</v>
      </c>
      <c r="B123" s="451" t="s">
        <v>439</v>
      </c>
      <c r="C123" s="452" t="s">
        <v>140</v>
      </c>
      <c r="D123" s="453" t="s">
        <v>149</v>
      </c>
      <c r="E123" s="462" t="s">
        <v>106</v>
      </c>
      <c r="F123" s="467" t="s">
        <v>106</v>
      </c>
      <c r="G123" s="468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40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40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273" customFormat="1" ht="15.75" hidden="1" customHeight="1">
      <c r="A124" s="269" t="str">
        <f t="shared" si="3"/>
        <v>71020501014264</v>
      </c>
      <c r="B124" s="451" t="s">
        <v>439</v>
      </c>
      <c r="C124" s="452" t="s">
        <v>140</v>
      </c>
      <c r="D124" s="453" t="s">
        <v>149</v>
      </c>
      <c r="E124" s="462" t="s">
        <v>106</v>
      </c>
      <c r="F124" s="467" t="s">
        <v>106</v>
      </c>
      <c r="G124" s="468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40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40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273" customFormat="1" ht="15.75" customHeight="1">
      <c r="A125" s="269" t="str">
        <f t="shared" si="3"/>
        <v>71020501014639</v>
      </c>
      <c r="B125" s="451" t="s">
        <v>439</v>
      </c>
      <c r="C125" s="452" t="s">
        <v>140</v>
      </c>
      <c r="D125" s="453" t="s">
        <v>149</v>
      </c>
      <c r="E125" s="462" t="s">
        <v>106</v>
      </c>
      <c r="F125" s="467" t="s">
        <v>106</v>
      </c>
      <c r="G125" s="468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574</v>
      </c>
      <c r="O125" s="240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40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574</v>
      </c>
    </row>
    <row r="126" spans="1:16" ht="15.75" hidden="1" customHeight="1">
      <c r="A126" s="478" t="s">
        <v>44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40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40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customHeight="1">
      <c r="A127" s="478" t="s">
        <v>45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8232</v>
      </c>
      <c r="O127" s="240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40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8232</v>
      </c>
    </row>
    <row r="128" spans="1:16" s="265" customFormat="1" ht="15.75" hidden="1" customHeight="1">
      <c r="A128" s="258" t="str">
        <f t="shared" si="3"/>
        <v>71040000000000</v>
      </c>
      <c r="B128" s="259" t="s">
        <v>439</v>
      </c>
      <c r="C128" s="260" t="s">
        <v>155</v>
      </c>
      <c r="D128" s="261" t="s">
        <v>441</v>
      </c>
      <c r="E128" s="438" t="s">
        <v>441</v>
      </c>
      <c r="F128" s="439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</row>
    <row r="129" spans="1:16" s="273" customFormat="1" ht="15.75" hidden="1" customHeight="1">
      <c r="A129" s="269" t="str">
        <f t="shared" si="3"/>
        <v>71040000000001</v>
      </c>
      <c r="B129" s="451" t="s">
        <v>439</v>
      </c>
      <c r="C129" s="452" t="s">
        <v>155</v>
      </c>
      <c r="D129" s="453" t="s">
        <v>441</v>
      </c>
      <c r="E129" s="462" t="s">
        <v>441</v>
      </c>
      <c r="F129" s="467" t="s">
        <v>441</v>
      </c>
      <c r="G129" s="456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</row>
    <row r="130" spans="1:16" s="391" customFormat="1" ht="15.75" hidden="1" customHeight="1">
      <c r="A130" s="269" t="str">
        <f t="shared" si="3"/>
        <v>71040200000000</v>
      </c>
      <c r="B130" s="451" t="s">
        <v>439</v>
      </c>
      <c r="C130" s="452" t="s">
        <v>155</v>
      </c>
      <c r="D130" s="453" t="s">
        <v>140</v>
      </c>
      <c r="E130" s="462" t="s">
        <v>441</v>
      </c>
      <c r="F130" s="467" t="s">
        <v>441</v>
      </c>
      <c r="G130" s="456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+N132+N138</f>
        <v>0</v>
      </c>
      <c r="O130" s="253">
        <f>+O132+O138</f>
        <v>0</v>
      </c>
      <c r="P130" s="253">
        <f>+P132+P138</f>
        <v>0</v>
      </c>
    </row>
    <row r="131" spans="1:16" s="273" customFormat="1" ht="15.75" hidden="1" customHeight="1">
      <c r="A131" s="269" t="str">
        <f t="shared" si="3"/>
        <v>71040200000001</v>
      </c>
      <c r="B131" s="451" t="s">
        <v>439</v>
      </c>
      <c r="C131" s="452" t="s">
        <v>155</v>
      </c>
      <c r="D131" s="453" t="s">
        <v>140</v>
      </c>
      <c r="E131" s="462" t="s">
        <v>441</v>
      </c>
      <c r="F131" s="467" t="s">
        <v>441</v>
      </c>
      <c r="G131" s="456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</row>
    <row r="132" spans="1:16" s="273" customFormat="1" ht="28.9" hidden="1" customHeight="1">
      <c r="A132" s="269" t="str">
        <f t="shared" si="3"/>
        <v>71040204000000</v>
      </c>
      <c r="B132" s="451" t="s">
        <v>439</v>
      </c>
      <c r="C132" s="452" t="s">
        <v>155</v>
      </c>
      <c r="D132" s="453" t="s">
        <v>140</v>
      </c>
      <c r="E132" s="462" t="s">
        <v>155</v>
      </c>
      <c r="F132" s="467" t="s">
        <v>441</v>
      </c>
      <c r="G132" s="456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</row>
    <row r="133" spans="1:16" s="273" customFormat="1" ht="15.75" hidden="1" customHeight="1">
      <c r="A133" s="269" t="str">
        <f t="shared" si="3"/>
        <v>71040204000001</v>
      </c>
      <c r="B133" s="451" t="s">
        <v>439</v>
      </c>
      <c r="C133" s="452" t="s">
        <v>155</v>
      </c>
      <c r="D133" s="453" t="s">
        <v>140</v>
      </c>
      <c r="E133" s="462" t="s">
        <v>155</v>
      </c>
      <c r="F133" s="467" t="s">
        <v>441</v>
      </c>
      <c r="G133" s="456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40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40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58" customFormat="1" ht="15.75" hidden="1" customHeight="1">
      <c r="A134" s="269" t="str">
        <f t="shared" si="3"/>
        <v>71040204010000</v>
      </c>
      <c r="B134" s="451" t="s">
        <v>439</v>
      </c>
      <c r="C134" s="452" t="s">
        <v>155</v>
      </c>
      <c r="D134" s="453" t="s">
        <v>140</v>
      </c>
      <c r="E134" s="462" t="s">
        <v>155</v>
      </c>
      <c r="F134" s="467" t="s">
        <v>106</v>
      </c>
      <c r="G134" s="456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40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40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273" customFormat="1" ht="15.75" hidden="1" customHeight="1">
      <c r="A135" s="269" t="str">
        <f t="shared" si="3"/>
        <v>71040204015112</v>
      </c>
      <c r="B135" s="451" t="s">
        <v>439</v>
      </c>
      <c r="C135" s="452" t="s">
        <v>155</v>
      </c>
      <c r="D135" s="453" t="s">
        <v>140</v>
      </c>
      <c r="E135" s="462" t="s">
        <v>155</v>
      </c>
      <c r="F135" s="467" t="s">
        <v>106</v>
      </c>
      <c r="G135" s="468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40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40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273" customFormat="1" ht="15.75" hidden="1" customHeight="1">
      <c r="A136" s="269" t="str">
        <f t="shared" si="3"/>
        <v>71040204015113</v>
      </c>
      <c r="B136" s="451" t="s">
        <v>439</v>
      </c>
      <c r="C136" s="452" t="s">
        <v>155</v>
      </c>
      <c r="D136" s="453" t="s">
        <v>140</v>
      </c>
      <c r="E136" s="462" t="s">
        <v>155</v>
      </c>
      <c r="F136" s="467" t="s">
        <v>106</v>
      </c>
      <c r="G136" s="468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40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40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391" customFormat="1" ht="15.75" hidden="1" customHeight="1">
      <c r="A137" s="269" t="str">
        <f t="shared" si="3"/>
        <v>71040500000000</v>
      </c>
      <c r="B137" s="451" t="s">
        <v>439</v>
      </c>
      <c r="C137" s="452" t="s">
        <v>155</v>
      </c>
      <c r="D137" s="453" t="s">
        <v>149</v>
      </c>
      <c r="E137" s="462" t="s">
        <v>441</v>
      </c>
      <c r="F137" s="467" t="s">
        <v>441</v>
      </c>
      <c r="G137" s="456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40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40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273" customFormat="1" ht="37.15" hidden="1" customHeight="1">
      <c r="A138" s="269" t="str">
        <f t="shared" si="3"/>
        <v>71040500000001</v>
      </c>
      <c r="B138" s="451" t="s">
        <v>439</v>
      </c>
      <c r="C138" s="452" t="s">
        <v>155</v>
      </c>
      <c r="D138" s="453" t="s">
        <v>149</v>
      </c>
      <c r="E138" s="462" t="s">
        <v>441</v>
      </c>
      <c r="F138" s="467" t="s">
        <v>441</v>
      </c>
      <c r="G138" s="456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</row>
    <row r="139" spans="1:16" s="273" customFormat="1" ht="25.5" hidden="1" customHeight="1">
      <c r="A139" s="269" t="str">
        <f t="shared" si="3"/>
        <v>71040501000000</v>
      </c>
      <c r="B139" s="451" t="s">
        <v>439</v>
      </c>
      <c r="C139" s="452" t="s">
        <v>155</v>
      </c>
      <c r="D139" s="453" t="s">
        <v>149</v>
      </c>
      <c r="E139" s="462" t="s">
        <v>106</v>
      </c>
      <c r="F139" s="467" t="s">
        <v>441</v>
      </c>
      <c r="G139" s="456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40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40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273" customFormat="1" ht="25.5" hidden="1" customHeight="1">
      <c r="A140" s="269" t="str">
        <f t="shared" si="3"/>
        <v>71040501000001</v>
      </c>
      <c r="B140" s="451" t="s">
        <v>439</v>
      </c>
      <c r="C140" s="452" t="s">
        <v>155</v>
      </c>
      <c r="D140" s="453" t="s">
        <v>149</v>
      </c>
      <c r="E140" s="462" t="s">
        <v>106</v>
      </c>
      <c r="F140" s="467" t="s">
        <v>441</v>
      </c>
      <c r="G140" s="456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40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40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58" customFormat="1" ht="14.25">
      <c r="A141" s="269" t="str">
        <f t="shared" si="3"/>
        <v>71040501010000</v>
      </c>
      <c r="B141" s="451" t="s">
        <v>439</v>
      </c>
      <c r="C141" s="452" t="s">
        <v>155</v>
      </c>
      <c r="D141" s="453" t="s">
        <v>149</v>
      </c>
      <c r="E141" s="462" t="s">
        <v>106</v>
      </c>
      <c r="F141" s="467" t="s">
        <v>106</v>
      </c>
      <c r="G141" s="456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4332570.3</v>
      </c>
      <c r="O141" s="448">
        <f>+O143+O165+O172+O260+O272</f>
        <v>2715974.4</v>
      </c>
      <c r="P141" s="448">
        <f t="shared" ref="P141" si="4">+P143+P165+P172+P260+P272</f>
        <v>1616595.9</v>
      </c>
    </row>
    <row r="142" spans="1:16" s="273" customFormat="1" ht="12.75">
      <c r="A142" s="269" t="str">
        <f t="shared" si="3"/>
        <v>71040501014251</v>
      </c>
      <c r="B142" s="451" t="s">
        <v>439</v>
      </c>
      <c r="C142" s="452" t="s">
        <v>155</v>
      </c>
      <c r="D142" s="453" t="s">
        <v>149</v>
      </c>
      <c r="E142" s="462" t="s">
        <v>106</v>
      </c>
      <c r="F142" s="467" t="s">
        <v>106</v>
      </c>
      <c r="G142" s="468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</row>
    <row r="143" spans="1:16" s="273" customFormat="1" ht="27">
      <c r="A143" s="269"/>
      <c r="B143" s="451"/>
      <c r="C143" s="452"/>
      <c r="D143" s="453"/>
      <c r="E143" s="462"/>
      <c r="F143" s="467"/>
      <c r="G143" s="468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-60665.599999999999</v>
      </c>
      <c r="O143" s="460">
        <f>O145</f>
        <v>-60665.599999999999</v>
      </c>
      <c r="P143" s="460">
        <f>P145</f>
        <v>0</v>
      </c>
    </row>
    <row r="144" spans="1:16" s="458" customFormat="1" ht="13.5">
      <c r="A144" s="269" t="str">
        <f t="shared" si="3"/>
        <v>71040501020000</v>
      </c>
      <c r="B144" s="451" t="s">
        <v>439</v>
      </c>
      <c r="C144" s="452" t="s">
        <v>155</v>
      </c>
      <c r="D144" s="453" t="s">
        <v>149</v>
      </c>
      <c r="E144" s="462" t="s">
        <v>106</v>
      </c>
      <c r="F144" s="467" t="s">
        <v>140</v>
      </c>
      <c r="G144" s="456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</row>
    <row r="145" spans="1:16" s="273" customFormat="1" ht="25.5">
      <c r="A145" s="269" t="str">
        <f t="shared" si="3"/>
        <v>71040501025113</v>
      </c>
      <c r="B145" s="451" t="s">
        <v>439</v>
      </c>
      <c r="C145" s="452" t="s">
        <v>155</v>
      </c>
      <c r="D145" s="453" t="s">
        <v>149</v>
      </c>
      <c r="E145" s="462" t="s">
        <v>106</v>
      </c>
      <c r="F145" s="467" t="s">
        <v>140</v>
      </c>
      <c r="G145" s="468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5">+P147+P149+P151+P154+P157+P159+P161+P163</f>
        <v>0</v>
      </c>
    </row>
    <row r="146" spans="1:16" s="458" customFormat="1" ht="13.5">
      <c r="A146" s="269" t="str">
        <f t="shared" si="3"/>
        <v>71040501030000</v>
      </c>
      <c r="B146" s="451" t="s">
        <v>439</v>
      </c>
      <c r="C146" s="452" t="s">
        <v>155</v>
      </c>
      <c r="D146" s="453" t="s">
        <v>149</v>
      </c>
      <c r="E146" s="462" t="s">
        <v>106</v>
      </c>
      <c r="F146" s="467" t="s">
        <v>442</v>
      </c>
      <c r="G146" s="456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</row>
    <row r="147" spans="1:16" s="273" customFormat="1" ht="47.45" hidden="1" customHeight="1">
      <c r="A147" s="269" t="str">
        <f t="shared" si="3"/>
        <v>71040501034251</v>
      </c>
      <c r="B147" s="451" t="s">
        <v>439</v>
      </c>
      <c r="C147" s="452" t="s">
        <v>155</v>
      </c>
      <c r="D147" s="453" t="s">
        <v>149</v>
      </c>
      <c r="E147" s="462" t="s">
        <v>106</v>
      </c>
      <c r="F147" s="467" t="s">
        <v>442</v>
      </c>
      <c r="G147" s="468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</row>
    <row r="148" spans="1:16" s="273" customFormat="1" hidden="1">
      <c r="A148" s="269" t="str">
        <f t="shared" si="3"/>
        <v>71040501035113</v>
      </c>
      <c r="B148" s="451" t="s">
        <v>439</v>
      </c>
      <c r="C148" s="452" t="s">
        <v>155</v>
      </c>
      <c r="D148" s="453" t="s">
        <v>149</v>
      </c>
      <c r="E148" s="462" t="s">
        <v>106</v>
      </c>
      <c r="F148" s="467" t="s">
        <v>442</v>
      </c>
      <c r="G148" s="468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40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40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58" customFormat="1" ht="43.9" hidden="1" customHeight="1">
      <c r="A149" s="269" t="str">
        <f t="shared" si="3"/>
        <v>71040501040000</v>
      </c>
      <c r="B149" s="451" t="s">
        <v>439</v>
      </c>
      <c r="C149" s="452" t="s">
        <v>155</v>
      </c>
      <c r="D149" s="453" t="s">
        <v>149</v>
      </c>
      <c r="E149" s="462" t="s">
        <v>106</v>
      </c>
      <c r="F149" s="467" t="s">
        <v>155</v>
      </c>
      <c r="G149" s="456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</row>
    <row r="150" spans="1:16" s="273" customFormat="1" hidden="1">
      <c r="A150" s="269" t="str">
        <f t="shared" si="3"/>
        <v>71040501044251</v>
      </c>
      <c r="B150" s="451" t="s">
        <v>439</v>
      </c>
      <c r="C150" s="452" t="s">
        <v>155</v>
      </c>
      <c r="D150" s="453" t="s">
        <v>149</v>
      </c>
      <c r="E150" s="462" t="s">
        <v>106</v>
      </c>
      <c r="F150" s="467" t="s">
        <v>155</v>
      </c>
      <c r="G150" s="468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40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40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273" customFormat="1" ht="37.15" hidden="1" customHeight="1">
      <c r="A151" s="269"/>
      <c r="B151" s="451"/>
      <c r="C151" s="452"/>
      <c r="D151" s="453"/>
      <c r="E151" s="462"/>
      <c r="F151" s="467"/>
      <c r="G151" s="468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</row>
    <row r="152" spans="1:16" s="458" customFormat="1" hidden="1">
      <c r="A152" s="269" t="str">
        <f>CONCATENATE(B152,C152,D152,E152,F152,G152)</f>
        <v>71040501080000</v>
      </c>
      <c r="B152" s="451" t="s">
        <v>439</v>
      </c>
      <c r="C152" s="452" t="s">
        <v>155</v>
      </c>
      <c r="D152" s="453" t="s">
        <v>149</v>
      </c>
      <c r="E152" s="462" t="s">
        <v>106</v>
      </c>
      <c r="F152" s="467" t="s">
        <v>185</v>
      </c>
      <c r="G152" s="456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40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40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58" customFormat="1" hidden="1">
      <c r="A153" s="269"/>
      <c r="B153" s="451"/>
      <c r="C153" s="452"/>
      <c r="D153" s="453"/>
      <c r="E153" s="462"/>
      <c r="F153" s="467"/>
      <c r="G153" s="456"/>
      <c r="H153" s="238"/>
      <c r="I153" s="245"/>
      <c r="J153" s="249"/>
      <c r="K153" s="249"/>
      <c r="L153" s="252" t="s">
        <v>174</v>
      </c>
      <c r="M153" s="419">
        <v>5113</v>
      </c>
      <c r="N153" s="240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40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40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273" customFormat="1" ht="60.6" hidden="1" customHeight="1">
      <c r="A154" s="269" t="str">
        <f t="shared" ref="A154:A164" si="6">CONCATENATE(B154,C154,D154,E154,F154,G154)</f>
        <v>71040501085113</v>
      </c>
      <c r="B154" s="451" t="s">
        <v>439</v>
      </c>
      <c r="C154" s="452" t="s">
        <v>155</v>
      </c>
      <c r="D154" s="453" t="s">
        <v>149</v>
      </c>
      <c r="E154" s="462" t="s">
        <v>106</v>
      </c>
      <c r="F154" s="467" t="s">
        <v>185</v>
      </c>
      <c r="G154" s="468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</row>
    <row r="155" spans="1:16" s="458" customFormat="1" hidden="1">
      <c r="A155" s="269" t="str">
        <f t="shared" si="6"/>
        <v>71040501090000</v>
      </c>
      <c r="B155" s="451" t="s">
        <v>439</v>
      </c>
      <c r="C155" s="452" t="s">
        <v>155</v>
      </c>
      <c r="D155" s="453" t="s">
        <v>149</v>
      </c>
      <c r="E155" s="462" t="s">
        <v>106</v>
      </c>
      <c r="F155" s="467" t="s">
        <v>187</v>
      </c>
      <c r="G155" s="456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40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40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273" customFormat="1" hidden="1">
      <c r="A156" s="269" t="str">
        <f t="shared" si="6"/>
        <v>71040501094251</v>
      </c>
      <c r="B156" s="451" t="s">
        <v>439</v>
      </c>
      <c r="C156" s="452" t="s">
        <v>155</v>
      </c>
      <c r="D156" s="453" t="s">
        <v>149</v>
      </c>
      <c r="E156" s="462" t="s">
        <v>106</v>
      </c>
      <c r="F156" s="467" t="s">
        <v>187</v>
      </c>
      <c r="G156" s="468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40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40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273" customFormat="1" ht="37.9" hidden="1" customHeight="1">
      <c r="A157" s="269" t="str">
        <f t="shared" si="6"/>
        <v>71040501094639</v>
      </c>
      <c r="B157" s="451" t="s">
        <v>439</v>
      </c>
      <c r="C157" s="452" t="s">
        <v>155</v>
      </c>
      <c r="D157" s="453" t="s">
        <v>149</v>
      </c>
      <c r="E157" s="462" t="s">
        <v>106</v>
      </c>
      <c r="F157" s="467" t="s">
        <v>187</v>
      </c>
      <c r="G157" s="468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</row>
    <row r="158" spans="1:16" s="458" customFormat="1" hidden="1">
      <c r="A158" s="269" t="str">
        <f t="shared" si="6"/>
        <v>71040501100000</v>
      </c>
      <c r="B158" s="451" t="s">
        <v>439</v>
      </c>
      <c r="C158" s="452" t="s">
        <v>155</v>
      </c>
      <c r="D158" s="453" t="s">
        <v>149</v>
      </c>
      <c r="E158" s="462" t="s">
        <v>106</v>
      </c>
      <c r="F158" s="467" t="s">
        <v>189</v>
      </c>
      <c r="G158" s="456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40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40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273" customFormat="1" ht="73.900000000000006" customHeight="1">
      <c r="A159" s="269" t="str">
        <f t="shared" si="6"/>
        <v>71040501104861</v>
      </c>
      <c r="B159" s="451" t="s">
        <v>439</v>
      </c>
      <c r="C159" s="452" t="s">
        <v>155</v>
      </c>
      <c r="D159" s="453" t="s">
        <v>149</v>
      </c>
      <c r="E159" s="462" t="s">
        <v>106</v>
      </c>
      <c r="F159" s="467" t="s">
        <v>189</v>
      </c>
      <c r="G159" s="468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</row>
    <row r="160" spans="1:16" s="458" customFormat="1">
      <c r="A160" s="269" t="str">
        <f t="shared" si="6"/>
        <v>71040501110000</v>
      </c>
      <c r="B160" s="451" t="s">
        <v>439</v>
      </c>
      <c r="C160" s="452" t="s">
        <v>155</v>
      </c>
      <c r="D160" s="453" t="s">
        <v>149</v>
      </c>
      <c r="E160" s="462" t="s">
        <v>106</v>
      </c>
      <c r="F160" s="467" t="s">
        <v>104</v>
      </c>
      <c r="G160" s="456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-43222.6</v>
      </c>
      <c r="O160" s="240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-43222.6</v>
      </c>
      <c r="P160" s="240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58" customFormat="1" ht="84.6" customHeight="1">
      <c r="A161" s="269" t="str">
        <f t="shared" si="6"/>
        <v>71040501120000</v>
      </c>
      <c r="B161" s="451" t="s">
        <v>439</v>
      </c>
      <c r="C161" s="452" t="s">
        <v>155</v>
      </c>
      <c r="D161" s="453" t="s">
        <v>149</v>
      </c>
      <c r="E161" s="462" t="s">
        <v>106</v>
      </c>
      <c r="F161" s="467" t="s">
        <v>443</v>
      </c>
      <c r="G161" s="456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</row>
    <row r="162" spans="1:16" s="273" customFormat="1">
      <c r="A162" s="269" t="str">
        <f t="shared" si="6"/>
        <v>71040501125129</v>
      </c>
      <c r="B162" s="451" t="s">
        <v>439</v>
      </c>
      <c r="C162" s="452" t="s">
        <v>155</v>
      </c>
      <c r="D162" s="453" t="s">
        <v>149</v>
      </c>
      <c r="E162" s="462" t="s">
        <v>106</v>
      </c>
      <c r="F162" s="467" t="s">
        <v>443</v>
      </c>
      <c r="G162" s="468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-17443</v>
      </c>
      <c r="O162" s="240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-17443</v>
      </c>
      <c r="P162" s="240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273" customFormat="1" ht="42.6" hidden="1" customHeight="1">
      <c r="A163" s="269" t="str">
        <f t="shared" si="6"/>
        <v>71040501094639</v>
      </c>
      <c r="B163" s="451" t="s">
        <v>439</v>
      </c>
      <c r="C163" s="452" t="s">
        <v>155</v>
      </c>
      <c r="D163" s="453" t="s">
        <v>149</v>
      </c>
      <c r="E163" s="462" t="s">
        <v>106</v>
      </c>
      <c r="F163" s="467" t="s">
        <v>187</v>
      </c>
      <c r="G163" s="468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</row>
    <row r="164" spans="1:16" s="458" customFormat="1" ht="25.5" hidden="1">
      <c r="A164" s="269" t="str">
        <f t="shared" si="6"/>
        <v>71040501100000</v>
      </c>
      <c r="B164" s="451" t="s">
        <v>439</v>
      </c>
      <c r="C164" s="452" t="s">
        <v>155</v>
      </c>
      <c r="D164" s="453" t="s">
        <v>149</v>
      </c>
      <c r="E164" s="462" t="s">
        <v>106</v>
      </c>
      <c r="F164" s="467" t="s">
        <v>189</v>
      </c>
      <c r="G164" s="456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40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40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273" customFormat="1" ht="27">
      <c r="A165" s="269" t="str">
        <f t="shared" si="3"/>
        <v>71040501045112</v>
      </c>
      <c r="B165" s="451" t="s">
        <v>439</v>
      </c>
      <c r="C165" s="452" t="s">
        <v>155</v>
      </c>
      <c r="D165" s="453" t="s">
        <v>149</v>
      </c>
      <c r="E165" s="462" t="s">
        <v>106</v>
      </c>
      <c r="F165" s="467" t="s">
        <v>155</v>
      </c>
      <c r="G165" s="468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15537.699999999999</v>
      </c>
      <c r="O165" s="460">
        <f>+O167</f>
        <v>0</v>
      </c>
      <c r="P165" s="460">
        <f>+P167</f>
        <v>15537.699999999999</v>
      </c>
    </row>
    <row r="166" spans="1:16" s="273" customFormat="1" ht="12.75">
      <c r="A166" s="269" t="str">
        <f t="shared" si="3"/>
        <v>71040501045113</v>
      </c>
      <c r="B166" s="451" t="s">
        <v>439</v>
      </c>
      <c r="C166" s="452" t="s">
        <v>155</v>
      </c>
      <c r="D166" s="453" t="s">
        <v>149</v>
      </c>
      <c r="E166" s="462" t="s">
        <v>106</v>
      </c>
      <c r="F166" s="467" t="s">
        <v>155</v>
      </c>
      <c r="G166" s="468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</row>
    <row r="167" spans="1:16" s="458" customFormat="1" ht="13.5">
      <c r="A167" s="269" t="str">
        <f t="shared" si="3"/>
        <v>71040501050000</v>
      </c>
      <c r="B167" s="451" t="s">
        <v>439</v>
      </c>
      <c r="C167" s="452" t="s">
        <v>155</v>
      </c>
      <c r="D167" s="453" t="s">
        <v>149</v>
      </c>
      <c r="E167" s="462" t="s">
        <v>106</v>
      </c>
      <c r="F167" s="467" t="s">
        <v>149</v>
      </c>
      <c r="G167" s="456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15537.699999999999</v>
      </c>
      <c r="O167" s="253">
        <f>+O169</f>
        <v>0</v>
      </c>
      <c r="P167" s="253">
        <f>+P169</f>
        <v>15537.699999999999</v>
      </c>
    </row>
    <row r="168" spans="1:16" s="273" customFormat="1" ht="12.75">
      <c r="A168" s="269" t="str">
        <f t="shared" si="3"/>
        <v>71040501054251</v>
      </c>
      <c r="B168" s="451" t="s">
        <v>439</v>
      </c>
      <c r="C168" s="452" t="s">
        <v>155</v>
      </c>
      <c r="D168" s="453" t="s">
        <v>149</v>
      </c>
      <c r="E168" s="462" t="s">
        <v>106</v>
      </c>
      <c r="F168" s="467" t="s">
        <v>149</v>
      </c>
      <c r="G168" s="468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</row>
    <row r="169" spans="1:16" s="273" customFormat="1" ht="13.5">
      <c r="A169" s="269" t="str">
        <f t="shared" si="3"/>
        <v>71040501055112</v>
      </c>
      <c r="B169" s="451" t="s">
        <v>439</v>
      </c>
      <c r="C169" s="452" t="s">
        <v>155</v>
      </c>
      <c r="D169" s="453" t="s">
        <v>149</v>
      </c>
      <c r="E169" s="462" t="s">
        <v>106</v>
      </c>
      <c r="F169" s="467" t="s">
        <v>149</v>
      </c>
      <c r="G169" s="468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15537.699999999999</v>
      </c>
      <c r="O169" s="466">
        <f>SUM(O170:O171)</f>
        <v>0</v>
      </c>
      <c r="P169" s="466">
        <f>SUM(P170:P171)</f>
        <v>15537.699999999999</v>
      </c>
    </row>
    <row r="170" spans="1:16" s="273" customFormat="1">
      <c r="A170" s="269" t="str">
        <f t="shared" si="3"/>
        <v>71040501055113</v>
      </c>
      <c r="B170" s="451" t="s">
        <v>439</v>
      </c>
      <c r="C170" s="452" t="s">
        <v>155</v>
      </c>
      <c r="D170" s="453" t="s">
        <v>149</v>
      </c>
      <c r="E170" s="462" t="s">
        <v>106</v>
      </c>
      <c r="F170" s="467" t="s">
        <v>149</v>
      </c>
      <c r="G170" s="468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14997.699999999999</v>
      </c>
      <c r="O170" s="240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40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14997.699999999999</v>
      </c>
    </row>
    <row r="171" spans="1:16" s="458" customFormat="1">
      <c r="A171" s="269" t="str">
        <f t="shared" si="3"/>
        <v>71040501060000</v>
      </c>
      <c r="B171" s="451" t="s">
        <v>439</v>
      </c>
      <c r="C171" s="452" t="s">
        <v>155</v>
      </c>
      <c r="D171" s="453" t="s">
        <v>149</v>
      </c>
      <c r="E171" s="462" t="s">
        <v>106</v>
      </c>
      <c r="F171" s="467" t="s">
        <v>157</v>
      </c>
      <c r="G171" s="456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540</v>
      </c>
      <c r="O171" s="240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40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540</v>
      </c>
    </row>
    <row r="172" spans="1:16" s="273" customFormat="1" ht="13.5">
      <c r="A172" s="269" t="str">
        <f t="shared" ref="A172:A226" si="7">CONCATENATE(B172,C172,D172,E172,F172,G172)</f>
        <v>71040501134251</v>
      </c>
      <c r="B172" s="451" t="s">
        <v>439</v>
      </c>
      <c r="C172" s="452" t="s">
        <v>155</v>
      </c>
      <c r="D172" s="453" t="s">
        <v>149</v>
      </c>
      <c r="E172" s="462" t="s">
        <v>106</v>
      </c>
      <c r="F172" s="467" t="s">
        <v>444</v>
      </c>
      <c r="G172" s="468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4323881.6000000006</v>
      </c>
      <c r="O172" s="460">
        <f>+O174+O246</f>
        <v>2722823.4</v>
      </c>
      <c r="P172" s="460">
        <f>+P174+P246</f>
        <v>1601058.2</v>
      </c>
    </row>
    <row r="173" spans="1:16" s="273" customFormat="1" ht="12.75">
      <c r="A173" s="269" t="str">
        <f t="shared" si="7"/>
        <v>71040501135129</v>
      </c>
      <c r="B173" s="451" t="s">
        <v>439</v>
      </c>
      <c r="C173" s="452" t="s">
        <v>155</v>
      </c>
      <c r="D173" s="453" t="s">
        <v>149</v>
      </c>
      <c r="E173" s="462" t="s">
        <v>106</v>
      </c>
      <c r="F173" s="467" t="s">
        <v>444</v>
      </c>
      <c r="G173" s="468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</row>
    <row r="174" spans="1:16" s="273" customFormat="1" ht="12.75">
      <c r="A174" s="269" t="str">
        <f t="shared" si="7"/>
        <v>71040501135221</v>
      </c>
      <c r="B174" s="451" t="s">
        <v>439</v>
      </c>
      <c r="C174" s="452" t="s">
        <v>155</v>
      </c>
      <c r="D174" s="453" t="s">
        <v>149</v>
      </c>
      <c r="E174" s="462" t="s">
        <v>106</v>
      </c>
      <c r="F174" s="467" t="s">
        <v>444</v>
      </c>
      <c r="G174" s="468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O174+P174</f>
        <v>4342452.2</v>
      </c>
      <c r="O174" s="253">
        <f>O176+O179+O181+O185+O189+O194+O198+O200+O206+O213+O217+O220+O224+O231+O234+O238+O244+O236</f>
        <v>2741394</v>
      </c>
      <c r="P174" s="481">
        <f>+P176+P179+P181+P185+P189+P194+P198+P200+P206+P213+P217+P220+P224+P231+P234+P236+P238+P244</f>
        <v>1601058.2</v>
      </c>
    </row>
    <row r="175" spans="1:16" s="458" customFormat="1" ht="13.5">
      <c r="A175" s="269" t="str">
        <f t="shared" si="7"/>
        <v>71040501140000</v>
      </c>
      <c r="B175" s="451" t="s">
        <v>439</v>
      </c>
      <c r="C175" s="452" t="s">
        <v>155</v>
      </c>
      <c r="D175" s="453" t="s">
        <v>149</v>
      </c>
      <c r="E175" s="462" t="s">
        <v>106</v>
      </c>
      <c r="F175" s="467" t="s">
        <v>445</v>
      </c>
      <c r="G175" s="456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</row>
    <row r="176" spans="1:16" s="273" customFormat="1" ht="28.5" customHeight="1">
      <c r="A176" s="269" t="str">
        <f t="shared" si="7"/>
        <v>71040501144729</v>
      </c>
      <c r="B176" s="451" t="s">
        <v>439</v>
      </c>
      <c r="C176" s="452" t="s">
        <v>155</v>
      </c>
      <c r="D176" s="453" t="s">
        <v>149</v>
      </c>
      <c r="E176" s="462" t="s">
        <v>106</v>
      </c>
      <c r="F176" s="467" t="s">
        <v>445</v>
      </c>
      <c r="G176" s="468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26423.1</v>
      </c>
      <c r="O176" s="466">
        <f>SUM(O177:O178)</f>
        <v>22851.1</v>
      </c>
      <c r="P176" s="466">
        <f>SUM(P177:P178)</f>
        <v>3572</v>
      </c>
    </row>
    <row r="177" spans="1:16" s="458" customFormat="1" ht="27" customHeight="1">
      <c r="A177" s="269" t="str">
        <f t="shared" si="7"/>
        <v>71040501150000</v>
      </c>
      <c r="B177" s="451" t="s">
        <v>439</v>
      </c>
      <c r="C177" s="452" t="s">
        <v>155</v>
      </c>
      <c r="D177" s="453" t="s">
        <v>149</v>
      </c>
      <c r="E177" s="462" t="s">
        <v>106</v>
      </c>
      <c r="F177" s="467" t="s">
        <v>446</v>
      </c>
      <c r="G177" s="456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22851.1</v>
      </c>
      <c r="O177" s="240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22851.1</v>
      </c>
      <c r="P177" s="240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273" customFormat="1" ht="21" customHeight="1">
      <c r="A178" s="269" t="str">
        <f t="shared" si="7"/>
        <v>71040501155112</v>
      </c>
      <c r="B178" s="451" t="s">
        <v>439</v>
      </c>
      <c r="C178" s="452" t="s">
        <v>155</v>
      </c>
      <c r="D178" s="453" t="s">
        <v>149</v>
      </c>
      <c r="E178" s="462" t="s">
        <v>106</v>
      </c>
      <c r="F178" s="467" t="s">
        <v>446</v>
      </c>
      <c r="G178" s="468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3572</v>
      </c>
      <c r="O178" s="240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40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3572</v>
      </c>
    </row>
    <row r="179" spans="1:16" s="273" customFormat="1" ht="44.45" customHeight="1">
      <c r="A179" s="269" t="str">
        <f t="shared" si="7"/>
        <v>71040501155133</v>
      </c>
      <c r="B179" s="451" t="s">
        <v>439</v>
      </c>
      <c r="C179" s="452" t="s">
        <v>155</v>
      </c>
      <c r="D179" s="453" t="s">
        <v>149</v>
      </c>
      <c r="E179" s="462" t="s">
        <v>106</v>
      </c>
      <c r="F179" s="467" t="s">
        <v>446</v>
      </c>
      <c r="G179" s="468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</row>
    <row r="180" spans="1:16" s="273" customFormat="1">
      <c r="A180" s="269" t="str">
        <f t="shared" si="7"/>
        <v>71040501155134</v>
      </c>
      <c r="B180" s="451" t="s">
        <v>439</v>
      </c>
      <c r="C180" s="452" t="s">
        <v>155</v>
      </c>
      <c r="D180" s="453" t="s">
        <v>149</v>
      </c>
      <c r="E180" s="462" t="s">
        <v>106</v>
      </c>
      <c r="F180" s="467" t="s">
        <v>446</v>
      </c>
      <c r="G180" s="468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-7597.3</v>
      </c>
      <c r="O180" s="240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-7597.3</v>
      </c>
      <c r="P180" s="240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273" customFormat="1" ht="13.5">
      <c r="A181" s="269" t="str">
        <f t="shared" si="7"/>
        <v>71040505000000</v>
      </c>
      <c r="B181" s="451" t="s">
        <v>439</v>
      </c>
      <c r="C181" s="452" t="s">
        <v>155</v>
      </c>
      <c r="D181" s="453" t="s">
        <v>149</v>
      </c>
      <c r="E181" s="462" t="s">
        <v>149</v>
      </c>
      <c r="F181" s="467" t="s">
        <v>441</v>
      </c>
      <c r="G181" s="456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8485.2999999999993</v>
      </c>
      <c r="O181" s="466">
        <f>SUM(O182:O184)</f>
        <v>8485.2999999999993</v>
      </c>
      <c r="P181" s="466">
        <f>SUM(P182:P184)</f>
        <v>0</v>
      </c>
    </row>
    <row r="182" spans="1:16" s="273" customFormat="1" ht="25.5">
      <c r="A182" s="269" t="str">
        <f t="shared" si="7"/>
        <v>71040505000001</v>
      </c>
      <c r="B182" s="451" t="s">
        <v>439</v>
      </c>
      <c r="C182" s="452" t="s">
        <v>155</v>
      </c>
      <c r="D182" s="453" t="s">
        <v>149</v>
      </c>
      <c r="E182" s="462" t="s">
        <v>149</v>
      </c>
      <c r="F182" s="467" t="s">
        <v>441</v>
      </c>
      <c r="G182" s="456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82" s="240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82" s="240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58" customFormat="1" hidden="1">
      <c r="A183" s="269" t="str">
        <f t="shared" si="7"/>
        <v>71040505010000</v>
      </c>
      <c r="B183" s="451" t="s">
        <v>439</v>
      </c>
      <c r="C183" s="452" t="s">
        <v>155</v>
      </c>
      <c r="D183" s="453" t="s">
        <v>149</v>
      </c>
      <c r="E183" s="462" t="s">
        <v>149</v>
      </c>
      <c r="F183" s="467" t="s">
        <v>106</v>
      </c>
      <c r="G183" s="456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40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40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273" customFormat="1" hidden="1">
      <c r="A184" s="269" t="str">
        <f t="shared" si="7"/>
        <v>71040505015129</v>
      </c>
      <c r="B184" s="451" t="s">
        <v>439</v>
      </c>
      <c r="C184" s="452" t="s">
        <v>155</v>
      </c>
      <c r="D184" s="453" t="s">
        <v>149</v>
      </c>
      <c r="E184" s="462" t="s">
        <v>149</v>
      </c>
      <c r="F184" s="467" t="s">
        <v>106</v>
      </c>
      <c r="G184" s="468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40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40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58" customFormat="1" ht="13.5">
      <c r="A185" s="269" t="str">
        <f t="shared" si="7"/>
        <v>71040505020000</v>
      </c>
      <c r="B185" s="451" t="s">
        <v>439</v>
      </c>
      <c r="C185" s="452" t="s">
        <v>155</v>
      </c>
      <c r="D185" s="453" t="s">
        <v>149</v>
      </c>
      <c r="E185" s="462" t="s">
        <v>149</v>
      </c>
      <c r="F185" s="467" t="s">
        <v>140</v>
      </c>
      <c r="G185" s="456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1478.8000000000002</v>
      </c>
      <c r="O185" s="466">
        <f>SUM(O186:O188)</f>
        <v>1055.2</v>
      </c>
      <c r="P185" s="466">
        <f>SUM(P186:P188)</f>
        <v>423.6</v>
      </c>
    </row>
    <row r="186" spans="1:16" s="273" customFormat="1" ht="25.5">
      <c r="A186" s="269" t="str">
        <f t="shared" si="7"/>
        <v>71040505024511</v>
      </c>
      <c r="B186" s="451" t="s">
        <v>439</v>
      </c>
      <c r="C186" s="452" t="s">
        <v>155</v>
      </c>
      <c r="D186" s="453" t="s">
        <v>149</v>
      </c>
      <c r="E186" s="462" t="s">
        <v>149</v>
      </c>
      <c r="F186" s="467" t="s">
        <v>140</v>
      </c>
      <c r="G186" s="468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86" s="240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86" s="240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58" customFormat="1" hidden="1">
      <c r="A187" s="269" t="str">
        <f t="shared" si="7"/>
        <v>71040505030000</v>
      </c>
      <c r="B187" s="451" t="s">
        <v>439</v>
      </c>
      <c r="C187" s="452" t="s">
        <v>155</v>
      </c>
      <c r="D187" s="453" t="s">
        <v>149</v>
      </c>
      <c r="E187" s="462" t="s">
        <v>149</v>
      </c>
      <c r="F187" s="467" t="s">
        <v>442</v>
      </c>
      <c r="G187" s="456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40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40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273" customFormat="1">
      <c r="A188" s="269" t="str">
        <f t="shared" si="7"/>
        <v>71040505034511</v>
      </c>
      <c r="B188" s="451" t="s">
        <v>439</v>
      </c>
      <c r="C188" s="452" t="s">
        <v>155</v>
      </c>
      <c r="D188" s="453" t="s">
        <v>149</v>
      </c>
      <c r="E188" s="462" t="s">
        <v>149</v>
      </c>
      <c r="F188" s="467" t="s">
        <v>442</v>
      </c>
      <c r="G188" s="468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88" s="240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40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</row>
    <row r="189" spans="1:16" s="458" customFormat="1" ht="13.5">
      <c r="A189" s="269" t="str">
        <f t="shared" si="7"/>
        <v>71040505040000</v>
      </c>
      <c r="B189" s="451" t="s">
        <v>439</v>
      </c>
      <c r="C189" s="452" t="s">
        <v>155</v>
      </c>
      <c r="D189" s="453" t="s">
        <v>149</v>
      </c>
      <c r="E189" s="462" t="s">
        <v>149</v>
      </c>
      <c r="F189" s="467" t="s">
        <v>155</v>
      </c>
      <c r="G189" s="456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1016.8</v>
      </c>
      <c r="O189" s="466">
        <f>SUM(O190:O193)</f>
        <v>0</v>
      </c>
      <c r="P189" s="466">
        <f>SUM(P190:P193)</f>
        <v>1016.8</v>
      </c>
    </row>
    <row r="190" spans="1:16" s="273" customFormat="1" ht="25.5" hidden="1">
      <c r="A190" s="269" t="str">
        <f t="shared" si="7"/>
        <v>71040505044861</v>
      </c>
      <c r="B190" s="451" t="s">
        <v>439</v>
      </c>
      <c r="C190" s="452" t="s">
        <v>155</v>
      </c>
      <c r="D190" s="453" t="s">
        <v>149</v>
      </c>
      <c r="E190" s="462" t="s">
        <v>149</v>
      </c>
      <c r="F190" s="467" t="s">
        <v>155</v>
      </c>
      <c r="G190" s="468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40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40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58" customFormat="1" ht="21.6" hidden="1" customHeight="1">
      <c r="A191" s="269" t="str">
        <f t="shared" si="7"/>
        <v>71040505050000</v>
      </c>
      <c r="B191" s="451" t="s">
        <v>439</v>
      </c>
      <c r="C191" s="452" t="s">
        <v>155</v>
      </c>
      <c r="D191" s="453" t="s">
        <v>149</v>
      </c>
      <c r="E191" s="462" t="s">
        <v>149</v>
      </c>
      <c r="F191" s="467" t="s">
        <v>149</v>
      </c>
      <c r="G191" s="456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40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40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273" customFormat="1">
      <c r="A192" s="269" t="str">
        <f t="shared" si="7"/>
        <v>71040505054861</v>
      </c>
      <c r="B192" s="451" t="s">
        <v>439</v>
      </c>
      <c r="C192" s="452" t="s">
        <v>155</v>
      </c>
      <c r="D192" s="453" t="s">
        <v>149</v>
      </c>
      <c r="E192" s="462" t="s">
        <v>149</v>
      </c>
      <c r="F192" s="467" t="s">
        <v>149</v>
      </c>
      <c r="G192" s="468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1016.8</v>
      </c>
      <c r="O192" s="240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40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1016.8</v>
      </c>
    </row>
    <row r="193" spans="1:16" s="273" customFormat="1" hidden="1">
      <c r="A193" s="269"/>
      <c r="B193" s="451"/>
      <c r="C193" s="452"/>
      <c r="D193" s="453"/>
      <c r="E193" s="462"/>
      <c r="F193" s="467"/>
      <c r="G193" s="468"/>
      <c r="H193" s="245"/>
      <c r="I193" s="245"/>
      <c r="J193" s="249"/>
      <c r="K193" s="249"/>
      <c r="L193" s="252" t="s">
        <v>268</v>
      </c>
      <c r="M193" s="250">
        <v>5129</v>
      </c>
      <c r="N193" s="240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40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40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58" customFormat="1" ht="35.450000000000003" customHeight="1">
      <c r="A194" s="269" t="str">
        <f t="shared" si="7"/>
        <v>71040505060000</v>
      </c>
      <c r="B194" s="451" t="s">
        <v>439</v>
      </c>
      <c r="C194" s="452" t="s">
        <v>155</v>
      </c>
      <c r="D194" s="453" t="s">
        <v>149</v>
      </c>
      <c r="E194" s="462" t="s">
        <v>149</v>
      </c>
      <c r="F194" s="467" t="s">
        <v>157</v>
      </c>
      <c r="G194" s="456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</row>
    <row r="195" spans="1:16" s="273" customFormat="1" hidden="1">
      <c r="A195" s="269" t="str">
        <f t="shared" si="7"/>
        <v>71040505064861</v>
      </c>
      <c r="B195" s="451" t="s">
        <v>439</v>
      </c>
      <c r="C195" s="452" t="s">
        <v>155</v>
      </c>
      <c r="D195" s="453" t="s">
        <v>149</v>
      </c>
      <c r="E195" s="462" t="s">
        <v>149</v>
      </c>
      <c r="F195" s="467" t="s">
        <v>157</v>
      </c>
      <c r="G195" s="468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40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40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>
      <c r="A196" s="258" t="str">
        <f t="shared" ref="A196:A200" si="8">CONCATENATE(B196,C196,D196,E196,F196,G196)</f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653613.89999999991</v>
      </c>
      <c r="O196" s="240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40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653613.89999999991</v>
      </c>
    </row>
    <row r="197" spans="1:16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40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40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258" t="str">
        <f t="shared" si="8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</row>
    <row r="199" spans="1:16" ht="30" hidden="1" customHeight="1">
      <c r="A199" s="258" t="str">
        <f t="shared" si="8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40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40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>
      <c r="A200" s="258" t="str">
        <f t="shared" si="8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232254.30000000002</v>
      </c>
      <c r="O200" s="466">
        <f>SUM(O201:O205)</f>
        <v>8441.4000000000015</v>
      </c>
      <c r="P200" s="466">
        <f>SUM(P201:P205)</f>
        <v>223812.90000000002</v>
      </c>
    </row>
    <row r="201" spans="1:16" s="391" customFormat="1" ht="27" customHeight="1">
      <c r="A201" s="269" t="str">
        <f t="shared" si="7"/>
        <v>71040700000000</v>
      </c>
      <c r="B201" s="451" t="s">
        <v>439</v>
      </c>
      <c r="C201" s="452" t="s">
        <v>155</v>
      </c>
      <c r="D201" s="453" t="s">
        <v>183</v>
      </c>
      <c r="E201" s="462" t="s">
        <v>441</v>
      </c>
      <c r="F201" s="467" t="s">
        <v>441</v>
      </c>
      <c r="G201" s="456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8441.4000000000015</v>
      </c>
      <c r="O201" s="240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8441.4000000000015</v>
      </c>
      <c r="P201" s="240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273" customFormat="1" hidden="1">
      <c r="A202" s="269" t="str">
        <f t="shared" si="7"/>
        <v>71040700000001</v>
      </c>
      <c r="B202" s="451" t="s">
        <v>439</v>
      </c>
      <c r="C202" s="452" t="s">
        <v>155</v>
      </c>
      <c r="D202" s="453" t="s">
        <v>183</v>
      </c>
      <c r="E202" s="462" t="s">
        <v>441</v>
      </c>
      <c r="F202" s="467" t="s">
        <v>441</v>
      </c>
      <c r="G202" s="456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40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40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273" customFormat="1">
      <c r="A203" s="269" t="str">
        <f t="shared" si="7"/>
        <v>71040703000000</v>
      </c>
      <c r="B203" s="451" t="s">
        <v>439</v>
      </c>
      <c r="C203" s="452" t="s">
        <v>155</v>
      </c>
      <c r="D203" s="453" t="s">
        <v>183</v>
      </c>
      <c r="E203" s="462" t="s">
        <v>442</v>
      </c>
      <c r="F203" s="467" t="s">
        <v>441</v>
      </c>
      <c r="G203" s="456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74315.200000000012</v>
      </c>
      <c r="O203" s="240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40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74315.200000000012</v>
      </c>
    </row>
    <row r="204" spans="1:16" s="273" customFormat="1">
      <c r="A204" s="269" t="str">
        <f t="shared" si="7"/>
        <v>71040703000001</v>
      </c>
      <c r="B204" s="451" t="s">
        <v>439</v>
      </c>
      <c r="C204" s="452" t="s">
        <v>155</v>
      </c>
      <c r="D204" s="453" t="s">
        <v>183</v>
      </c>
      <c r="E204" s="462" t="s">
        <v>442</v>
      </c>
      <c r="F204" s="467" t="s">
        <v>441</v>
      </c>
      <c r="G204" s="456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149497.70000000001</v>
      </c>
      <c r="O204" s="240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40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149497.70000000001</v>
      </c>
    </row>
    <row r="205" spans="1:16" s="273" customFormat="1" hidden="1">
      <c r="A205" s="269"/>
      <c r="B205" s="451"/>
      <c r="C205" s="452"/>
      <c r="D205" s="453"/>
      <c r="E205" s="462"/>
      <c r="F205" s="467"/>
      <c r="G205" s="456"/>
      <c r="H205" s="245"/>
      <c r="I205" s="245"/>
      <c r="J205" s="249"/>
      <c r="K205" s="249"/>
      <c r="L205" s="252" t="s">
        <v>268</v>
      </c>
      <c r="M205" s="250">
        <v>5129</v>
      </c>
      <c r="N205" s="240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40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40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58" customFormat="1" ht="16.5" customHeight="1">
      <c r="A206" s="269" t="str">
        <f t="shared" si="7"/>
        <v>71040703010000</v>
      </c>
      <c r="B206" s="451" t="s">
        <v>439</v>
      </c>
      <c r="C206" s="452" t="s">
        <v>155</v>
      </c>
      <c r="D206" s="453" t="s">
        <v>183</v>
      </c>
      <c r="E206" s="462" t="s">
        <v>442</v>
      </c>
      <c r="F206" s="467" t="s">
        <v>106</v>
      </c>
      <c r="G206" s="456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SUM(O207:O212)</f>
        <v>3900</v>
      </c>
      <c r="P206" s="466">
        <f>SUM(P207:P212)</f>
        <v>0</v>
      </c>
    </row>
    <row r="207" spans="1:16" s="391" customFormat="1" ht="15.75" hidden="1" customHeight="1">
      <c r="A207" s="269" t="str">
        <f t="shared" ref="A207" si="9">CONCATENATE(B207,C207,D207,E207,F207,G207)</f>
        <v>71020500000000</v>
      </c>
      <c r="B207" s="451" t="s">
        <v>439</v>
      </c>
      <c r="C207" s="452" t="s">
        <v>140</v>
      </c>
      <c r="D207" s="453" t="s">
        <v>149</v>
      </c>
      <c r="E207" s="462" t="s">
        <v>441</v>
      </c>
      <c r="F207" s="467" t="s">
        <v>441</v>
      </c>
      <c r="G207" s="456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40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40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91" customFormat="1" ht="15.75" hidden="1" customHeight="1">
      <c r="A208" s="269" t="str">
        <f t="shared" si="7"/>
        <v>71020500000000</v>
      </c>
      <c r="B208" s="451" t="s">
        <v>439</v>
      </c>
      <c r="C208" s="452" t="s">
        <v>140</v>
      </c>
      <c r="D208" s="453" t="s">
        <v>149</v>
      </c>
      <c r="E208" s="462" t="s">
        <v>441</v>
      </c>
      <c r="F208" s="467" t="s">
        <v>441</v>
      </c>
      <c r="G208" s="456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40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40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273" customFormat="1">
      <c r="A209" s="269" t="str">
        <f t="shared" si="7"/>
        <v>71040703014639</v>
      </c>
      <c r="B209" s="451" t="s">
        <v>439</v>
      </c>
      <c r="C209" s="452" t="s">
        <v>155</v>
      </c>
      <c r="D209" s="453" t="s">
        <v>183</v>
      </c>
      <c r="E209" s="462" t="s">
        <v>442</v>
      </c>
      <c r="F209" s="467" t="s">
        <v>106</v>
      </c>
      <c r="G209" s="468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3900</v>
      </c>
      <c r="O209" s="240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3900</v>
      </c>
      <c r="P209" s="240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91" customFormat="1" ht="25.5" hidden="1">
      <c r="A210" s="269" t="str">
        <f t="shared" si="7"/>
        <v>71040900000000</v>
      </c>
      <c r="B210" s="451" t="s">
        <v>439</v>
      </c>
      <c r="C210" s="452" t="s">
        <v>155</v>
      </c>
      <c r="D210" s="453" t="s">
        <v>187</v>
      </c>
      <c r="E210" s="462" t="s">
        <v>441</v>
      </c>
      <c r="F210" s="467" t="s">
        <v>441</v>
      </c>
      <c r="G210" s="456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40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40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273" customFormat="1" hidden="1">
      <c r="A211" s="269" t="str">
        <f t="shared" si="7"/>
        <v>71040900000001</v>
      </c>
      <c r="B211" s="451" t="s">
        <v>439</v>
      </c>
      <c r="C211" s="452" t="s">
        <v>155</v>
      </c>
      <c r="D211" s="453" t="s">
        <v>187</v>
      </c>
      <c r="E211" s="462" t="s">
        <v>441</v>
      </c>
      <c r="F211" s="467" t="s">
        <v>441</v>
      </c>
      <c r="G211" s="456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40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40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273" customFormat="1" hidden="1">
      <c r="A212" s="269" t="str">
        <f t="shared" si="7"/>
        <v>71040901000000</v>
      </c>
      <c r="B212" s="451" t="s">
        <v>439</v>
      </c>
      <c r="C212" s="452" t="s">
        <v>155</v>
      </c>
      <c r="D212" s="453" t="s">
        <v>187</v>
      </c>
      <c r="E212" s="462" t="s">
        <v>106</v>
      </c>
      <c r="F212" s="467" t="s">
        <v>441</v>
      </c>
      <c r="G212" s="456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40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40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273" customFormat="1" ht="13.5" hidden="1">
      <c r="A213" s="269" t="str">
        <f t="shared" si="7"/>
        <v>71040901000001</v>
      </c>
      <c r="B213" s="451" t="s">
        <v>439</v>
      </c>
      <c r="C213" s="452" t="s">
        <v>155</v>
      </c>
      <c r="D213" s="453" t="s">
        <v>187</v>
      </c>
      <c r="E213" s="462" t="s">
        <v>106</v>
      </c>
      <c r="F213" s="467" t="s">
        <v>441</v>
      </c>
      <c r="G213" s="456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</row>
    <row r="214" spans="1:16" s="458" customFormat="1" ht="27" hidden="1" customHeight="1">
      <c r="A214" s="269" t="str">
        <f t="shared" si="7"/>
        <v>71040901010000</v>
      </c>
      <c r="B214" s="451" t="s">
        <v>439</v>
      </c>
      <c r="C214" s="452" t="s">
        <v>155</v>
      </c>
      <c r="D214" s="453" t="s">
        <v>187</v>
      </c>
      <c r="E214" s="462" t="s">
        <v>106</v>
      </c>
      <c r="F214" s="467" t="s">
        <v>106</v>
      </c>
      <c r="G214" s="456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40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40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58" customFormat="1" ht="27" hidden="1" customHeight="1">
      <c r="A215" s="269"/>
      <c r="B215" s="451"/>
      <c r="C215" s="452"/>
      <c r="D215" s="453"/>
      <c r="E215" s="462"/>
      <c r="F215" s="467"/>
      <c r="G215" s="456"/>
      <c r="H215" s="238"/>
      <c r="I215" s="463"/>
      <c r="J215" s="464"/>
      <c r="K215" s="464"/>
      <c r="L215" s="252" t="s">
        <v>909</v>
      </c>
      <c r="M215" s="237" t="s">
        <v>910</v>
      </c>
      <c r="N215" s="240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40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40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273" customFormat="1" hidden="1">
      <c r="A216" s="269" t="str">
        <f t="shared" si="7"/>
        <v>71040901015221</v>
      </c>
      <c r="B216" s="451" t="s">
        <v>439</v>
      </c>
      <c r="C216" s="452" t="s">
        <v>155</v>
      </c>
      <c r="D216" s="453" t="s">
        <v>187</v>
      </c>
      <c r="E216" s="462" t="s">
        <v>106</v>
      </c>
      <c r="F216" s="467" t="s">
        <v>106</v>
      </c>
      <c r="G216" s="468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40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40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58" customFormat="1" ht="13.5">
      <c r="A217" s="269" t="str">
        <f t="shared" si="7"/>
        <v>71040901020000</v>
      </c>
      <c r="B217" s="451" t="s">
        <v>439</v>
      </c>
      <c r="C217" s="452" t="s">
        <v>155</v>
      </c>
      <c r="D217" s="453" t="s">
        <v>187</v>
      </c>
      <c r="E217" s="462" t="s">
        <v>106</v>
      </c>
      <c r="F217" s="467" t="s">
        <v>140</v>
      </c>
      <c r="G217" s="456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98575</v>
      </c>
      <c r="O217" s="466">
        <f>SUM(O218:O219)</f>
        <v>0</v>
      </c>
      <c r="P217" s="466">
        <f>SUM(P218:P219)</f>
        <v>98575</v>
      </c>
    </row>
    <row r="218" spans="1:16" s="273" customFormat="1" ht="25.5" hidden="1">
      <c r="A218" s="269" t="str">
        <f t="shared" si="7"/>
        <v>71040901024637</v>
      </c>
      <c r="B218" s="451" t="s">
        <v>439</v>
      </c>
      <c r="C218" s="452" t="s">
        <v>155</v>
      </c>
      <c r="D218" s="453" t="s">
        <v>187</v>
      </c>
      <c r="E218" s="462" t="s">
        <v>106</v>
      </c>
      <c r="F218" s="467" t="s">
        <v>140</v>
      </c>
      <c r="G218" s="468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40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40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58" customFormat="1">
      <c r="A219" s="269" t="str">
        <f t="shared" si="7"/>
        <v>71040901030000</v>
      </c>
      <c r="B219" s="451" t="s">
        <v>439</v>
      </c>
      <c r="C219" s="452" t="s">
        <v>155</v>
      </c>
      <c r="D219" s="453" t="s">
        <v>187</v>
      </c>
      <c r="E219" s="462" t="s">
        <v>106</v>
      </c>
      <c r="F219" s="467" t="s">
        <v>442</v>
      </c>
      <c r="G219" s="456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98575</v>
      </c>
      <c r="O219" s="240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40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98575</v>
      </c>
    </row>
    <row r="220" spans="1:16" s="273" customFormat="1" ht="54" hidden="1" customHeight="1">
      <c r="A220" s="269" t="str">
        <f t="shared" si="7"/>
        <v>71040901034511</v>
      </c>
      <c r="B220" s="451" t="s">
        <v>439</v>
      </c>
      <c r="C220" s="452" t="s">
        <v>155</v>
      </c>
      <c r="D220" s="453" t="s">
        <v>187</v>
      </c>
      <c r="E220" s="462" t="s">
        <v>106</v>
      </c>
      <c r="F220" s="467" t="s">
        <v>442</v>
      </c>
      <c r="G220" s="468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</row>
    <row r="221" spans="1:16" s="458" customFormat="1" hidden="1">
      <c r="A221" s="269" t="str">
        <f t="shared" si="7"/>
        <v>71040901040000</v>
      </c>
      <c r="B221" s="451" t="s">
        <v>439</v>
      </c>
      <c r="C221" s="452" t="s">
        <v>155</v>
      </c>
      <c r="D221" s="453" t="s">
        <v>187</v>
      </c>
      <c r="E221" s="462" t="s">
        <v>106</v>
      </c>
      <c r="F221" s="467" t="s">
        <v>155</v>
      </c>
      <c r="G221" s="456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40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40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273" customFormat="1" hidden="1">
      <c r="A222" s="269" t="str">
        <f t="shared" si="7"/>
        <v>71040901044639</v>
      </c>
      <c r="B222" s="451" t="s">
        <v>439</v>
      </c>
      <c r="C222" s="452" t="s">
        <v>155</v>
      </c>
      <c r="D222" s="453" t="s">
        <v>187</v>
      </c>
      <c r="E222" s="462" t="s">
        <v>106</v>
      </c>
      <c r="F222" s="467" t="s">
        <v>155</v>
      </c>
      <c r="G222" s="468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40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40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273" customFormat="1" hidden="1">
      <c r="A223" s="269" t="str">
        <f t="shared" si="7"/>
        <v>71040901044819</v>
      </c>
      <c r="B223" s="451" t="s">
        <v>439</v>
      </c>
      <c r="C223" s="452" t="s">
        <v>155</v>
      </c>
      <c r="D223" s="453" t="s">
        <v>187</v>
      </c>
      <c r="E223" s="462" t="s">
        <v>106</v>
      </c>
      <c r="F223" s="467" t="s">
        <v>155</v>
      </c>
      <c r="G223" s="468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40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40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58" customFormat="1" ht="30.75" customHeight="1">
      <c r="A224" s="269" t="str">
        <f t="shared" si="7"/>
        <v>71040901050000</v>
      </c>
      <c r="B224" s="451" t="s">
        <v>439</v>
      </c>
      <c r="C224" s="452" t="s">
        <v>155</v>
      </c>
      <c r="D224" s="453" t="s">
        <v>187</v>
      </c>
      <c r="E224" s="462" t="s">
        <v>106</v>
      </c>
      <c r="F224" s="467" t="s">
        <v>149</v>
      </c>
      <c r="G224" s="456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132940.29999999999</v>
      </c>
      <c r="O224" s="466">
        <f>SUM(O225:O230)</f>
        <v>0</v>
      </c>
      <c r="P224" s="466">
        <f>SUM(P225:P230)</f>
        <v>132940.29999999999</v>
      </c>
    </row>
    <row r="225" spans="1:16" s="273" customFormat="1" hidden="1">
      <c r="A225" s="269" t="str">
        <f t="shared" si="7"/>
        <v>71040901058111</v>
      </c>
      <c r="B225" s="451" t="s">
        <v>439</v>
      </c>
      <c r="C225" s="452" t="s">
        <v>155</v>
      </c>
      <c r="D225" s="453" t="s">
        <v>187</v>
      </c>
      <c r="E225" s="462" t="s">
        <v>106</v>
      </c>
      <c r="F225" s="467" t="s">
        <v>149</v>
      </c>
      <c r="G225" s="468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40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40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273" customFormat="1" hidden="1">
      <c r="A226" s="269" t="str">
        <f t="shared" si="7"/>
        <v>71040901058411</v>
      </c>
      <c r="B226" s="451" t="s">
        <v>439</v>
      </c>
      <c r="C226" s="452" t="s">
        <v>155</v>
      </c>
      <c r="D226" s="453" t="s">
        <v>187</v>
      </c>
      <c r="E226" s="462" t="s">
        <v>106</v>
      </c>
      <c r="F226" s="467" t="s">
        <v>149</v>
      </c>
      <c r="G226" s="468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40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40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58" customFormat="1" ht="25.5" hidden="1">
      <c r="A227" s="269" t="str">
        <f t="shared" ref="A227:A329" si="10">CONCATENATE(B227,C227,D227,E227,F227,G227)</f>
        <v>71040901060000</v>
      </c>
      <c r="B227" s="451" t="s">
        <v>439</v>
      </c>
      <c r="C227" s="452" t="s">
        <v>155</v>
      </c>
      <c r="D227" s="453" t="s">
        <v>187</v>
      </c>
      <c r="E227" s="462" t="s">
        <v>106</v>
      </c>
      <c r="F227" s="467" t="s">
        <v>157</v>
      </c>
      <c r="G227" s="456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40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40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273" customFormat="1" hidden="1">
      <c r="A228" s="269" t="str">
        <f t="shared" si="10"/>
        <v>71040901064819</v>
      </c>
      <c r="B228" s="451" t="s">
        <v>439</v>
      </c>
      <c r="C228" s="452" t="s">
        <v>155</v>
      </c>
      <c r="D228" s="453" t="s">
        <v>187</v>
      </c>
      <c r="E228" s="462" t="s">
        <v>106</v>
      </c>
      <c r="F228" s="467" t="s">
        <v>157</v>
      </c>
      <c r="G228" s="468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40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40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273" customFormat="1">
      <c r="A229" s="269">
        <v>71040901064861</v>
      </c>
      <c r="B229" s="451" t="s">
        <v>439</v>
      </c>
      <c r="C229" s="452" t="s">
        <v>155</v>
      </c>
      <c r="D229" s="453" t="s">
        <v>187</v>
      </c>
      <c r="E229" s="462" t="s">
        <v>106</v>
      </c>
      <c r="F229" s="467" t="s">
        <v>157</v>
      </c>
      <c r="G229" s="468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132940.29999999999</v>
      </c>
      <c r="O229" s="240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40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132940.29999999999</v>
      </c>
    </row>
    <row r="230" spans="1:16" s="458" customFormat="1" hidden="1">
      <c r="A230" s="269" t="str">
        <f t="shared" si="10"/>
        <v>71040901070000</v>
      </c>
      <c r="B230" s="451" t="s">
        <v>439</v>
      </c>
      <c r="C230" s="452" t="s">
        <v>155</v>
      </c>
      <c r="D230" s="453" t="s">
        <v>187</v>
      </c>
      <c r="E230" s="462" t="s">
        <v>106</v>
      </c>
      <c r="F230" s="467" t="s">
        <v>183</v>
      </c>
      <c r="G230" s="456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40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40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273" customFormat="1" ht="54">
      <c r="A231" s="269" t="str">
        <f t="shared" si="10"/>
        <v>71040901074239</v>
      </c>
      <c r="B231" s="451" t="s">
        <v>439</v>
      </c>
      <c r="C231" s="452" t="s">
        <v>155</v>
      </c>
      <c r="D231" s="453" t="s">
        <v>187</v>
      </c>
      <c r="E231" s="462" t="s">
        <v>106</v>
      </c>
      <c r="F231" s="467" t="s">
        <v>183</v>
      </c>
      <c r="G231" s="468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</row>
    <row r="232" spans="1:16" s="273" customFormat="1" hidden="1">
      <c r="A232" s="269" t="str">
        <f t="shared" si="10"/>
        <v>71040901058111</v>
      </c>
      <c r="B232" s="451" t="s">
        <v>439</v>
      </c>
      <c r="C232" s="452" t="s">
        <v>155</v>
      </c>
      <c r="D232" s="453" t="s">
        <v>187</v>
      </c>
      <c r="E232" s="462" t="s">
        <v>106</v>
      </c>
      <c r="F232" s="467" t="s">
        <v>149</v>
      </c>
      <c r="G232" s="468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40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40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58" customFormat="1">
      <c r="A233" s="269" t="str">
        <f t="shared" si="10"/>
        <v>71040901080000</v>
      </c>
      <c r="B233" s="451" t="s">
        <v>439</v>
      </c>
      <c r="C233" s="452" t="s">
        <v>155</v>
      </c>
      <c r="D233" s="453" t="s">
        <v>187</v>
      </c>
      <c r="E233" s="462" t="s">
        <v>106</v>
      </c>
      <c r="F233" s="467" t="s">
        <v>185</v>
      </c>
      <c r="G233" s="456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1178.5</v>
      </c>
      <c r="O233" s="240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1178.5</v>
      </c>
      <c r="P233" s="240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273" customFormat="1" ht="27">
      <c r="A234" s="269" t="str">
        <f t="shared" si="10"/>
        <v>71040901084234</v>
      </c>
      <c r="B234" s="451" t="s">
        <v>439</v>
      </c>
      <c r="C234" s="452" t="s">
        <v>155</v>
      </c>
      <c r="D234" s="453" t="s">
        <v>187</v>
      </c>
      <c r="E234" s="462" t="s">
        <v>106</v>
      </c>
      <c r="F234" s="467" t="s">
        <v>185</v>
      </c>
      <c r="G234" s="468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</row>
    <row r="235" spans="1:16" s="273" customFormat="1" ht="25.5">
      <c r="A235" s="269" t="str">
        <f t="shared" si="10"/>
        <v>71040901084511</v>
      </c>
      <c r="B235" s="451" t="s">
        <v>439</v>
      </c>
      <c r="C235" s="452" t="s">
        <v>155</v>
      </c>
      <c r="D235" s="453" t="s">
        <v>187</v>
      </c>
      <c r="E235" s="462" t="s">
        <v>106</v>
      </c>
      <c r="F235" s="467" t="s">
        <v>185</v>
      </c>
      <c r="G235" s="468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2179079.7999999998</v>
      </c>
      <c r="O235" s="240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2179079.7999999998</v>
      </c>
      <c r="P235" s="240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273" customFormat="1" ht="27">
      <c r="A236" s="269"/>
      <c r="B236" s="451"/>
      <c r="C236" s="452"/>
      <c r="D236" s="453"/>
      <c r="E236" s="462"/>
      <c r="F236" s="467"/>
      <c r="G236" s="468"/>
      <c r="H236" s="238"/>
      <c r="I236" s="463"/>
      <c r="J236" s="464"/>
      <c r="K236" s="464"/>
      <c r="L236" s="465" t="s">
        <v>874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</row>
    <row r="237" spans="1:16" s="265" customFormat="1" ht="25.5">
      <c r="A237" s="258" t="str">
        <f t="shared" ref="A237" si="11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438" t="s">
        <v>441</v>
      </c>
      <c r="F237" s="439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>O237+P237</f>
        <v>344000</v>
      </c>
      <c r="O237" s="241">
        <v>344000</v>
      </c>
      <c r="P237" s="240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273" customFormat="1" ht="24.75" customHeight="1">
      <c r="A238" s="269"/>
      <c r="B238" s="451"/>
      <c r="C238" s="452"/>
      <c r="D238" s="453"/>
      <c r="E238" s="462"/>
      <c r="F238" s="467"/>
      <c r="G238" s="468"/>
      <c r="H238" s="482"/>
      <c r="I238" s="463"/>
      <c r="J238" s="464"/>
      <c r="K238" s="464"/>
      <c r="L238" s="483" t="s">
        <v>875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</row>
    <row r="239" spans="1:16" s="273" customFormat="1" ht="25.5">
      <c r="A239" s="269"/>
      <c r="B239" s="451"/>
      <c r="C239" s="452"/>
      <c r="D239" s="453"/>
      <c r="E239" s="462"/>
      <c r="F239" s="467"/>
      <c r="G239" s="456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180000</v>
      </c>
      <c r="O239" s="240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180000</v>
      </c>
      <c r="P239" s="240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273" customFormat="1" hidden="1">
      <c r="A240" s="269"/>
      <c r="B240" s="451"/>
      <c r="C240" s="452"/>
      <c r="D240" s="453"/>
      <c r="E240" s="462"/>
      <c r="F240" s="467"/>
      <c r="G240" s="468"/>
      <c r="H240" s="245"/>
      <c r="I240" s="245"/>
      <c r="J240" s="249"/>
      <c r="K240" s="249"/>
      <c r="L240" s="248" t="s">
        <v>787</v>
      </c>
      <c r="M240" s="244" t="s">
        <v>788</v>
      </c>
      <c r="N240" s="240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40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40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273" customFormat="1">
      <c r="A241" s="269"/>
      <c r="B241" s="451"/>
      <c r="C241" s="452"/>
      <c r="D241" s="453"/>
      <c r="E241" s="462"/>
      <c r="F241" s="467"/>
      <c r="G241" s="468"/>
      <c r="H241" s="245"/>
      <c r="I241" s="245"/>
      <c r="J241" s="249"/>
      <c r="K241" s="249"/>
      <c r="L241" s="252" t="s">
        <v>173</v>
      </c>
      <c r="M241" s="236">
        <v>5112</v>
      </c>
      <c r="N241" s="240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252130.5</v>
      </c>
      <c r="O241" s="240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40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252130.5</v>
      </c>
    </row>
    <row r="242" spans="1:16" s="273" customFormat="1">
      <c r="A242" s="269"/>
      <c r="B242" s="451"/>
      <c r="C242" s="452"/>
      <c r="D242" s="453"/>
      <c r="E242" s="462"/>
      <c r="F242" s="467"/>
      <c r="G242" s="468"/>
      <c r="H242" s="245"/>
      <c r="I242" s="245"/>
      <c r="J242" s="249"/>
      <c r="K242" s="249"/>
      <c r="L242" s="484" t="s">
        <v>174</v>
      </c>
      <c r="M242" s="485">
        <v>5113</v>
      </c>
      <c r="N242" s="240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133362.20000000001</v>
      </c>
      <c r="O242" s="240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40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133362.20000000001</v>
      </c>
    </row>
    <row r="243" spans="1:16" s="273" customFormat="1" ht="21.75" customHeight="1">
      <c r="A243" s="269"/>
      <c r="B243" s="451"/>
      <c r="C243" s="452"/>
      <c r="D243" s="453"/>
      <c r="E243" s="462"/>
      <c r="F243" s="467"/>
      <c r="G243" s="468"/>
      <c r="H243" s="245"/>
      <c r="I243" s="245"/>
      <c r="J243" s="249"/>
      <c r="K243" s="249"/>
      <c r="L243" s="248" t="s">
        <v>135</v>
      </c>
      <c r="M243" s="244">
        <v>5121</v>
      </c>
      <c r="N243" s="240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101200</v>
      </c>
      <c r="O243" s="240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40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101200</v>
      </c>
    </row>
    <row r="244" spans="1:16" s="273" customFormat="1" ht="20.45" customHeight="1">
      <c r="A244" s="269"/>
      <c r="B244" s="451"/>
      <c r="C244" s="452"/>
      <c r="D244" s="453"/>
      <c r="E244" s="462"/>
      <c r="F244" s="467"/>
      <c r="G244" s="468"/>
      <c r="H244" s="482"/>
      <c r="I244" s="463"/>
      <c r="J244" s="464"/>
      <c r="K244" s="464"/>
      <c r="L244" s="483" t="s">
        <v>907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</row>
    <row r="245" spans="1:16" s="273" customFormat="1">
      <c r="A245" s="269"/>
      <c r="B245" s="451"/>
      <c r="C245" s="452"/>
      <c r="D245" s="453"/>
      <c r="E245" s="462"/>
      <c r="F245" s="467"/>
      <c r="G245" s="468"/>
      <c r="H245" s="245"/>
      <c r="I245" s="245"/>
      <c r="J245" s="249"/>
      <c r="K245" s="249"/>
      <c r="L245" s="252" t="s">
        <v>173</v>
      </c>
      <c r="M245" s="236">
        <v>5112</v>
      </c>
      <c r="N245" s="240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411</v>
      </c>
      <c r="O245" s="240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40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411</v>
      </c>
    </row>
    <row r="246" spans="1:16" s="273" customFormat="1" ht="12.75">
      <c r="A246" s="269" t="str">
        <f t="shared" si="10"/>
        <v>71040901114512</v>
      </c>
      <c r="B246" s="451" t="s">
        <v>439</v>
      </c>
      <c r="C246" s="452" t="s">
        <v>155</v>
      </c>
      <c r="D246" s="453" t="s">
        <v>187</v>
      </c>
      <c r="E246" s="462" t="s">
        <v>106</v>
      </c>
      <c r="F246" s="467" t="s">
        <v>104</v>
      </c>
      <c r="G246" s="468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 t="shared" ref="O246:P246" si="12">+O248+O251+O253+O255+O258</f>
        <v>-18570.599999999999</v>
      </c>
      <c r="P246" s="253">
        <f t="shared" si="12"/>
        <v>0</v>
      </c>
    </row>
    <row r="247" spans="1:16" s="273" customFormat="1" ht="12.75">
      <c r="A247" s="269"/>
      <c r="B247" s="451"/>
      <c r="C247" s="452"/>
      <c r="D247" s="453"/>
      <c r="E247" s="462"/>
      <c r="F247" s="467"/>
      <c r="G247" s="468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</row>
    <row r="248" spans="1:16" s="273" customFormat="1" ht="13.5" hidden="1">
      <c r="A248" s="269"/>
      <c r="B248" s="451"/>
      <c r="C248" s="452"/>
      <c r="D248" s="453"/>
      <c r="E248" s="462"/>
      <c r="F248" s="467"/>
      <c r="G248" s="468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</row>
    <row r="249" spans="1:16" s="273" customFormat="1" hidden="1">
      <c r="A249" s="269"/>
      <c r="B249" s="451"/>
      <c r="C249" s="452"/>
      <c r="D249" s="453"/>
      <c r="E249" s="462"/>
      <c r="F249" s="467"/>
      <c r="G249" s="468"/>
      <c r="H249" s="238"/>
      <c r="I249" s="245"/>
      <c r="J249" s="249"/>
      <c r="K249" s="249"/>
      <c r="L249" s="248" t="s">
        <v>126</v>
      </c>
      <c r="M249" s="244">
        <v>4241</v>
      </c>
      <c r="N249" s="240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40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40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273" customFormat="1" hidden="1">
      <c r="A250" s="269"/>
      <c r="B250" s="451"/>
      <c r="C250" s="452"/>
      <c r="D250" s="453"/>
      <c r="E250" s="462"/>
      <c r="F250" s="467"/>
      <c r="G250" s="468"/>
      <c r="H250" s="238"/>
      <c r="I250" s="245"/>
      <c r="J250" s="249"/>
      <c r="K250" s="249"/>
      <c r="L250" s="252" t="s">
        <v>137</v>
      </c>
      <c r="M250" s="419">
        <v>5129</v>
      </c>
      <c r="N250" s="240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40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40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273" customFormat="1" ht="27">
      <c r="A251" s="269"/>
      <c r="B251" s="451"/>
      <c r="C251" s="452"/>
      <c r="D251" s="453"/>
      <c r="E251" s="462"/>
      <c r="F251" s="467"/>
      <c r="G251" s="468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</row>
    <row r="252" spans="1:16" s="273" customFormat="1" ht="25.5">
      <c r="A252" s="269"/>
      <c r="B252" s="451"/>
      <c r="C252" s="452"/>
      <c r="D252" s="453"/>
      <c r="E252" s="462"/>
      <c r="F252" s="467"/>
      <c r="G252" s="468"/>
      <c r="H252" s="245"/>
      <c r="I252" s="245"/>
      <c r="J252" s="249"/>
      <c r="K252" s="249"/>
      <c r="L252" s="248" t="s">
        <v>131</v>
      </c>
      <c r="M252" s="244">
        <v>4511</v>
      </c>
      <c r="N252" s="240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-10223.799999999999</v>
      </c>
      <c r="O252" s="240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-10223.799999999999</v>
      </c>
      <c r="P252" s="240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273" customFormat="1" ht="49.15" customHeight="1">
      <c r="A253" s="269" t="str">
        <f t="shared" si="10"/>
        <v>71050100000001</v>
      </c>
      <c r="B253" s="451" t="s">
        <v>439</v>
      </c>
      <c r="C253" s="452" t="s">
        <v>149</v>
      </c>
      <c r="D253" s="453" t="s">
        <v>106</v>
      </c>
      <c r="E253" s="462" t="s">
        <v>441</v>
      </c>
      <c r="F253" s="467" t="s">
        <v>441</v>
      </c>
      <c r="G253" s="456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</row>
    <row r="254" spans="1:16" s="273" customFormat="1" ht="24" customHeight="1">
      <c r="A254" s="269" t="str">
        <f t="shared" si="10"/>
        <v>71050101000000</v>
      </c>
      <c r="B254" s="451" t="s">
        <v>439</v>
      </c>
      <c r="C254" s="452" t="s">
        <v>149</v>
      </c>
      <c r="D254" s="453" t="s">
        <v>106</v>
      </c>
      <c r="E254" s="462" t="s">
        <v>106</v>
      </c>
      <c r="F254" s="467" t="s">
        <v>441</v>
      </c>
      <c r="G254" s="456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-8346.7999999999993</v>
      </c>
      <c r="O254" s="240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-8346.7999999999993</v>
      </c>
      <c r="P254" s="240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273" customFormat="1" ht="27" hidden="1">
      <c r="A255" s="269" t="str">
        <f t="shared" si="10"/>
        <v>71050101000001</v>
      </c>
      <c r="B255" s="451" t="s">
        <v>439</v>
      </c>
      <c r="C255" s="452" t="s">
        <v>149</v>
      </c>
      <c r="D255" s="453" t="s">
        <v>106</v>
      </c>
      <c r="E255" s="462" t="s">
        <v>106</v>
      </c>
      <c r="F255" s="467" t="s">
        <v>441</v>
      </c>
      <c r="G255" s="456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</row>
    <row r="256" spans="1:16" s="458" customFormat="1" hidden="1">
      <c r="A256" s="269" t="str">
        <f t="shared" si="10"/>
        <v>71050101010000</v>
      </c>
      <c r="B256" s="451" t="s">
        <v>439</v>
      </c>
      <c r="C256" s="452" t="s">
        <v>149</v>
      </c>
      <c r="D256" s="453" t="s">
        <v>106</v>
      </c>
      <c r="E256" s="462" t="s">
        <v>106</v>
      </c>
      <c r="F256" s="467" t="s">
        <v>106</v>
      </c>
      <c r="G256" s="456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40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40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273" customFormat="1" hidden="1">
      <c r="A257" s="269" t="str">
        <f t="shared" si="10"/>
        <v>71050101014213</v>
      </c>
      <c r="B257" s="451" t="s">
        <v>439</v>
      </c>
      <c r="C257" s="452" t="s">
        <v>149</v>
      </c>
      <c r="D257" s="453" t="s">
        <v>106</v>
      </c>
      <c r="E257" s="462" t="s">
        <v>106</v>
      </c>
      <c r="F257" s="467" t="s">
        <v>106</v>
      </c>
      <c r="G257" s="468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40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40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273" customFormat="1" ht="30.75" hidden="1" customHeight="1">
      <c r="A258" s="269" t="str">
        <f t="shared" si="10"/>
        <v>71050101030000</v>
      </c>
      <c r="B258" s="451" t="s">
        <v>439</v>
      </c>
      <c r="C258" s="452" t="s">
        <v>149</v>
      </c>
      <c r="D258" s="453" t="s">
        <v>106</v>
      </c>
      <c r="E258" s="462" t="s">
        <v>106</v>
      </c>
      <c r="F258" s="467" t="s">
        <v>442</v>
      </c>
      <c r="G258" s="456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/>
    </row>
    <row r="259" spans="1:16" s="273" customFormat="1" hidden="1">
      <c r="A259" s="269" t="str">
        <f t="shared" si="10"/>
        <v>71050101034861</v>
      </c>
      <c r="B259" s="451" t="s">
        <v>439</v>
      </c>
      <c r="C259" s="452" t="s">
        <v>149</v>
      </c>
      <c r="D259" s="453" t="s">
        <v>106</v>
      </c>
      <c r="E259" s="462" t="s">
        <v>106</v>
      </c>
      <c r="F259" s="467" t="s">
        <v>442</v>
      </c>
      <c r="G259" s="456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40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40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273" customFormat="1" ht="13.5">
      <c r="A260" s="269">
        <v>71050101040000</v>
      </c>
      <c r="B260" s="451" t="s">
        <v>439</v>
      </c>
      <c r="C260" s="452" t="s">
        <v>149</v>
      </c>
      <c r="D260" s="453" t="s">
        <v>106</v>
      </c>
      <c r="E260" s="462" t="s">
        <v>106</v>
      </c>
      <c r="F260" s="467" t="s">
        <v>155</v>
      </c>
      <c r="G260" s="456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</row>
    <row r="261" spans="1:16" s="273" customFormat="1" ht="12.75">
      <c r="A261" s="269">
        <v>71050101044861</v>
      </c>
      <c r="B261" s="451" t="s">
        <v>439</v>
      </c>
      <c r="C261" s="452" t="s">
        <v>149</v>
      </c>
      <c r="D261" s="453" t="s">
        <v>106</v>
      </c>
      <c r="E261" s="462" t="s">
        <v>106</v>
      </c>
      <c r="F261" s="467" t="s">
        <v>155</v>
      </c>
      <c r="G261" s="456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</row>
    <row r="262" spans="1:16" s="273" customFormat="1" ht="12.75">
      <c r="A262" s="269">
        <v>71050101050000</v>
      </c>
      <c r="B262" s="451" t="s">
        <v>439</v>
      </c>
      <c r="C262" s="452" t="s">
        <v>149</v>
      </c>
      <c r="D262" s="453" t="s">
        <v>106</v>
      </c>
      <c r="E262" s="462" t="s">
        <v>106</v>
      </c>
      <c r="F262" s="467" t="s">
        <v>149</v>
      </c>
      <c r="G262" s="456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</row>
    <row r="263" spans="1:16" s="273" customFormat="1" ht="12.75">
      <c r="A263" s="269">
        <v>71050101054861</v>
      </c>
      <c r="B263" s="451" t="s">
        <v>439</v>
      </c>
      <c r="C263" s="452" t="s">
        <v>149</v>
      </c>
      <c r="D263" s="453" t="s">
        <v>106</v>
      </c>
      <c r="E263" s="462" t="s">
        <v>106</v>
      </c>
      <c r="F263" s="467" t="s">
        <v>149</v>
      </c>
      <c r="G263" s="456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</row>
    <row r="264" spans="1:16" s="273" customFormat="1" ht="13.5">
      <c r="A264" s="269">
        <v>71050101060000</v>
      </c>
      <c r="B264" s="451" t="s">
        <v>439</v>
      </c>
      <c r="C264" s="452" t="s">
        <v>149</v>
      </c>
      <c r="D264" s="453" t="s">
        <v>106</v>
      </c>
      <c r="E264" s="462" t="s">
        <v>106</v>
      </c>
      <c r="F264" s="467" t="s">
        <v>157</v>
      </c>
      <c r="G264" s="456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</row>
    <row r="265" spans="1:16" s="273" customFormat="1" hidden="1">
      <c r="A265" s="269">
        <v>71050101064861</v>
      </c>
      <c r="B265" s="451" t="s">
        <v>439</v>
      </c>
      <c r="C265" s="452" t="s">
        <v>149</v>
      </c>
      <c r="D265" s="453" t="s">
        <v>106</v>
      </c>
      <c r="E265" s="462" t="s">
        <v>106</v>
      </c>
      <c r="F265" s="467" t="s">
        <v>157</v>
      </c>
      <c r="G265" s="456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40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40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273" customFormat="1">
      <c r="A266" s="269">
        <v>71050101070000</v>
      </c>
      <c r="B266" s="451" t="s">
        <v>439</v>
      </c>
      <c r="C266" s="452" t="s">
        <v>149</v>
      </c>
      <c r="D266" s="453" t="s">
        <v>106</v>
      </c>
      <c r="E266" s="462" t="s">
        <v>106</v>
      </c>
      <c r="F266" s="467" t="s">
        <v>183</v>
      </c>
      <c r="G266" s="456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6540.5</v>
      </c>
      <c r="O266" s="240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6540.5</v>
      </c>
      <c r="P266" s="240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273" customFormat="1" hidden="1">
      <c r="A267" s="269">
        <v>71050101074861</v>
      </c>
      <c r="B267" s="451" t="s">
        <v>439</v>
      </c>
      <c r="C267" s="452" t="s">
        <v>149</v>
      </c>
      <c r="D267" s="453" t="s">
        <v>106</v>
      </c>
      <c r="E267" s="462" t="s">
        <v>106</v>
      </c>
      <c r="F267" s="467" t="s">
        <v>183</v>
      </c>
      <c r="G267" s="456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40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40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273" customFormat="1" hidden="1">
      <c r="A268" s="269"/>
      <c r="B268" s="451"/>
      <c r="C268" s="452"/>
      <c r="D268" s="453"/>
      <c r="E268" s="462"/>
      <c r="F268" s="467"/>
      <c r="G268" s="456"/>
      <c r="H268" s="245"/>
      <c r="I268" s="245"/>
      <c r="J268" s="249"/>
      <c r="K268" s="249"/>
      <c r="L268" s="254" t="s">
        <v>211</v>
      </c>
      <c r="M268" s="237">
        <v>4639</v>
      </c>
      <c r="N268" s="240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40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40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273" customFormat="1" hidden="1">
      <c r="A269" s="269"/>
      <c r="B269" s="451"/>
      <c r="C269" s="452"/>
      <c r="D269" s="453"/>
      <c r="E269" s="462"/>
      <c r="F269" s="467"/>
      <c r="G269" s="456"/>
      <c r="H269" s="245"/>
      <c r="I269" s="245"/>
      <c r="J269" s="249"/>
      <c r="K269" s="249"/>
      <c r="L269" s="254" t="s">
        <v>134</v>
      </c>
      <c r="M269" s="237">
        <v>4861</v>
      </c>
      <c r="N269" s="240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40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40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273" customFormat="1" hidden="1">
      <c r="A270" s="269"/>
      <c r="B270" s="451"/>
      <c r="C270" s="452"/>
      <c r="D270" s="453"/>
      <c r="E270" s="462"/>
      <c r="F270" s="467"/>
      <c r="G270" s="456"/>
      <c r="H270" s="245"/>
      <c r="I270" s="245"/>
      <c r="J270" s="249"/>
      <c r="K270" s="249"/>
      <c r="L270" s="252" t="s">
        <v>173</v>
      </c>
      <c r="M270" s="236">
        <v>5112</v>
      </c>
      <c r="N270" s="240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40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40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273" customFormat="1" hidden="1">
      <c r="A271" s="269"/>
      <c r="B271" s="451"/>
      <c r="C271" s="452"/>
      <c r="D271" s="453"/>
      <c r="E271" s="462"/>
      <c r="F271" s="467"/>
      <c r="G271" s="456"/>
      <c r="H271" s="245"/>
      <c r="I271" s="245"/>
      <c r="J271" s="249"/>
      <c r="K271" s="249"/>
      <c r="L271" s="248" t="s">
        <v>138</v>
      </c>
      <c r="M271" s="244">
        <v>5132</v>
      </c>
      <c r="N271" s="240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40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40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273" customFormat="1" ht="27">
      <c r="A272" s="269"/>
      <c r="B272" s="451"/>
      <c r="C272" s="452"/>
      <c r="D272" s="453"/>
      <c r="E272" s="462"/>
      <c r="F272" s="467"/>
      <c r="G272" s="456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47276.100000000006</v>
      </c>
      <c r="O272" s="460">
        <f>+O274</f>
        <v>47276.100000000006</v>
      </c>
      <c r="P272" s="460">
        <f>+P274</f>
        <v>0</v>
      </c>
    </row>
    <row r="273" spans="1:16" s="273" customFormat="1" ht="12.75">
      <c r="A273" s="269"/>
      <c r="B273" s="451"/>
      <c r="C273" s="452"/>
      <c r="D273" s="453"/>
      <c r="E273" s="462"/>
      <c r="F273" s="467"/>
      <c r="G273" s="456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</row>
    <row r="274" spans="1:16" s="273" customFormat="1" ht="25.5">
      <c r="A274" s="269"/>
      <c r="B274" s="451"/>
      <c r="C274" s="452"/>
      <c r="D274" s="453"/>
      <c r="E274" s="462"/>
      <c r="F274" s="467"/>
      <c r="G274" s="456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47276.100000000006</v>
      </c>
      <c r="O274" s="253">
        <f t="shared" ref="O274:P274" si="13">+O276+O279+O283+O285+O291+O295+O300+O303+O307+O311+O314+O317</f>
        <v>47276.100000000006</v>
      </c>
      <c r="P274" s="253">
        <f t="shared" si="13"/>
        <v>0</v>
      </c>
    </row>
    <row r="275" spans="1:16" s="273" customFormat="1" ht="12.75">
      <c r="A275" s="269"/>
      <c r="B275" s="451"/>
      <c r="C275" s="452"/>
      <c r="D275" s="453"/>
      <c r="E275" s="462"/>
      <c r="F275" s="467"/>
      <c r="G275" s="456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</row>
    <row r="276" spans="1:16" s="273" customFormat="1" ht="13.5">
      <c r="A276" s="269"/>
      <c r="B276" s="451"/>
      <c r="C276" s="452"/>
      <c r="D276" s="453"/>
      <c r="E276" s="462"/>
      <c r="F276" s="467"/>
      <c r="G276" s="456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</row>
    <row r="277" spans="1:16" s="273" customFormat="1">
      <c r="A277" s="269"/>
      <c r="B277" s="451"/>
      <c r="C277" s="452"/>
      <c r="D277" s="453"/>
      <c r="E277" s="462"/>
      <c r="F277" s="467"/>
      <c r="G277" s="456"/>
      <c r="H277" s="238"/>
      <c r="I277" s="245"/>
      <c r="J277" s="249"/>
      <c r="K277" s="249"/>
      <c r="L277" s="254" t="s">
        <v>364</v>
      </c>
      <c r="M277" s="237">
        <v>4269</v>
      </c>
      <c r="N277" s="240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7984.6</v>
      </c>
      <c r="O277" s="240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7984.6</v>
      </c>
      <c r="P277" s="240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273" customFormat="1" hidden="1">
      <c r="A278" s="269"/>
      <c r="B278" s="451"/>
      <c r="C278" s="452"/>
      <c r="D278" s="453"/>
      <c r="E278" s="462"/>
      <c r="F278" s="467"/>
      <c r="G278" s="456"/>
      <c r="H278" s="245"/>
      <c r="I278" s="245"/>
      <c r="J278" s="249"/>
      <c r="K278" s="249"/>
      <c r="L278" s="248" t="s">
        <v>137</v>
      </c>
      <c r="M278" s="244">
        <v>5129</v>
      </c>
      <c r="N278" s="240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40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40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273" customFormat="1" ht="54" hidden="1">
      <c r="A279" s="269"/>
      <c r="B279" s="451"/>
      <c r="C279" s="452"/>
      <c r="D279" s="453"/>
      <c r="E279" s="462"/>
      <c r="F279" s="467"/>
      <c r="G279" s="456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</row>
    <row r="280" spans="1:16" s="273" customFormat="1" ht="25.5" hidden="1">
      <c r="A280" s="269"/>
      <c r="B280" s="451"/>
      <c r="C280" s="452"/>
      <c r="D280" s="453"/>
      <c r="E280" s="462"/>
      <c r="F280" s="467"/>
      <c r="G280" s="456"/>
      <c r="H280" s="245"/>
      <c r="I280" s="245"/>
      <c r="J280" s="249"/>
      <c r="K280" s="249"/>
      <c r="L280" s="248" t="s">
        <v>217</v>
      </c>
      <c r="M280" s="244">
        <v>4511</v>
      </c>
      <c r="N280" s="240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40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40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273" customFormat="1" ht="25.5" hidden="1">
      <c r="A281" s="269"/>
      <c r="B281" s="451"/>
      <c r="C281" s="452"/>
      <c r="D281" s="453"/>
      <c r="E281" s="462"/>
      <c r="F281" s="467"/>
      <c r="G281" s="456"/>
      <c r="H281" s="245"/>
      <c r="I281" s="245"/>
      <c r="J281" s="249"/>
      <c r="K281" s="249"/>
      <c r="L281" s="254" t="s">
        <v>215</v>
      </c>
      <c r="M281" s="237">
        <v>4637</v>
      </c>
      <c r="N281" s="240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40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40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273" customFormat="1" hidden="1">
      <c r="A282" s="269"/>
      <c r="B282" s="451"/>
      <c r="C282" s="452"/>
      <c r="D282" s="453"/>
      <c r="E282" s="462"/>
      <c r="F282" s="467"/>
      <c r="G282" s="456"/>
      <c r="H282" s="245"/>
      <c r="I282" s="245"/>
      <c r="J282" s="249"/>
      <c r="K282" s="249"/>
      <c r="L282" s="254" t="s">
        <v>757</v>
      </c>
      <c r="M282" s="237" t="s">
        <v>758</v>
      </c>
      <c r="N282" s="240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40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40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273" customFormat="1" ht="27" hidden="1">
      <c r="A283" s="269"/>
      <c r="B283" s="451"/>
      <c r="C283" s="452"/>
      <c r="D283" s="453"/>
      <c r="E283" s="462"/>
      <c r="F283" s="467"/>
      <c r="G283" s="456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</row>
    <row r="284" spans="1:16" s="273" customFormat="1" ht="25.5" hidden="1">
      <c r="A284" s="269"/>
      <c r="B284" s="451"/>
      <c r="C284" s="452"/>
      <c r="D284" s="453"/>
      <c r="E284" s="462"/>
      <c r="F284" s="467"/>
      <c r="G284" s="456"/>
      <c r="H284" s="245"/>
      <c r="I284" s="245"/>
      <c r="J284" s="249"/>
      <c r="K284" s="249"/>
      <c r="L284" s="248" t="s">
        <v>217</v>
      </c>
      <c r="M284" s="244">
        <v>4511</v>
      </c>
      <c r="N284" s="240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40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40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273" customFormat="1" ht="27">
      <c r="A285" s="269"/>
      <c r="B285" s="451"/>
      <c r="C285" s="452"/>
      <c r="D285" s="453"/>
      <c r="E285" s="462"/>
      <c r="F285" s="467"/>
      <c r="G285" s="456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</row>
    <row r="286" spans="1:16" s="273" customFormat="1" ht="25.5" hidden="1">
      <c r="A286" s="269"/>
      <c r="B286" s="451"/>
      <c r="C286" s="452"/>
      <c r="D286" s="453"/>
      <c r="E286" s="462"/>
      <c r="F286" s="467"/>
      <c r="G286" s="456"/>
      <c r="H286" s="245"/>
      <c r="I286" s="245"/>
      <c r="J286" s="249"/>
      <c r="K286" s="249"/>
      <c r="L286" s="252" t="s">
        <v>241</v>
      </c>
      <c r="M286" s="236">
        <v>4638</v>
      </c>
      <c r="N286" s="240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40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40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273" customFormat="1">
      <c r="A287" s="269"/>
      <c r="B287" s="451"/>
      <c r="C287" s="452"/>
      <c r="D287" s="453"/>
      <c r="E287" s="462"/>
      <c r="F287" s="467"/>
      <c r="G287" s="456"/>
      <c r="H287" s="245"/>
      <c r="I287" s="245"/>
      <c r="J287" s="249"/>
      <c r="K287" s="249"/>
      <c r="L287" s="254" t="s">
        <v>211</v>
      </c>
      <c r="M287" s="237">
        <v>4639</v>
      </c>
      <c r="N287" s="240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15066.6</v>
      </c>
      <c r="O287" s="240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15066.6</v>
      </c>
      <c r="P287" s="240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273" customFormat="1" hidden="1">
      <c r="A288" s="269"/>
      <c r="B288" s="451"/>
      <c r="C288" s="452"/>
      <c r="D288" s="453"/>
      <c r="E288" s="462"/>
      <c r="F288" s="467"/>
      <c r="G288" s="456"/>
      <c r="H288" s="245"/>
      <c r="I288" s="245"/>
      <c r="J288" s="249"/>
      <c r="K288" s="249"/>
      <c r="L288" s="254" t="s">
        <v>757</v>
      </c>
      <c r="M288" s="237" t="s">
        <v>758</v>
      </c>
      <c r="N288" s="240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40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40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273" customFormat="1" hidden="1">
      <c r="A289" s="269"/>
      <c r="B289" s="451"/>
      <c r="C289" s="452"/>
      <c r="D289" s="453"/>
      <c r="E289" s="462"/>
      <c r="F289" s="467"/>
      <c r="G289" s="456"/>
      <c r="H289" s="245"/>
      <c r="I289" s="245"/>
      <c r="J289" s="249"/>
      <c r="K289" s="249"/>
      <c r="L289" s="248" t="s">
        <v>348</v>
      </c>
      <c r="M289" s="236">
        <v>4729</v>
      </c>
      <c r="N289" s="240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40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40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273" customFormat="1" ht="25.5">
      <c r="A290" s="269"/>
      <c r="B290" s="451"/>
      <c r="C290" s="452"/>
      <c r="D290" s="453"/>
      <c r="E290" s="462"/>
      <c r="F290" s="467"/>
      <c r="G290" s="456"/>
      <c r="H290" s="245"/>
      <c r="I290" s="245"/>
      <c r="J290" s="249"/>
      <c r="K290" s="249"/>
      <c r="L290" s="252" t="s">
        <v>219</v>
      </c>
      <c r="M290" s="236">
        <v>4819</v>
      </c>
      <c r="N290" s="240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3220.2</v>
      </c>
      <c r="O290" s="240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3220.2</v>
      </c>
      <c r="P290" s="240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273" customFormat="1" ht="13.5" hidden="1">
      <c r="A291" s="269"/>
      <c r="B291" s="451"/>
      <c r="C291" s="452"/>
      <c r="D291" s="453"/>
      <c r="E291" s="462"/>
      <c r="F291" s="467"/>
      <c r="G291" s="456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</row>
    <row r="292" spans="1:16" s="273" customFormat="1" hidden="1">
      <c r="A292" s="269"/>
      <c r="B292" s="451"/>
      <c r="C292" s="452"/>
      <c r="D292" s="453"/>
      <c r="E292" s="462"/>
      <c r="F292" s="467"/>
      <c r="G292" s="456"/>
      <c r="H292" s="245"/>
      <c r="I292" s="245"/>
      <c r="J292" s="249"/>
      <c r="K292" s="249"/>
      <c r="L292" s="252" t="s">
        <v>221</v>
      </c>
      <c r="M292" s="236">
        <v>8111</v>
      </c>
      <c r="N292" s="240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40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40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273" customFormat="1" hidden="1">
      <c r="A293" s="269"/>
      <c r="B293" s="451"/>
      <c r="C293" s="452"/>
      <c r="D293" s="453"/>
      <c r="E293" s="462"/>
      <c r="F293" s="467"/>
      <c r="G293" s="456"/>
      <c r="H293" s="245"/>
      <c r="I293" s="245"/>
      <c r="J293" s="249"/>
      <c r="K293" s="249"/>
      <c r="L293" s="252" t="s">
        <v>759</v>
      </c>
      <c r="M293" s="236">
        <v>8121</v>
      </c>
      <c r="N293" s="240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40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40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273" customFormat="1" hidden="1">
      <c r="A294" s="269"/>
      <c r="B294" s="451"/>
      <c r="C294" s="452"/>
      <c r="D294" s="453"/>
      <c r="E294" s="462"/>
      <c r="F294" s="467"/>
      <c r="G294" s="456"/>
      <c r="H294" s="245"/>
      <c r="I294" s="245"/>
      <c r="J294" s="249"/>
      <c r="K294" s="249"/>
      <c r="L294" s="248" t="s">
        <v>222</v>
      </c>
      <c r="M294" s="244">
        <v>8411</v>
      </c>
      <c r="N294" s="240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40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40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391" customFormat="1" ht="13.5" hidden="1">
      <c r="A295" s="269" t="str">
        <f t="shared" si="10"/>
        <v>71050300000000</v>
      </c>
      <c r="B295" s="451" t="s">
        <v>439</v>
      </c>
      <c r="C295" s="452" t="s">
        <v>149</v>
      </c>
      <c r="D295" s="453" t="s">
        <v>442</v>
      </c>
      <c r="E295" s="462" t="s">
        <v>441</v>
      </c>
      <c r="F295" s="467" t="s">
        <v>441</v>
      </c>
      <c r="G295" s="456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</row>
    <row r="296" spans="1:16" s="273" customFormat="1" hidden="1">
      <c r="A296" s="269" t="str">
        <f t="shared" si="10"/>
        <v>71050300000001</v>
      </c>
      <c r="B296" s="451" t="s">
        <v>439</v>
      </c>
      <c r="C296" s="452" t="s">
        <v>149</v>
      </c>
      <c r="D296" s="453" t="s">
        <v>442</v>
      </c>
      <c r="E296" s="462" t="s">
        <v>441</v>
      </c>
      <c r="F296" s="467" t="s">
        <v>441</v>
      </c>
      <c r="G296" s="456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273" customFormat="1" ht="25.5" hidden="1">
      <c r="A297" s="269" t="str">
        <f t="shared" ref="A297" si="14">CONCATENATE(B297,C297,D297,E297,F297,G297)</f>
        <v>71050601014213</v>
      </c>
      <c r="B297" s="451" t="s">
        <v>439</v>
      </c>
      <c r="C297" s="452" t="s">
        <v>149</v>
      </c>
      <c r="D297" s="453" t="s">
        <v>157</v>
      </c>
      <c r="E297" s="462" t="s">
        <v>106</v>
      </c>
      <c r="F297" s="467" t="s">
        <v>106</v>
      </c>
      <c r="G297" s="468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273" customFormat="1" ht="25.5" hidden="1">
      <c r="A298" s="269" t="str">
        <f t="shared" ref="A298" si="15">CONCATENATE(B298,C298,D298,E298,F298,G298)</f>
        <v>71050601000000</v>
      </c>
      <c r="B298" s="451" t="s">
        <v>439</v>
      </c>
      <c r="C298" s="452" t="s">
        <v>149</v>
      </c>
      <c r="D298" s="453" t="s">
        <v>157</v>
      </c>
      <c r="E298" s="462" t="s">
        <v>106</v>
      </c>
      <c r="F298" s="467" t="s">
        <v>441</v>
      </c>
      <c r="G298" s="456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273" customFormat="1" hidden="1">
      <c r="A299" s="269" t="str">
        <f t="shared" si="10"/>
        <v>71050301000000</v>
      </c>
      <c r="B299" s="451" t="s">
        <v>439</v>
      </c>
      <c r="C299" s="452" t="s">
        <v>149</v>
      </c>
      <c r="D299" s="453" t="s">
        <v>442</v>
      </c>
      <c r="E299" s="462" t="s">
        <v>106</v>
      </c>
      <c r="F299" s="467" t="s">
        <v>441</v>
      </c>
      <c r="G299" s="456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40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40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273" customFormat="1" ht="13.5" hidden="1">
      <c r="A300" s="269" t="str">
        <f>CONCATENATE(B300,C300,D300,E300,F300,G300)</f>
        <v>71060601074251</v>
      </c>
      <c r="B300" s="451" t="s">
        <v>439</v>
      </c>
      <c r="C300" s="452" t="s">
        <v>157</v>
      </c>
      <c r="D300" s="453" t="s">
        <v>157</v>
      </c>
      <c r="E300" s="462" t="s">
        <v>106</v>
      </c>
      <c r="F300" s="467" t="s">
        <v>183</v>
      </c>
      <c r="G300" s="468">
        <v>4251</v>
      </c>
      <c r="H300" s="238"/>
      <c r="I300" s="463"/>
      <c r="J300" s="464"/>
      <c r="K300" s="464"/>
      <c r="L300" s="465" t="s">
        <v>880</v>
      </c>
      <c r="M300" s="459"/>
      <c r="N300" s="466">
        <f>SUM(N301:N302)</f>
        <v>0</v>
      </c>
      <c r="O300" s="466">
        <f t="shared" ref="O300:P300" si="16">SUM(O301:O302)</f>
        <v>0</v>
      </c>
      <c r="P300" s="466">
        <f t="shared" si="16"/>
        <v>0</v>
      </c>
    </row>
    <row r="301" spans="1:16" s="458" customFormat="1" hidden="1">
      <c r="A301" s="269" t="str">
        <f>CONCATENATE(B301,C301,D301,E301,F301,G301)</f>
        <v>71060601080000</v>
      </c>
      <c r="B301" s="451" t="s">
        <v>439</v>
      </c>
      <c r="C301" s="452" t="s">
        <v>157</v>
      </c>
      <c r="D301" s="453" t="s">
        <v>157</v>
      </c>
      <c r="E301" s="462" t="s">
        <v>106</v>
      </c>
      <c r="F301" s="467" t="s">
        <v>185</v>
      </c>
      <c r="G301" s="456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40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40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273" customFormat="1" hidden="1">
      <c r="A302" s="269" t="str">
        <f>CONCATENATE(B302,C302,D302,E302,F302,G302)</f>
        <v>71060601084251</v>
      </c>
      <c r="B302" s="451" t="s">
        <v>439</v>
      </c>
      <c r="C302" s="452" t="s">
        <v>157</v>
      </c>
      <c r="D302" s="453" t="s">
        <v>157</v>
      </c>
      <c r="E302" s="462" t="s">
        <v>106</v>
      </c>
      <c r="F302" s="467" t="s">
        <v>185</v>
      </c>
      <c r="G302" s="468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40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40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273" customFormat="1" ht="13.5" hidden="1">
      <c r="A303" s="269" t="str">
        <f t="shared" si="10"/>
        <v>71050301014213</v>
      </c>
      <c r="B303" s="451" t="s">
        <v>439</v>
      </c>
      <c r="C303" s="452" t="s">
        <v>149</v>
      </c>
      <c r="D303" s="453" t="s">
        <v>442</v>
      </c>
      <c r="E303" s="462" t="s">
        <v>106</v>
      </c>
      <c r="F303" s="467" t="s">
        <v>106</v>
      </c>
      <c r="G303" s="468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</row>
    <row r="304" spans="1:16" s="391" customFormat="1" hidden="1">
      <c r="A304" s="269" t="str">
        <f t="shared" si="10"/>
        <v>71050600000000</v>
      </c>
      <c r="B304" s="451" t="s">
        <v>439</v>
      </c>
      <c r="C304" s="452" t="s">
        <v>149</v>
      </c>
      <c r="D304" s="453" t="s">
        <v>157</v>
      </c>
      <c r="E304" s="462" t="s">
        <v>441</v>
      </c>
      <c r="F304" s="467" t="s">
        <v>441</v>
      </c>
      <c r="G304" s="456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40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40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273" customFormat="1" hidden="1">
      <c r="A305" s="269" t="str">
        <f t="shared" si="10"/>
        <v>71050600000001</v>
      </c>
      <c r="B305" s="451" t="s">
        <v>439</v>
      </c>
      <c r="C305" s="452" t="s">
        <v>149</v>
      </c>
      <c r="D305" s="453" t="s">
        <v>157</v>
      </c>
      <c r="E305" s="462" t="s">
        <v>441</v>
      </c>
      <c r="F305" s="467" t="s">
        <v>441</v>
      </c>
      <c r="G305" s="456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40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40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273" customFormat="1" ht="25.5" hidden="1">
      <c r="A306" s="269" t="str">
        <f t="shared" si="10"/>
        <v>71050601000000</v>
      </c>
      <c r="B306" s="451" t="s">
        <v>439</v>
      </c>
      <c r="C306" s="452" t="s">
        <v>149</v>
      </c>
      <c r="D306" s="453" t="s">
        <v>157</v>
      </c>
      <c r="E306" s="462" t="s">
        <v>106</v>
      </c>
      <c r="F306" s="467" t="s">
        <v>441</v>
      </c>
      <c r="G306" s="456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40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40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273" customFormat="1" ht="36.75" customHeight="1">
      <c r="A307" s="269" t="str">
        <f t="shared" si="10"/>
        <v>71050601000001</v>
      </c>
      <c r="B307" s="451" t="s">
        <v>439</v>
      </c>
      <c r="C307" s="452" t="s">
        <v>149</v>
      </c>
      <c r="D307" s="453" t="s">
        <v>157</v>
      </c>
      <c r="E307" s="462" t="s">
        <v>106</v>
      </c>
      <c r="F307" s="467" t="s">
        <v>441</v>
      </c>
      <c r="G307" s="456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5955.7</v>
      </c>
      <c r="O307" s="466">
        <f>SUM(O308:O310)</f>
        <v>5955.7</v>
      </c>
      <c r="P307" s="466">
        <f>SUM(P308:P310)</f>
        <v>0</v>
      </c>
    </row>
    <row r="308" spans="1:16" s="458" customFormat="1" hidden="1">
      <c r="A308" s="269" t="str">
        <f t="shared" si="10"/>
        <v>71050601010000</v>
      </c>
      <c r="B308" s="451" t="s">
        <v>439</v>
      </c>
      <c r="C308" s="452" t="s">
        <v>149</v>
      </c>
      <c r="D308" s="453" t="s">
        <v>157</v>
      </c>
      <c r="E308" s="462" t="s">
        <v>106</v>
      </c>
      <c r="F308" s="467" t="s">
        <v>106</v>
      </c>
      <c r="G308" s="456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40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40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273" customFormat="1" ht="25.5" hidden="1">
      <c r="A309" s="269" t="str">
        <f t="shared" si="10"/>
        <v>71050601014213</v>
      </c>
      <c r="B309" s="451" t="s">
        <v>439</v>
      </c>
      <c r="C309" s="452" t="s">
        <v>149</v>
      </c>
      <c r="D309" s="453" t="s">
        <v>157</v>
      </c>
      <c r="E309" s="462" t="s">
        <v>106</v>
      </c>
      <c r="F309" s="467" t="s">
        <v>106</v>
      </c>
      <c r="G309" s="468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40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40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273" customFormat="1">
      <c r="A310" s="269" t="str">
        <f t="shared" si="10"/>
        <v>71050601014269</v>
      </c>
      <c r="B310" s="451" t="s">
        <v>439</v>
      </c>
      <c r="C310" s="452" t="s">
        <v>149</v>
      </c>
      <c r="D310" s="453" t="s">
        <v>157</v>
      </c>
      <c r="E310" s="462" t="s">
        <v>106</v>
      </c>
      <c r="F310" s="467" t="s">
        <v>106</v>
      </c>
      <c r="G310" s="468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5955.7</v>
      </c>
      <c r="O310" s="240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5955.7</v>
      </c>
      <c r="P310" s="240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273" customFormat="1" ht="24" hidden="1" customHeight="1">
      <c r="A311" s="269" t="str">
        <f t="shared" si="10"/>
        <v>71050601014638</v>
      </c>
      <c r="B311" s="451" t="s">
        <v>439</v>
      </c>
      <c r="C311" s="452" t="s">
        <v>149</v>
      </c>
      <c r="D311" s="453" t="s">
        <v>157</v>
      </c>
      <c r="E311" s="462" t="s">
        <v>106</v>
      </c>
      <c r="F311" s="467" t="s">
        <v>106</v>
      </c>
      <c r="G311" s="468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</row>
    <row r="312" spans="1:16" s="273" customFormat="1" hidden="1">
      <c r="A312" s="269" t="str">
        <f t="shared" ref="A312" si="17">CONCATENATE(B312,C312,D312,E312,F312,G312)</f>
        <v>71040901058111</v>
      </c>
      <c r="B312" s="451" t="s">
        <v>439</v>
      </c>
      <c r="C312" s="452" t="s">
        <v>155</v>
      </c>
      <c r="D312" s="453" t="s">
        <v>187</v>
      </c>
      <c r="E312" s="462" t="s">
        <v>106</v>
      </c>
      <c r="F312" s="467" t="s">
        <v>149</v>
      </c>
      <c r="G312" s="468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273" customFormat="1" hidden="1">
      <c r="A313" s="269" t="str">
        <f t="shared" si="10"/>
        <v>71050601015113</v>
      </c>
      <c r="B313" s="451" t="s">
        <v>439</v>
      </c>
      <c r="C313" s="452" t="s">
        <v>149</v>
      </c>
      <c r="D313" s="453" t="s">
        <v>157</v>
      </c>
      <c r="E313" s="462" t="s">
        <v>106</v>
      </c>
      <c r="F313" s="467" t="s">
        <v>106</v>
      </c>
      <c r="G313" s="468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58" customFormat="1" ht="13.5">
      <c r="A314" s="269" t="str">
        <f t="shared" si="10"/>
        <v>71050601020000</v>
      </c>
      <c r="B314" s="451" t="s">
        <v>439</v>
      </c>
      <c r="C314" s="452" t="s">
        <v>149</v>
      </c>
      <c r="D314" s="453" t="s">
        <v>157</v>
      </c>
      <c r="E314" s="462" t="s">
        <v>106</v>
      </c>
      <c r="F314" s="467" t="s">
        <v>140</v>
      </c>
      <c r="G314" s="456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</row>
    <row r="315" spans="1:16" s="458" customFormat="1" ht="25.5">
      <c r="A315" s="269" t="str">
        <f t="shared" si="10"/>
        <v>71050601050000</v>
      </c>
      <c r="B315" s="451" t="s">
        <v>439</v>
      </c>
      <c r="C315" s="452" t="s">
        <v>149</v>
      </c>
      <c r="D315" s="453" t="s">
        <v>157</v>
      </c>
      <c r="E315" s="462" t="s">
        <v>106</v>
      </c>
      <c r="F315" s="467" t="s">
        <v>149</v>
      </c>
      <c r="G315" s="456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49</v>
      </c>
      <c r="O315" s="240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49</v>
      </c>
      <c r="P315" s="240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273" customFormat="1" hidden="1">
      <c r="A316" s="269"/>
      <c r="B316" s="451"/>
      <c r="C316" s="452"/>
      <c r="D316" s="453"/>
      <c r="E316" s="462"/>
      <c r="F316" s="467"/>
      <c r="G316" s="456"/>
      <c r="H316" s="245"/>
      <c r="I316" s="245"/>
      <c r="J316" s="249"/>
      <c r="K316" s="249"/>
      <c r="L316" s="252" t="s">
        <v>173</v>
      </c>
      <c r="M316" s="236">
        <v>5112</v>
      </c>
      <c r="N316" s="240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40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40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58" customFormat="1" ht="27">
      <c r="A317" s="269" t="str">
        <f t="shared" ref="A317:A318" si="18">CONCATENATE(B317,C317,D317,E317,F317,G317)</f>
        <v>71050601020000</v>
      </c>
      <c r="B317" s="451" t="s">
        <v>439</v>
      </c>
      <c r="C317" s="452" t="s">
        <v>149</v>
      </c>
      <c r="D317" s="453" t="s">
        <v>157</v>
      </c>
      <c r="E317" s="462" t="s">
        <v>106</v>
      </c>
      <c r="F317" s="467" t="s">
        <v>140</v>
      </c>
      <c r="G317" s="456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</row>
    <row r="318" spans="1:16" s="458" customFormat="1" ht="25.5">
      <c r="A318" s="269" t="str">
        <f t="shared" si="18"/>
        <v>71050601050000</v>
      </c>
      <c r="B318" s="451" t="s">
        <v>439</v>
      </c>
      <c r="C318" s="452" t="s">
        <v>149</v>
      </c>
      <c r="D318" s="453" t="s">
        <v>157</v>
      </c>
      <c r="E318" s="462" t="s">
        <v>106</v>
      </c>
      <c r="F318" s="467" t="s">
        <v>149</v>
      </c>
      <c r="G318" s="456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15000</v>
      </c>
      <c r="O318" s="240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15000</v>
      </c>
      <c r="P318" s="240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58" customFormat="1" ht="14.25">
      <c r="A319" s="269" t="str">
        <f t="shared" si="10"/>
        <v>71050601050000</v>
      </c>
      <c r="B319" s="451" t="s">
        <v>439</v>
      </c>
      <c r="C319" s="452" t="s">
        <v>149</v>
      </c>
      <c r="D319" s="453" t="s">
        <v>157</v>
      </c>
      <c r="E319" s="462" t="s">
        <v>106</v>
      </c>
      <c r="F319" s="467" t="s">
        <v>149</v>
      </c>
      <c r="G319" s="456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565808.29999999993</v>
      </c>
      <c r="O319" s="448">
        <f>+O321+O362+O370+O377</f>
        <v>376752.8</v>
      </c>
      <c r="P319" s="448">
        <f>+P321+P362+P370+P377</f>
        <v>189055.5</v>
      </c>
    </row>
    <row r="320" spans="1:16" s="273" customFormat="1" ht="12.75">
      <c r="A320" s="269" t="str">
        <f t="shared" si="10"/>
        <v>71050601054861</v>
      </c>
      <c r="B320" s="451" t="s">
        <v>439</v>
      </c>
      <c r="C320" s="452" t="s">
        <v>149</v>
      </c>
      <c r="D320" s="453" t="s">
        <v>157</v>
      </c>
      <c r="E320" s="462" t="s">
        <v>106</v>
      </c>
      <c r="F320" s="467" t="s">
        <v>149</v>
      </c>
      <c r="G320" s="468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</row>
    <row r="321" spans="1:199" s="265" customFormat="1">
      <c r="A321" s="258" t="str">
        <f t="shared" si="10"/>
        <v>71060000000000</v>
      </c>
      <c r="B321" s="259" t="s">
        <v>439</v>
      </c>
      <c r="C321" s="260" t="s">
        <v>157</v>
      </c>
      <c r="D321" s="261" t="s">
        <v>441</v>
      </c>
      <c r="E321" s="438" t="s">
        <v>441</v>
      </c>
      <c r="F321" s="439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</row>
    <row r="322" spans="1:199" s="273" customFormat="1" ht="12.75">
      <c r="A322" s="269" t="str">
        <f t="shared" si="10"/>
        <v>71060000000001</v>
      </c>
      <c r="B322" s="451" t="s">
        <v>439</v>
      </c>
      <c r="C322" s="452" t="s">
        <v>157</v>
      </c>
      <c r="D322" s="453" t="s">
        <v>441</v>
      </c>
      <c r="E322" s="462" t="s">
        <v>441</v>
      </c>
      <c r="F322" s="467" t="s">
        <v>441</v>
      </c>
      <c r="G322" s="456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AA322" s="396"/>
      <c r="AB322" s="396"/>
      <c r="AC322" s="396"/>
      <c r="AD322" s="396"/>
      <c r="AE322" s="396"/>
      <c r="AM322" s="396"/>
      <c r="AN322" s="396"/>
      <c r="AO322" s="396"/>
      <c r="AP322" s="396"/>
      <c r="AQ322" s="396"/>
      <c r="AY322" s="396"/>
      <c r="AZ322" s="396"/>
      <c r="BA322" s="396"/>
      <c r="BB322" s="396"/>
      <c r="BC322" s="396"/>
      <c r="BK322" s="396"/>
      <c r="BL322" s="396"/>
      <c r="BM322" s="396"/>
      <c r="BN322" s="396"/>
      <c r="BO322" s="396"/>
      <c r="BW322" s="396"/>
      <c r="BX322" s="396"/>
      <c r="BY322" s="396"/>
      <c r="BZ322" s="396"/>
      <c r="CA322" s="396"/>
      <c r="CI322" s="396"/>
      <c r="CJ322" s="396"/>
      <c r="CK322" s="396"/>
      <c r="CL322" s="396"/>
      <c r="CM322" s="396"/>
      <c r="CU322" s="396"/>
      <c r="CV322" s="396"/>
      <c r="CW322" s="396"/>
      <c r="CX322" s="396"/>
      <c r="CY322" s="396"/>
      <c r="DG322" s="396"/>
      <c r="DH322" s="396"/>
      <c r="DI322" s="396"/>
      <c r="DJ322" s="396"/>
      <c r="DK322" s="396"/>
      <c r="DS322" s="396"/>
      <c r="DT322" s="396"/>
      <c r="DU322" s="396"/>
      <c r="DV322" s="396"/>
      <c r="DW322" s="396"/>
      <c r="EE322" s="396"/>
      <c r="EF322" s="396"/>
      <c r="EG322" s="396"/>
      <c r="EH322" s="396"/>
      <c r="EI322" s="396"/>
      <c r="EQ322" s="396"/>
      <c r="ER322" s="396"/>
      <c r="ES322" s="396"/>
      <c r="ET322" s="396"/>
      <c r="EU322" s="396"/>
      <c r="FC322" s="396"/>
      <c r="FD322" s="396"/>
      <c r="FE322" s="396"/>
      <c r="FF322" s="396"/>
      <c r="FG322" s="396"/>
      <c r="FO322" s="396"/>
      <c r="FP322" s="396"/>
      <c r="FQ322" s="396"/>
      <c r="FR322" s="396"/>
      <c r="FS322" s="396"/>
      <c r="GA322" s="396"/>
      <c r="GB322" s="396"/>
      <c r="GC322" s="396"/>
      <c r="GD322" s="396"/>
      <c r="GE322" s="396"/>
      <c r="GM322" s="396"/>
      <c r="GN322" s="396"/>
      <c r="GO322" s="396"/>
      <c r="GP322" s="396"/>
      <c r="GQ322" s="396"/>
    </row>
    <row r="323" spans="1:199" s="391" customFormat="1" ht="12.75">
      <c r="A323" s="269" t="str">
        <f t="shared" si="10"/>
        <v>71060100000000</v>
      </c>
      <c r="B323" s="451" t="s">
        <v>439</v>
      </c>
      <c r="C323" s="452" t="s">
        <v>157</v>
      </c>
      <c r="D323" s="453" t="s">
        <v>106</v>
      </c>
      <c r="E323" s="462" t="s">
        <v>441</v>
      </c>
      <c r="F323" s="467" t="s">
        <v>441</v>
      </c>
      <c r="G323" s="456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 t="shared" ref="O323:P323" si="19">+O325+O335+O337+O360</f>
        <v>376752.8</v>
      </c>
      <c r="P323" s="253">
        <f t="shared" si="19"/>
        <v>5335.7</v>
      </c>
    </row>
    <row r="324" spans="1:199" s="273" customFormat="1" ht="12.75">
      <c r="A324" s="269" t="str">
        <f t="shared" si="10"/>
        <v>71060100000001</v>
      </c>
      <c r="B324" s="451" t="s">
        <v>439</v>
      </c>
      <c r="C324" s="452" t="s">
        <v>157</v>
      </c>
      <c r="D324" s="453" t="s">
        <v>106</v>
      </c>
      <c r="E324" s="462" t="s">
        <v>441</v>
      </c>
      <c r="F324" s="467" t="s">
        <v>441</v>
      </c>
      <c r="G324" s="456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</row>
    <row r="325" spans="1:199" s="273" customFormat="1" ht="13.5" hidden="1">
      <c r="A325" s="269" t="str">
        <f t="shared" si="10"/>
        <v>71060101000000</v>
      </c>
      <c r="B325" s="451" t="s">
        <v>439</v>
      </c>
      <c r="C325" s="452" t="s">
        <v>157</v>
      </c>
      <c r="D325" s="453" t="s">
        <v>106</v>
      </c>
      <c r="E325" s="462" t="s">
        <v>106</v>
      </c>
      <c r="F325" s="467" t="s">
        <v>441</v>
      </c>
      <c r="G325" s="456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</row>
    <row r="326" spans="1:199" s="273" customFormat="1" hidden="1">
      <c r="A326" s="269" t="str">
        <f t="shared" si="10"/>
        <v>71060101000001</v>
      </c>
      <c r="B326" s="451" t="s">
        <v>439</v>
      </c>
      <c r="C326" s="452" t="s">
        <v>157</v>
      </c>
      <c r="D326" s="453" t="s">
        <v>106</v>
      </c>
      <c r="E326" s="462" t="s">
        <v>106</v>
      </c>
      <c r="F326" s="467" t="s">
        <v>441</v>
      </c>
      <c r="G326" s="456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40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40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199" s="273" customFormat="1" ht="25.5" hidden="1">
      <c r="A327" s="269" t="str">
        <f t="shared" ref="A327" si="20">CONCATENATE(B327,C327,D327,E327,F327,G327)</f>
        <v>71050601014213</v>
      </c>
      <c r="B327" s="451" t="s">
        <v>439</v>
      </c>
      <c r="C327" s="452" t="s">
        <v>149</v>
      </c>
      <c r="D327" s="453" t="s">
        <v>157</v>
      </c>
      <c r="E327" s="462" t="s">
        <v>106</v>
      </c>
      <c r="F327" s="467" t="s">
        <v>106</v>
      </c>
      <c r="G327" s="468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99" s="458" customFormat="1" hidden="1">
      <c r="A328" s="269" t="str">
        <f t="shared" si="10"/>
        <v>71060101010000</v>
      </c>
      <c r="B328" s="451" t="s">
        <v>439</v>
      </c>
      <c r="C328" s="452" t="s">
        <v>157</v>
      </c>
      <c r="D328" s="453" t="s">
        <v>106</v>
      </c>
      <c r="E328" s="462" t="s">
        <v>106</v>
      </c>
      <c r="F328" s="467" t="s">
        <v>106</v>
      </c>
      <c r="G328" s="456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99" s="273" customFormat="1" hidden="1">
      <c r="A329" s="269" t="str">
        <f t="shared" si="10"/>
        <v>71060101014639</v>
      </c>
      <c r="B329" s="451" t="s">
        <v>439</v>
      </c>
      <c r="C329" s="452" t="s">
        <v>157</v>
      </c>
      <c r="D329" s="453" t="s">
        <v>106</v>
      </c>
      <c r="E329" s="462" t="s">
        <v>106</v>
      </c>
      <c r="F329" s="467" t="s">
        <v>106</v>
      </c>
      <c r="G329" s="468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40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40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199" s="273" customFormat="1" hidden="1">
      <c r="A330" s="269" t="str">
        <f t="shared" ref="A330:A391" si="21">CONCATENATE(B330,C330,D330,E330,F330,G330)</f>
        <v>71060101014861</v>
      </c>
      <c r="B330" s="451" t="s">
        <v>439</v>
      </c>
      <c r="C330" s="452" t="s">
        <v>157</v>
      </c>
      <c r="D330" s="453" t="s">
        <v>106</v>
      </c>
      <c r="E330" s="462" t="s">
        <v>106</v>
      </c>
      <c r="F330" s="467" t="s">
        <v>106</v>
      </c>
      <c r="G330" s="468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40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40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99" s="273" customFormat="1" hidden="1">
      <c r="A331" s="269"/>
      <c r="B331" s="451"/>
      <c r="C331" s="452"/>
      <c r="D331" s="453"/>
      <c r="E331" s="462"/>
      <c r="F331" s="467"/>
      <c r="G331" s="468"/>
      <c r="H331" s="245"/>
      <c r="I331" s="245"/>
      <c r="J331" s="249"/>
      <c r="K331" s="249"/>
      <c r="L331" s="252" t="s">
        <v>173</v>
      </c>
      <c r="M331" s="236">
        <v>5112</v>
      </c>
      <c r="N331" s="240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40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40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99" s="458" customFormat="1" hidden="1">
      <c r="A332" s="269" t="str">
        <f t="shared" si="21"/>
        <v>71060101020000</v>
      </c>
      <c r="B332" s="451" t="s">
        <v>439</v>
      </c>
      <c r="C332" s="452" t="s">
        <v>157</v>
      </c>
      <c r="D332" s="453" t="s">
        <v>106</v>
      </c>
      <c r="E332" s="462" t="s">
        <v>106</v>
      </c>
      <c r="F332" s="467" t="s">
        <v>140</v>
      </c>
      <c r="G332" s="456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40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40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199" s="273" customFormat="1" hidden="1">
      <c r="A333" s="269" t="str">
        <f t="shared" si="21"/>
        <v>71060101024819</v>
      </c>
      <c r="B333" s="451" t="s">
        <v>439</v>
      </c>
      <c r="C333" s="452" t="s">
        <v>157</v>
      </c>
      <c r="D333" s="453" t="s">
        <v>106</v>
      </c>
      <c r="E333" s="462" t="s">
        <v>106</v>
      </c>
      <c r="F333" s="467" t="s">
        <v>140</v>
      </c>
      <c r="G333" s="468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40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40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99" s="273" customFormat="1" hidden="1">
      <c r="A334" s="269" t="str">
        <f t="shared" si="21"/>
        <v>71060101025111</v>
      </c>
      <c r="B334" s="451" t="s">
        <v>439</v>
      </c>
      <c r="C334" s="452" t="s">
        <v>157</v>
      </c>
      <c r="D334" s="453" t="s">
        <v>106</v>
      </c>
      <c r="E334" s="462" t="s">
        <v>106</v>
      </c>
      <c r="F334" s="467" t="s">
        <v>140</v>
      </c>
      <c r="G334" s="468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40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40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199" s="273" customFormat="1" ht="27" hidden="1">
      <c r="A335" s="269" t="str">
        <f t="shared" si="21"/>
        <v>71060101025112</v>
      </c>
      <c r="B335" s="451" t="s">
        <v>439</v>
      </c>
      <c r="C335" s="452" t="s">
        <v>157</v>
      </c>
      <c r="D335" s="453" t="s">
        <v>106</v>
      </c>
      <c r="E335" s="462" t="s">
        <v>106</v>
      </c>
      <c r="F335" s="467" t="s">
        <v>140</v>
      </c>
      <c r="G335" s="468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</row>
    <row r="336" spans="1:199" s="273" customFormat="1" hidden="1">
      <c r="A336" s="269" t="str">
        <f t="shared" si="21"/>
        <v>71060101025113</v>
      </c>
      <c r="B336" s="451" t="s">
        <v>439</v>
      </c>
      <c r="C336" s="452" t="s">
        <v>157</v>
      </c>
      <c r="D336" s="453" t="s">
        <v>106</v>
      </c>
      <c r="E336" s="462" t="s">
        <v>106</v>
      </c>
      <c r="F336" s="467" t="s">
        <v>140</v>
      </c>
      <c r="G336" s="468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40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40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273" customFormat="1" ht="32.25" customHeight="1">
      <c r="A337" s="269" t="str">
        <f t="shared" ref="A337:A355" si="22">CONCATENATE(B337,C337,D337,E337,F337,G337)</f>
        <v>71060301014861</v>
      </c>
      <c r="B337" s="451" t="s">
        <v>439</v>
      </c>
      <c r="C337" s="452" t="s">
        <v>157</v>
      </c>
      <c r="D337" s="453" t="s">
        <v>442</v>
      </c>
      <c r="E337" s="462" t="s">
        <v>106</v>
      </c>
      <c r="F337" s="467" t="s">
        <v>106</v>
      </c>
      <c r="G337" s="468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</row>
    <row r="338" spans="1:16" s="273" customFormat="1">
      <c r="A338" s="269" t="str">
        <f t="shared" si="22"/>
        <v>71060301015112</v>
      </c>
      <c r="B338" s="451" t="s">
        <v>439</v>
      </c>
      <c r="C338" s="452" t="s">
        <v>157</v>
      </c>
      <c r="D338" s="453" t="s">
        <v>442</v>
      </c>
      <c r="E338" s="462" t="s">
        <v>106</v>
      </c>
      <c r="F338" s="467" t="s">
        <v>106</v>
      </c>
      <c r="G338" s="456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60546</v>
      </c>
      <c r="O338" s="240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60546</v>
      </c>
      <c r="P338" s="240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273" customFormat="1" ht="25.5">
      <c r="A339" s="269" t="str">
        <f t="shared" si="22"/>
        <v>71060301015113</v>
      </c>
      <c r="B339" s="451" t="s">
        <v>439</v>
      </c>
      <c r="C339" s="452" t="s">
        <v>157</v>
      </c>
      <c r="D339" s="453" t="s">
        <v>442</v>
      </c>
      <c r="E339" s="462" t="s">
        <v>106</v>
      </c>
      <c r="F339" s="467" t="s">
        <v>106</v>
      </c>
      <c r="G339" s="456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180568.1</v>
      </c>
      <c r="O339" s="240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180568.1</v>
      </c>
      <c r="P339" s="240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58" customFormat="1" hidden="1">
      <c r="A340" s="269" t="str">
        <f t="shared" si="22"/>
        <v>71060301020000</v>
      </c>
      <c r="B340" s="451" t="s">
        <v>439</v>
      </c>
      <c r="C340" s="452" t="s">
        <v>157</v>
      </c>
      <c r="D340" s="453" t="s">
        <v>442</v>
      </c>
      <c r="E340" s="462" t="s">
        <v>106</v>
      </c>
      <c r="F340" s="467" t="s">
        <v>140</v>
      </c>
      <c r="G340" s="456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40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40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273" customFormat="1" hidden="1">
      <c r="A341" s="269" t="str">
        <f t="shared" si="22"/>
        <v>71060301024861</v>
      </c>
      <c r="B341" s="451" t="s">
        <v>439</v>
      </c>
      <c r="C341" s="452" t="s">
        <v>157</v>
      </c>
      <c r="D341" s="453" t="s">
        <v>442</v>
      </c>
      <c r="E341" s="462" t="s">
        <v>106</v>
      </c>
      <c r="F341" s="467" t="s">
        <v>140</v>
      </c>
      <c r="G341" s="468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40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40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58" customFormat="1">
      <c r="A342" s="269" t="str">
        <f t="shared" si="22"/>
        <v>71060301030000</v>
      </c>
      <c r="B342" s="451" t="s">
        <v>439</v>
      </c>
      <c r="C342" s="452" t="s">
        <v>157</v>
      </c>
      <c r="D342" s="453" t="s">
        <v>442</v>
      </c>
      <c r="E342" s="462" t="s">
        <v>106</v>
      </c>
      <c r="F342" s="467" t="s">
        <v>442</v>
      </c>
      <c r="G342" s="456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128.80000000000001</v>
      </c>
      <c r="O342" s="240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128.80000000000001</v>
      </c>
      <c r="P342" s="240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273" customFormat="1">
      <c r="A343" s="269" t="str">
        <f t="shared" si="22"/>
        <v>71060301034861</v>
      </c>
      <c r="B343" s="451" t="s">
        <v>439</v>
      </c>
      <c r="C343" s="452" t="s">
        <v>157</v>
      </c>
      <c r="D343" s="453" t="s">
        <v>442</v>
      </c>
      <c r="E343" s="462" t="s">
        <v>106</v>
      </c>
      <c r="F343" s="467" t="s">
        <v>442</v>
      </c>
      <c r="G343" s="468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5124</v>
      </c>
      <c r="O343" s="240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5124</v>
      </c>
      <c r="P343" s="240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58" customFormat="1">
      <c r="A344" s="269" t="str">
        <f t="shared" si="22"/>
        <v>71060301040000</v>
      </c>
      <c r="B344" s="451" t="s">
        <v>439</v>
      </c>
      <c r="C344" s="452" t="s">
        <v>157</v>
      </c>
      <c r="D344" s="453" t="s">
        <v>442</v>
      </c>
      <c r="E344" s="462" t="s">
        <v>106</v>
      </c>
      <c r="F344" s="467" t="s">
        <v>155</v>
      </c>
      <c r="G344" s="456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600</v>
      </c>
      <c r="O344" s="240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600</v>
      </c>
      <c r="P344" s="240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273" customFormat="1">
      <c r="A345" s="269" t="str">
        <f t="shared" si="22"/>
        <v>71060301044861</v>
      </c>
      <c r="B345" s="451" t="s">
        <v>439</v>
      </c>
      <c r="C345" s="452" t="s">
        <v>157</v>
      </c>
      <c r="D345" s="453" t="s">
        <v>442</v>
      </c>
      <c r="E345" s="462" t="s">
        <v>106</v>
      </c>
      <c r="F345" s="467" t="s">
        <v>155</v>
      </c>
      <c r="G345" s="468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378.3</v>
      </c>
      <c r="O345" s="240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378.3</v>
      </c>
      <c r="P345" s="240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58" customFormat="1" hidden="1">
      <c r="A346" s="269" t="str">
        <f t="shared" si="22"/>
        <v>71060301050000</v>
      </c>
      <c r="B346" s="451" t="s">
        <v>439</v>
      </c>
      <c r="C346" s="452" t="s">
        <v>157</v>
      </c>
      <c r="D346" s="453" t="s">
        <v>442</v>
      </c>
      <c r="E346" s="462" t="s">
        <v>106</v>
      </c>
      <c r="F346" s="467" t="s">
        <v>149</v>
      </c>
      <c r="G346" s="456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40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40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273" customFormat="1" hidden="1">
      <c r="A347" s="269" t="str">
        <f t="shared" si="22"/>
        <v>71060301054861</v>
      </c>
      <c r="B347" s="451" t="s">
        <v>439</v>
      </c>
      <c r="C347" s="452" t="s">
        <v>157</v>
      </c>
      <c r="D347" s="453" t="s">
        <v>442</v>
      </c>
      <c r="E347" s="462" t="s">
        <v>106</v>
      </c>
      <c r="F347" s="467" t="s">
        <v>149</v>
      </c>
      <c r="G347" s="468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40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40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391" customFormat="1" ht="25.5">
      <c r="A348" s="269" t="str">
        <f t="shared" si="22"/>
        <v>71060400000000</v>
      </c>
      <c r="B348" s="451" t="s">
        <v>439</v>
      </c>
      <c r="C348" s="452" t="s">
        <v>157</v>
      </c>
      <c r="D348" s="453" t="s">
        <v>155</v>
      </c>
      <c r="E348" s="462" t="s">
        <v>441</v>
      </c>
      <c r="F348" s="467" t="s">
        <v>441</v>
      </c>
      <c r="G348" s="456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237.9</v>
      </c>
      <c r="O348" s="240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237.9</v>
      </c>
      <c r="P348" s="240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273" customFormat="1">
      <c r="A349" s="269" t="str">
        <f t="shared" si="22"/>
        <v>71060400000001</v>
      </c>
      <c r="B349" s="451" t="s">
        <v>439</v>
      </c>
      <c r="C349" s="452" t="s">
        <v>157</v>
      </c>
      <c r="D349" s="453" t="s">
        <v>155</v>
      </c>
      <c r="E349" s="462" t="s">
        <v>441</v>
      </c>
      <c r="F349" s="467" t="s">
        <v>441</v>
      </c>
      <c r="G349" s="456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2173.5</v>
      </c>
      <c r="O349" s="240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2173.5</v>
      </c>
      <c r="P349" s="240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273" customFormat="1">
      <c r="A350" s="269" t="str">
        <f t="shared" si="22"/>
        <v>71060401000000</v>
      </c>
      <c r="B350" s="451" t="s">
        <v>439</v>
      </c>
      <c r="C350" s="452" t="s">
        <v>157</v>
      </c>
      <c r="D350" s="453" t="s">
        <v>155</v>
      </c>
      <c r="E350" s="462" t="s">
        <v>106</v>
      </c>
      <c r="F350" s="467" t="s">
        <v>441</v>
      </c>
      <c r="G350" s="456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126320.2</v>
      </c>
      <c r="O350" s="240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126320.2</v>
      </c>
      <c r="P350" s="240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273" customFormat="1">
      <c r="A351" s="269" t="str">
        <f t="shared" si="22"/>
        <v>71060401000001</v>
      </c>
      <c r="B351" s="451" t="s">
        <v>439</v>
      </c>
      <c r="C351" s="452" t="s">
        <v>157</v>
      </c>
      <c r="D351" s="453" t="s">
        <v>155</v>
      </c>
      <c r="E351" s="462" t="s">
        <v>106</v>
      </c>
      <c r="F351" s="467" t="s">
        <v>441</v>
      </c>
      <c r="G351" s="456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9</v>
      </c>
      <c r="O351" s="240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9</v>
      </c>
      <c r="P351" s="240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58" customFormat="1">
      <c r="A352" s="269" t="str">
        <f t="shared" si="22"/>
        <v>71060401010000</v>
      </c>
      <c r="B352" s="451" t="s">
        <v>439</v>
      </c>
      <c r="C352" s="452" t="s">
        <v>157</v>
      </c>
      <c r="D352" s="453" t="s">
        <v>155</v>
      </c>
      <c r="E352" s="462" t="s">
        <v>106</v>
      </c>
      <c r="F352" s="467" t="s">
        <v>106</v>
      </c>
      <c r="G352" s="456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667</v>
      </c>
      <c r="O352" s="240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667</v>
      </c>
      <c r="P352" s="240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58" customFormat="1" hidden="1">
      <c r="A353" s="269"/>
      <c r="B353" s="451"/>
      <c r="C353" s="452"/>
      <c r="D353" s="453"/>
      <c r="E353" s="462"/>
      <c r="F353" s="467"/>
      <c r="G353" s="456"/>
      <c r="H353" s="496"/>
      <c r="I353" s="474"/>
      <c r="J353" s="497"/>
      <c r="K353" s="498"/>
      <c r="L353" s="248" t="s">
        <v>790</v>
      </c>
      <c r="M353" s="237" t="s">
        <v>788</v>
      </c>
      <c r="N353" s="240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40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40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273" customFormat="1" hidden="1">
      <c r="A354" s="269" t="str">
        <f t="shared" si="22"/>
        <v>71060401014251</v>
      </c>
      <c r="B354" s="471" t="s">
        <v>439</v>
      </c>
      <c r="C354" s="452" t="s">
        <v>157</v>
      </c>
      <c r="D354" s="453" t="s">
        <v>155</v>
      </c>
      <c r="E354" s="462" t="s">
        <v>106</v>
      </c>
      <c r="F354" s="467" t="s">
        <v>106</v>
      </c>
      <c r="G354" s="468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40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40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273" customFormat="1" ht="25.5" hidden="1">
      <c r="A355" s="269" t="str">
        <f t="shared" si="22"/>
        <v>71060401015113</v>
      </c>
      <c r="B355" s="451" t="s">
        <v>439</v>
      </c>
      <c r="C355" s="452" t="s">
        <v>157</v>
      </c>
      <c r="D355" s="453" t="s">
        <v>155</v>
      </c>
      <c r="E355" s="462" t="s">
        <v>106</v>
      </c>
      <c r="F355" s="467" t="s">
        <v>106</v>
      </c>
      <c r="G355" s="468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40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40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273" customFormat="1" hidden="1">
      <c r="A356" s="269"/>
      <c r="B356" s="451" t="s">
        <v>439</v>
      </c>
      <c r="C356" s="452" t="s">
        <v>157</v>
      </c>
      <c r="D356" s="453" t="s">
        <v>155</v>
      </c>
      <c r="E356" s="462" t="s">
        <v>106</v>
      </c>
      <c r="F356" s="467" t="s">
        <v>106</v>
      </c>
      <c r="G356" s="468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40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40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273" customFormat="1" hidden="1">
      <c r="A357" s="269" t="str">
        <f t="shared" ref="A357:A361" si="23">CONCATENATE(B357,C357,D357,E357,F357,G357)</f>
        <v>71060401015129</v>
      </c>
      <c r="B357" s="451" t="s">
        <v>439</v>
      </c>
      <c r="C357" s="452" t="s">
        <v>157</v>
      </c>
      <c r="D357" s="453" t="s">
        <v>155</v>
      </c>
      <c r="E357" s="462" t="s">
        <v>106</v>
      </c>
      <c r="F357" s="467" t="s">
        <v>106</v>
      </c>
      <c r="G357" s="468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40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40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58" customFormat="1">
      <c r="A358" s="269" t="str">
        <f t="shared" si="23"/>
        <v>71060401020000</v>
      </c>
      <c r="B358" s="451" t="s">
        <v>439</v>
      </c>
      <c r="C358" s="452" t="s">
        <v>157</v>
      </c>
      <c r="D358" s="453" t="s">
        <v>155</v>
      </c>
      <c r="E358" s="462" t="s">
        <v>106</v>
      </c>
      <c r="F358" s="467" t="s">
        <v>140</v>
      </c>
      <c r="G358" s="456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5335.7</v>
      </c>
      <c r="O358" s="240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40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5335.7</v>
      </c>
    </row>
    <row r="359" spans="1:16" s="273" customFormat="1" hidden="1">
      <c r="A359" s="269" t="str">
        <f t="shared" si="23"/>
        <v>71060401024511</v>
      </c>
      <c r="B359" s="451" t="s">
        <v>439</v>
      </c>
      <c r="C359" s="452" t="s">
        <v>157</v>
      </c>
      <c r="D359" s="453" t="s">
        <v>155</v>
      </c>
      <c r="E359" s="462" t="s">
        <v>106</v>
      </c>
      <c r="F359" s="467" t="s">
        <v>140</v>
      </c>
      <c r="G359" s="456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40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40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273" customFormat="1" ht="13.5" hidden="1">
      <c r="A360" s="269" t="str">
        <f t="shared" si="23"/>
        <v>71060401024861</v>
      </c>
      <c r="B360" s="451" t="s">
        <v>439</v>
      </c>
      <c r="C360" s="452" t="s">
        <v>157</v>
      </c>
      <c r="D360" s="453" t="s">
        <v>155</v>
      </c>
      <c r="E360" s="462" t="s">
        <v>106</v>
      </c>
      <c r="F360" s="467" t="s">
        <v>140</v>
      </c>
      <c r="G360" s="468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</row>
    <row r="361" spans="1:16" s="458" customFormat="1" ht="25.5" hidden="1">
      <c r="A361" s="269" t="str">
        <f t="shared" si="23"/>
        <v>71060401030000</v>
      </c>
      <c r="B361" s="451" t="s">
        <v>439</v>
      </c>
      <c r="C361" s="452" t="s">
        <v>157</v>
      </c>
      <c r="D361" s="453" t="s">
        <v>155</v>
      </c>
      <c r="E361" s="462" t="s">
        <v>106</v>
      </c>
      <c r="F361" s="467" t="s">
        <v>442</v>
      </c>
      <c r="G361" s="456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40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40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273" customFormat="1" ht="13.5">
      <c r="A362" s="269" t="str">
        <f t="shared" si="21"/>
        <v>71060401034251</v>
      </c>
      <c r="B362" s="451" t="s">
        <v>439</v>
      </c>
      <c r="C362" s="452" t="s">
        <v>157</v>
      </c>
      <c r="D362" s="453" t="s">
        <v>155</v>
      </c>
      <c r="E362" s="462" t="s">
        <v>106</v>
      </c>
      <c r="F362" s="467" t="s">
        <v>442</v>
      </c>
      <c r="G362" s="468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95040.6</v>
      </c>
      <c r="O362" s="460">
        <f>+O364</f>
        <v>0</v>
      </c>
      <c r="P362" s="460">
        <f>+P364</f>
        <v>95040.6</v>
      </c>
    </row>
    <row r="363" spans="1:16" s="273" customFormat="1">
      <c r="A363" s="269" t="str">
        <f t="shared" si="21"/>
        <v>71060401034861</v>
      </c>
      <c r="B363" s="451" t="s">
        <v>439</v>
      </c>
      <c r="C363" s="452" t="s">
        <v>157</v>
      </c>
      <c r="D363" s="453" t="s">
        <v>155</v>
      </c>
      <c r="E363" s="462" t="s">
        <v>106</v>
      </c>
      <c r="F363" s="467" t="s">
        <v>442</v>
      </c>
      <c r="G363" s="456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</row>
    <row r="364" spans="1:16" s="273" customFormat="1" ht="12.75">
      <c r="A364" s="269" t="str">
        <f t="shared" si="21"/>
        <v>71060401035113</v>
      </c>
      <c r="B364" s="451" t="s">
        <v>439</v>
      </c>
      <c r="C364" s="452" t="s">
        <v>157</v>
      </c>
      <c r="D364" s="453" t="s">
        <v>155</v>
      </c>
      <c r="E364" s="462" t="s">
        <v>106</v>
      </c>
      <c r="F364" s="467" t="s">
        <v>442</v>
      </c>
      <c r="G364" s="468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95040.6</v>
      </c>
      <c r="O364" s="253">
        <f>+O366</f>
        <v>0</v>
      </c>
      <c r="P364" s="253">
        <f>+P366</f>
        <v>95040.6</v>
      </c>
    </row>
    <row r="365" spans="1:16" s="458" customFormat="1">
      <c r="A365" s="269" t="str">
        <f t="shared" si="21"/>
        <v>71060401040000</v>
      </c>
      <c r="B365" s="451" t="s">
        <v>439</v>
      </c>
      <c r="C365" s="452" t="s">
        <v>157</v>
      </c>
      <c r="D365" s="453" t="s">
        <v>155</v>
      </c>
      <c r="E365" s="462" t="s">
        <v>106</v>
      </c>
      <c r="F365" s="467" t="s">
        <v>155</v>
      </c>
      <c r="G365" s="456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</row>
    <row r="366" spans="1:16" s="273" customFormat="1" ht="13.5">
      <c r="A366" s="269" t="str">
        <f t="shared" si="21"/>
        <v>71060401045113</v>
      </c>
      <c r="B366" s="451" t="s">
        <v>439</v>
      </c>
      <c r="C366" s="452" t="s">
        <v>157</v>
      </c>
      <c r="D366" s="453" t="s">
        <v>155</v>
      </c>
      <c r="E366" s="462" t="s">
        <v>106</v>
      </c>
      <c r="F366" s="467" t="s">
        <v>155</v>
      </c>
      <c r="G366" s="468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95040.6</v>
      </c>
      <c r="O366" s="466">
        <f>SUM(O367:O369)</f>
        <v>0</v>
      </c>
      <c r="P366" s="466">
        <f>SUM(P367:P369)</f>
        <v>95040.6</v>
      </c>
    </row>
    <row r="367" spans="1:16" s="458" customFormat="1" ht="25.5" hidden="1">
      <c r="A367" s="269"/>
      <c r="B367" s="451"/>
      <c r="C367" s="452"/>
      <c r="D367" s="453"/>
      <c r="E367" s="462"/>
      <c r="F367" s="467"/>
      <c r="G367" s="456"/>
      <c r="H367" s="252"/>
      <c r="I367" s="252"/>
      <c r="J367" s="252"/>
      <c r="K367" s="252"/>
      <c r="L367" s="477" t="s">
        <v>142</v>
      </c>
      <c r="M367" s="236">
        <v>4251</v>
      </c>
      <c r="N367" s="240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40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40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273" customFormat="1">
      <c r="A368" s="269"/>
      <c r="B368" s="451"/>
      <c r="C368" s="452"/>
      <c r="D368" s="453"/>
      <c r="E368" s="462"/>
      <c r="F368" s="467"/>
      <c r="G368" s="468"/>
      <c r="H368" s="496"/>
      <c r="I368" s="474"/>
      <c r="J368" s="497"/>
      <c r="K368" s="498"/>
      <c r="L368" s="252" t="s">
        <v>173</v>
      </c>
      <c r="M368" s="236">
        <v>5112</v>
      </c>
      <c r="N368" s="240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83567.5</v>
      </c>
      <c r="O368" s="240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40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83567.5</v>
      </c>
    </row>
    <row r="369" spans="1:16" s="458" customFormat="1">
      <c r="A369" s="269">
        <v>71060401050000</v>
      </c>
      <c r="B369" s="451" t="s">
        <v>439</v>
      </c>
      <c r="C369" s="452" t="s">
        <v>157</v>
      </c>
      <c r="D369" s="453" t="s">
        <v>155</v>
      </c>
      <c r="E369" s="462" t="s">
        <v>106</v>
      </c>
      <c r="F369" s="467" t="s">
        <v>149</v>
      </c>
      <c r="G369" s="456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11473.1</v>
      </c>
      <c r="O369" s="240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40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11473.1</v>
      </c>
    </row>
    <row r="370" spans="1:16" s="273" customFormat="1" ht="13.5" hidden="1">
      <c r="A370" s="269">
        <v>71060401054861</v>
      </c>
      <c r="B370" s="451" t="s">
        <v>439</v>
      </c>
      <c r="C370" s="452" t="s">
        <v>157</v>
      </c>
      <c r="D370" s="453" t="s">
        <v>155</v>
      </c>
      <c r="E370" s="462" t="s">
        <v>106</v>
      </c>
      <c r="F370" s="467" t="s">
        <v>149</v>
      </c>
      <c r="G370" s="468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</row>
    <row r="371" spans="1:16" s="391" customFormat="1" ht="12.75" hidden="1">
      <c r="A371" s="269" t="str">
        <f t="shared" si="21"/>
        <v>71060500000000</v>
      </c>
      <c r="B371" s="451" t="s">
        <v>439</v>
      </c>
      <c r="C371" s="452" t="s">
        <v>157</v>
      </c>
      <c r="D371" s="453" t="s">
        <v>149</v>
      </c>
      <c r="E371" s="462" t="s">
        <v>441</v>
      </c>
      <c r="F371" s="467" t="s">
        <v>441</v>
      </c>
      <c r="G371" s="456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</row>
    <row r="372" spans="1:16" s="273" customFormat="1" ht="12.75" hidden="1">
      <c r="A372" s="269" t="str">
        <f t="shared" si="21"/>
        <v>71060500000001</v>
      </c>
      <c r="B372" s="451" t="s">
        <v>439</v>
      </c>
      <c r="C372" s="452" t="s">
        <v>157</v>
      </c>
      <c r="D372" s="453" t="s">
        <v>149</v>
      </c>
      <c r="E372" s="462" t="s">
        <v>441</v>
      </c>
      <c r="F372" s="467" t="s">
        <v>441</v>
      </c>
      <c r="G372" s="456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24">+O374</f>
        <v>0</v>
      </c>
      <c r="P372" s="253">
        <f t="shared" si="24"/>
        <v>0</v>
      </c>
    </row>
    <row r="373" spans="1:16" s="273" customFormat="1" ht="12.75" hidden="1">
      <c r="A373" s="269" t="str">
        <f t="shared" si="21"/>
        <v>71060501000000</v>
      </c>
      <c r="B373" s="451" t="s">
        <v>439</v>
      </c>
      <c r="C373" s="452" t="s">
        <v>157</v>
      </c>
      <c r="D373" s="453" t="s">
        <v>149</v>
      </c>
      <c r="E373" s="462" t="s">
        <v>106</v>
      </c>
      <c r="F373" s="467" t="s">
        <v>441</v>
      </c>
      <c r="G373" s="456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</row>
    <row r="374" spans="1:16" s="273" customFormat="1" ht="27" hidden="1">
      <c r="A374" s="269"/>
      <c r="B374" s="451"/>
      <c r="C374" s="452"/>
      <c r="D374" s="453"/>
      <c r="E374" s="462"/>
      <c r="F374" s="467"/>
      <c r="G374" s="456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</row>
    <row r="375" spans="1:16" s="458" customFormat="1" hidden="1">
      <c r="A375" s="269" t="str">
        <f t="shared" ref="A375:A376" si="25">CONCATENATE(B375,C375,D375,E375,F375,G375)</f>
        <v>71060301050000</v>
      </c>
      <c r="B375" s="451" t="s">
        <v>439</v>
      </c>
      <c r="C375" s="452" t="s">
        <v>157</v>
      </c>
      <c r="D375" s="453" t="s">
        <v>442</v>
      </c>
      <c r="E375" s="462" t="s">
        <v>106</v>
      </c>
      <c r="F375" s="467" t="s">
        <v>149</v>
      </c>
      <c r="G375" s="456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58" customFormat="1" ht="25.5" hidden="1">
      <c r="A376" s="269" t="str">
        <f t="shared" si="25"/>
        <v>71060401030000</v>
      </c>
      <c r="B376" s="451" t="s">
        <v>439</v>
      </c>
      <c r="C376" s="452" t="s">
        <v>157</v>
      </c>
      <c r="D376" s="453" t="s">
        <v>155</v>
      </c>
      <c r="E376" s="462" t="s">
        <v>106</v>
      </c>
      <c r="F376" s="467" t="s">
        <v>442</v>
      </c>
      <c r="G376" s="456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273" customFormat="1" ht="27">
      <c r="A377" s="269" t="str">
        <f t="shared" si="21"/>
        <v>71060501015134</v>
      </c>
      <c r="B377" s="451" t="s">
        <v>439</v>
      </c>
      <c r="C377" s="452" t="s">
        <v>157</v>
      </c>
      <c r="D377" s="453" t="s">
        <v>149</v>
      </c>
      <c r="E377" s="462" t="s">
        <v>106</v>
      </c>
      <c r="F377" s="467" t="s">
        <v>106</v>
      </c>
      <c r="G377" s="468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</row>
    <row r="378" spans="1:16" s="391" customFormat="1" ht="12.75">
      <c r="A378" s="269" t="str">
        <f t="shared" si="21"/>
        <v>71060600000000</v>
      </c>
      <c r="B378" s="451" t="s">
        <v>439</v>
      </c>
      <c r="C378" s="452" t="s">
        <v>157</v>
      </c>
      <c r="D378" s="453" t="s">
        <v>157</v>
      </c>
      <c r="E378" s="462" t="s">
        <v>441</v>
      </c>
      <c r="F378" s="467" t="s">
        <v>441</v>
      </c>
      <c r="G378" s="456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</row>
    <row r="379" spans="1:16" s="273" customFormat="1" ht="25.5">
      <c r="A379" s="269" t="str">
        <f t="shared" si="21"/>
        <v>71060600000001</v>
      </c>
      <c r="B379" s="451" t="s">
        <v>439</v>
      </c>
      <c r="C379" s="452" t="s">
        <v>157</v>
      </c>
      <c r="D379" s="453" t="s">
        <v>157</v>
      </c>
      <c r="E379" s="462" t="s">
        <v>441</v>
      </c>
      <c r="F379" s="467" t="s">
        <v>441</v>
      </c>
      <c r="G379" s="456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26">+O381+O389+O391+O396+O393+O398+O402+O404</f>
        <v>0</v>
      </c>
      <c r="P379" s="253">
        <f t="shared" si="26"/>
        <v>88679.2</v>
      </c>
    </row>
    <row r="380" spans="1:16" s="273" customFormat="1" ht="12.75">
      <c r="A380" s="269" t="str">
        <f t="shared" si="21"/>
        <v>71060601000000</v>
      </c>
      <c r="B380" s="451" t="s">
        <v>439</v>
      </c>
      <c r="C380" s="452" t="s">
        <v>157</v>
      </c>
      <c r="D380" s="453" t="s">
        <v>157</v>
      </c>
      <c r="E380" s="462" t="s">
        <v>106</v>
      </c>
      <c r="F380" s="467" t="s">
        <v>441</v>
      </c>
      <c r="G380" s="456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</row>
    <row r="381" spans="1:16" s="273" customFormat="1" ht="13.5" hidden="1">
      <c r="A381" s="269" t="str">
        <f t="shared" si="21"/>
        <v>71060601000001</v>
      </c>
      <c r="B381" s="451" t="s">
        <v>439</v>
      </c>
      <c r="C381" s="452" t="s">
        <v>157</v>
      </c>
      <c r="D381" s="453" t="s">
        <v>157</v>
      </c>
      <c r="E381" s="462" t="s">
        <v>106</v>
      </c>
      <c r="F381" s="467" t="s">
        <v>441</v>
      </c>
      <c r="G381" s="456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</row>
    <row r="382" spans="1:16" s="458" customFormat="1" hidden="1">
      <c r="A382" s="269" t="str">
        <f t="shared" si="21"/>
        <v>71060601010000</v>
      </c>
      <c r="B382" s="451" t="s">
        <v>439</v>
      </c>
      <c r="C382" s="452" t="s">
        <v>157</v>
      </c>
      <c r="D382" s="453" t="s">
        <v>157</v>
      </c>
      <c r="E382" s="462" t="s">
        <v>106</v>
      </c>
      <c r="F382" s="467" t="s">
        <v>106</v>
      </c>
      <c r="G382" s="456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40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40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273" customFormat="1" hidden="1">
      <c r="A383" s="269" t="str">
        <f t="shared" si="21"/>
        <v>71060601014251</v>
      </c>
      <c r="B383" s="451" t="s">
        <v>439</v>
      </c>
      <c r="C383" s="452" t="s">
        <v>157</v>
      </c>
      <c r="D383" s="453" t="s">
        <v>157</v>
      </c>
      <c r="E383" s="462" t="s">
        <v>106</v>
      </c>
      <c r="F383" s="467" t="s">
        <v>106</v>
      </c>
      <c r="G383" s="468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40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40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273" customFormat="1" ht="25.5" hidden="1">
      <c r="A384" s="269" t="str">
        <f t="shared" si="21"/>
        <v>71060601014269</v>
      </c>
      <c r="B384" s="471" t="s">
        <v>439</v>
      </c>
      <c r="C384" s="452" t="s">
        <v>157</v>
      </c>
      <c r="D384" s="453" t="s">
        <v>157</v>
      </c>
      <c r="E384" s="462" t="s">
        <v>106</v>
      </c>
      <c r="F384" s="467" t="s">
        <v>106</v>
      </c>
      <c r="G384" s="468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40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40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273" customFormat="1" ht="25.5" hidden="1">
      <c r="A385" s="269" t="str">
        <f t="shared" si="21"/>
        <v>71060601014521</v>
      </c>
      <c r="B385" s="471" t="s">
        <v>439</v>
      </c>
      <c r="C385" s="452" t="s">
        <v>157</v>
      </c>
      <c r="D385" s="453" t="s">
        <v>157</v>
      </c>
      <c r="E385" s="462" t="s">
        <v>106</v>
      </c>
      <c r="F385" s="467" t="s">
        <v>106</v>
      </c>
      <c r="G385" s="468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40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40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58" customFormat="1" hidden="1">
      <c r="A386" s="269" t="str">
        <f t="shared" si="21"/>
        <v>71060601020000</v>
      </c>
      <c r="B386" s="451" t="s">
        <v>439</v>
      </c>
      <c r="C386" s="452" t="s">
        <v>157</v>
      </c>
      <c r="D386" s="453" t="s">
        <v>157</v>
      </c>
      <c r="E386" s="462" t="s">
        <v>106</v>
      </c>
      <c r="F386" s="467" t="s">
        <v>140</v>
      </c>
      <c r="G386" s="456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40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40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273" customFormat="1" hidden="1">
      <c r="A387" s="269" t="str">
        <f t="shared" si="21"/>
        <v>71060601024269</v>
      </c>
      <c r="B387" s="451" t="s">
        <v>439</v>
      </c>
      <c r="C387" s="452" t="s">
        <v>157</v>
      </c>
      <c r="D387" s="453" t="s">
        <v>157</v>
      </c>
      <c r="E387" s="462" t="s">
        <v>106</v>
      </c>
      <c r="F387" s="467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40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40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273" customFormat="1" hidden="1">
      <c r="A388" s="269" t="str">
        <f t="shared" si="21"/>
        <v>71060601025113</v>
      </c>
      <c r="B388" s="451" t="s">
        <v>439</v>
      </c>
      <c r="C388" s="452" t="s">
        <v>157</v>
      </c>
      <c r="D388" s="453" t="s">
        <v>157</v>
      </c>
      <c r="E388" s="462" t="s">
        <v>106</v>
      </c>
      <c r="F388" s="467" t="s">
        <v>140</v>
      </c>
      <c r="G388" s="468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40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40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58" customFormat="1" ht="27" hidden="1">
      <c r="A389" s="269" t="str">
        <f t="shared" si="21"/>
        <v>71060601030000</v>
      </c>
      <c r="B389" s="451" t="s">
        <v>439</v>
      </c>
      <c r="C389" s="452" t="s">
        <v>157</v>
      </c>
      <c r="D389" s="453" t="s">
        <v>157</v>
      </c>
      <c r="E389" s="462" t="s">
        <v>106</v>
      </c>
      <c r="F389" s="467" t="s">
        <v>442</v>
      </c>
      <c r="G389" s="456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</row>
    <row r="390" spans="1:16" s="273" customFormat="1" hidden="1">
      <c r="A390" s="269" t="str">
        <f t="shared" si="21"/>
        <v>71060601034251</v>
      </c>
      <c r="B390" s="451" t="s">
        <v>439</v>
      </c>
      <c r="C390" s="452" t="s">
        <v>157</v>
      </c>
      <c r="D390" s="453" t="s">
        <v>157</v>
      </c>
      <c r="E390" s="462" t="s">
        <v>106</v>
      </c>
      <c r="F390" s="467" t="s">
        <v>442</v>
      </c>
      <c r="G390" s="468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40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40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273" customFormat="1" ht="13.5" hidden="1">
      <c r="A391" s="269" t="str">
        <f t="shared" si="21"/>
        <v>71060601034269</v>
      </c>
      <c r="B391" s="451" t="s">
        <v>439</v>
      </c>
      <c r="C391" s="452" t="s">
        <v>157</v>
      </c>
      <c r="D391" s="453" t="s">
        <v>157</v>
      </c>
      <c r="E391" s="462" t="s">
        <v>106</v>
      </c>
      <c r="F391" s="467" t="s">
        <v>442</v>
      </c>
      <c r="G391" s="468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</row>
    <row r="392" spans="1:16" s="273" customFormat="1" hidden="1">
      <c r="A392" s="269" t="str">
        <f t="shared" ref="A392:A434" si="27">CONCATENATE(B392,C392,D392,E392,F392,G392)</f>
        <v>71060601034521</v>
      </c>
      <c r="B392" s="451" t="s">
        <v>439</v>
      </c>
      <c r="C392" s="452" t="s">
        <v>157</v>
      </c>
      <c r="D392" s="453" t="s">
        <v>157</v>
      </c>
      <c r="E392" s="462" t="s">
        <v>106</v>
      </c>
      <c r="F392" s="467" t="s">
        <v>442</v>
      </c>
      <c r="G392" s="468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40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40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58" customFormat="1" ht="37.9" customHeight="1">
      <c r="A393" s="269" t="str">
        <f t="shared" si="27"/>
        <v>71060601040000</v>
      </c>
      <c r="B393" s="451" t="s">
        <v>439</v>
      </c>
      <c r="C393" s="452" t="s">
        <v>157</v>
      </c>
      <c r="D393" s="453" t="s">
        <v>157</v>
      </c>
      <c r="E393" s="462" t="s">
        <v>106</v>
      </c>
      <c r="F393" s="467" t="s">
        <v>155</v>
      </c>
      <c r="G393" s="456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</row>
    <row r="394" spans="1:16" s="273" customFormat="1" hidden="1">
      <c r="A394" s="269" t="str">
        <f t="shared" si="27"/>
        <v>71060601044251</v>
      </c>
      <c r="B394" s="451" t="s">
        <v>439</v>
      </c>
      <c r="C394" s="452" t="s">
        <v>157</v>
      </c>
      <c r="D394" s="453" t="s">
        <v>157</v>
      </c>
      <c r="E394" s="462" t="s">
        <v>106</v>
      </c>
      <c r="F394" s="467" t="s">
        <v>155</v>
      </c>
      <c r="G394" s="468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40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40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273" customFormat="1">
      <c r="A395" s="269" t="str">
        <f t="shared" ref="A395" si="28">CONCATENATE(B395,C395,D395,E395,F395,G395)</f>
        <v>71060601044819</v>
      </c>
      <c r="B395" s="451" t="s">
        <v>439</v>
      </c>
      <c r="C395" s="452" t="s">
        <v>157</v>
      </c>
      <c r="D395" s="453" t="s">
        <v>157</v>
      </c>
      <c r="E395" s="462" t="s">
        <v>106</v>
      </c>
      <c r="F395" s="467" t="s">
        <v>155</v>
      </c>
      <c r="G395" s="456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8017.4</v>
      </c>
      <c r="O395" s="240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40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8017.4</v>
      </c>
    </row>
    <row r="396" spans="1:16" s="273" customFormat="1" ht="27" hidden="1">
      <c r="A396" s="269" t="str">
        <f>CONCATENATE(B396,C396,D396,E396,F396,G396)</f>
        <v>71060601035112</v>
      </c>
      <c r="B396" s="451" t="s">
        <v>439</v>
      </c>
      <c r="C396" s="452" t="s">
        <v>157</v>
      </c>
      <c r="D396" s="453" t="s">
        <v>157</v>
      </c>
      <c r="E396" s="462" t="s">
        <v>106</v>
      </c>
      <c r="F396" s="467" t="s">
        <v>442</v>
      </c>
      <c r="G396" s="468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</row>
    <row r="397" spans="1:16" s="273" customFormat="1" ht="25.5" hidden="1">
      <c r="A397" s="269" t="str">
        <f>CONCATENATE(B397,C397,D397,E397,F397,G397)</f>
        <v>71060601035113</v>
      </c>
      <c r="B397" s="451" t="s">
        <v>439</v>
      </c>
      <c r="C397" s="452" t="s">
        <v>157</v>
      </c>
      <c r="D397" s="453" t="s">
        <v>157</v>
      </c>
      <c r="E397" s="462" t="s">
        <v>106</v>
      </c>
      <c r="F397" s="467" t="s">
        <v>442</v>
      </c>
      <c r="G397" s="468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40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40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273" customFormat="1" ht="27">
      <c r="A398" s="269" t="str">
        <f t="shared" si="27"/>
        <v>71060601044639</v>
      </c>
      <c r="B398" s="451" t="s">
        <v>439</v>
      </c>
      <c r="C398" s="452" t="s">
        <v>157</v>
      </c>
      <c r="D398" s="453" t="s">
        <v>157</v>
      </c>
      <c r="E398" s="462" t="s">
        <v>106</v>
      </c>
      <c r="F398" s="467" t="s">
        <v>155</v>
      </c>
      <c r="G398" s="468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</row>
    <row r="399" spans="1:16" s="458" customFormat="1" ht="18" hidden="1" customHeight="1">
      <c r="A399" s="269" t="str">
        <f t="shared" ref="A399" si="29">CONCATENATE(B399,C399,D399,E399,F399,G399)</f>
        <v>71080101010000</v>
      </c>
      <c r="B399" s="451" t="s">
        <v>439</v>
      </c>
      <c r="C399" s="452" t="s">
        <v>185</v>
      </c>
      <c r="D399" s="453" t="s">
        <v>106</v>
      </c>
      <c r="E399" s="462" t="s">
        <v>106</v>
      </c>
      <c r="F399" s="467" t="s">
        <v>106</v>
      </c>
      <c r="G399" s="456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40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40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273" customFormat="1">
      <c r="A400" s="269" t="str">
        <f t="shared" si="27"/>
        <v>71060601044819</v>
      </c>
      <c r="B400" s="451" t="s">
        <v>439</v>
      </c>
      <c r="C400" s="452" t="s">
        <v>157</v>
      </c>
      <c r="D400" s="453" t="s">
        <v>157</v>
      </c>
      <c r="E400" s="462" t="s">
        <v>106</v>
      </c>
      <c r="F400" s="467" t="s">
        <v>155</v>
      </c>
      <c r="G400" s="456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277</v>
      </c>
      <c r="O400" s="240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40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277</v>
      </c>
    </row>
    <row r="401" spans="1:16" s="273" customFormat="1">
      <c r="A401" s="269" t="str">
        <f t="shared" si="27"/>
        <v>71060601045113</v>
      </c>
      <c r="B401" s="451" t="s">
        <v>439</v>
      </c>
      <c r="C401" s="452" t="s">
        <v>157</v>
      </c>
      <c r="D401" s="453" t="s">
        <v>157</v>
      </c>
      <c r="E401" s="462" t="s">
        <v>106</v>
      </c>
      <c r="F401" s="467" t="s">
        <v>155</v>
      </c>
      <c r="G401" s="468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64075.4</v>
      </c>
      <c r="O401" s="240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40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64075.4</v>
      </c>
    </row>
    <row r="402" spans="1:16" s="273" customFormat="1" ht="21" hidden="1" customHeight="1">
      <c r="A402" s="269"/>
      <c r="B402" s="451"/>
      <c r="C402" s="452"/>
      <c r="D402" s="453"/>
      <c r="E402" s="462"/>
      <c r="F402" s="467"/>
      <c r="G402" s="468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</row>
    <row r="403" spans="1:16" s="273" customFormat="1" hidden="1">
      <c r="A403" s="269" t="str">
        <f t="shared" ref="A403" si="30">CONCATENATE(B403,C403,D403,E403,F403,G403)</f>
        <v>71060601044251</v>
      </c>
      <c r="B403" s="451" t="s">
        <v>439</v>
      </c>
      <c r="C403" s="452" t="s">
        <v>157</v>
      </c>
      <c r="D403" s="453" t="s">
        <v>157</v>
      </c>
      <c r="E403" s="462" t="s">
        <v>106</v>
      </c>
      <c r="F403" s="467" t="s">
        <v>155</v>
      </c>
      <c r="G403" s="468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40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40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273" customFormat="1" ht="21" customHeight="1">
      <c r="A404" s="269"/>
      <c r="B404" s="451"/>
      <c r="C404" s="452"/>
      <c r="D404" s="453"/>
      <c r="E404" s="462"/>
      <c r="F404" s="467"/>
      <c r="G404" s="468"/>
      <c r="H404" s="238"/>
      <c r="I404" s="463"/>
      <c r="J404" s="464"/>
      <c r="K404" s="464"/>
      <c r="L404" s="465" t="s">
        <v>905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</row>
    <row r="405" spans="1:16" s="273" customFormat="1">
      <c r="A405" s="269" t="str">
        <f t="shared" ref="A405" si="31">CONCATENATE(B405,C405,D405,E405,F405,G405)</f>
        <v>71060601044819</v>
      </c>
      <c r="B405" s="451" t="s">
        <v>439</v>
      </c>
      <c r="C405" s="452" t="s">
        <v>157</v>
      </c>
      <c r="D405" s="453" t="s">
        <v>157</v>
      </c>
      <c r="E405" s="462" t="s">
        <v>106</v>
      </c>
      <c r="F405" s="467" t="s">
        <v>155</v>
      </c>
      <c r="G405" s="456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16309.4</v>
      </c>
      <c r="O405" s="240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40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16309.4</v>
      </c>
    </row>
    <row r="406" spans="1:16" s="273" customFormat="1" ht="28.5">
      <c r="A406" s="269"/>
      <c r="B406" s="451"/>
      <c r="C406" s="452"/>
      <c r="D406" s="453"/>
      <c r="E406" s="462"/>
      <c r="F406" s="467"/>
      <c r="G406" s="468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669948.19999999995</v>
      </c>
      <c r="O406" s="448">
        <f>+O408+O418+O435</f>
        <v>329173.69999999995</v>
      </c>
      <c r="P406" s="448">
        <f>+P408+P418+P435</f>
        <v>340774.5</v>
      </c>
    </row>
    <row r="407" spans="1:16" s="458" customFormat="1" ht="13.5">
      <c r="A407" s="269" t="str">
        <f t="shared" si="27"/>
        <v>71060601050000</v>
      </c>
      <c r="B407" s="451" t="s">
        <v>439</v>
      </c>
      <c r="C407" s="452" t="s">
        <v>157</v>
      </c>
      <c r="D407" s="453" t="s">
        <v>157</v>
      </c>
      <c r="E407" s="462" t="s">
        <v>106</v>
      </c>
      <c r="F407" s="467" t="s">
        <v>149</v>
      </c>
      <c r="G407" s="456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</row>
    <row r="408" spans="1:16" s="273" customFormat="1" ht="13.5">
      <c r="A408" s="269" t="str">
        <f t="shared" si="27"/>
        <v>71060601054861</v>
      </c>
      <c r="B408" s="451" t="s">
        <v>439</v>
      </c>
      <c r="C408" s="452" t="s">
        <v>157</v>
      </c>
      <c r="D408" s="453" t="s">
        <v>157</v>
      </c>
      <c r="E408" s="462" t="s">
        <v>106</v>
      </c>
      <c r="F408" s="467" t="s">
        <v>149</v>
      </c>
      <c r="G408" s="468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</row>
    <row r="409" spans="1:16" s="458" customFormat="1" ht="13.5">
      <c r="A409" s="269" t="str">
        <f t="shared" si="27"/>
        <v>71060601060000</v>
      </c>
      <c r="B409" s="451" t="s">
        <v>439</v>
      </c>
      <c r="C409" s="452" t="s">
        <v>157</v>
      </c>
      <c r="D409" s="453" t="s">
        <v>157</v>
      </c>
      <c r="E409" s="462" t="s">
        <v>106</v>
      </c>
      <c r="F409" s="467" t="s">
        <v>157</v>
      </c>
      <c r="G409" s="456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</row>
    <row r="410" spans="1:16" s="273" customFormat="1" ht="12.75">
      <c r="A410" s="269" t="str">
        <f t="shared" si="27"/>
        <v>71060601064638</v>
      </c>
      <c r="B410" s="451" t="s">
        <v>439</v>
      </c>
      <c r="C410" s="452" t="s">
        <v>157</v>
      </c>
      <c r="D410" s="453" t="s">
        <v>157</v>
      </c>
      <c r="E410" s="462" t="s">
        <v>106</v>
      </c>
      <c r="F410" s="467" t="s">
        <v>157</v>
      </c>
      <c r="G410" s="468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 t="shared" ref="O410:P410" si="32">+O300+O412+O414+O416</f>
        <v>215253.8</v>
      </c>
      <c r="P410" s="253">
        <f t="shared" si="32"/>
        <v>0</v>
      </c>
    </row>
    <row r="411" spans="1:16" s="458" customFormat="1" ht="13.5">
      <c r="A411" s="269" t="str">
        <f t="shared" si="27"/>
        <v>71060601070000</v>
      </c>
      <c r="B411" s="451" t="s">
        <v>439</v>
      </c>
      <c r="C411" s="452" t="s">
        <v>157</v>
      </c>
      <c r="D411" s="453" t="s">
        <v>157</v>
      </c>
      <c r="E411" s="462" t="s">
        <v>106</v>
      </c>
      <c r="F411" s="467" t="s">
        <v>183</v>
      </c>
      <c r="G411" s="456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</row>
    <row r="412" spans="1:16" s="273" customFormat="1" ht="54">
      <c r="A412" s="269" t="str">
        <f t="shared" si="27"/>
        <v>71060601085113</v>
      </c>
      <c r="B412" s="451" t="s">
        <v>439</v>
      </c>
      <c r="C412" s="452" t="s">
        <v>157</v>
      </c>
      <c r="D412" s="453" t="s">
        <v>157</v>
      </c>
      <c r="E412" s="462" t="s">
        <v>106</v>
      </c>
      <c r="F412" s="467" t="s">
        <v>185</v>
      </c>
      <c r="G412" s="468">
        <v>5113</v>
      </c>
      <c r="H412" s="245"/>
      <c r="I412" s="463"/>
      <c r="J412" s="464"/>
      <c r="K412" s="464"/>
      <c r="L412" s="465" t="s">
        <v>890</v>
      </c>
      <c r="M412" s="459"/>
      <c r="N412" s="466">
        <f>SUM(N413:N413)</f>
        <v>7200</v>
      </c>
      <c r="O412" s="466">
        <f>SUM(O413:O413)</f>
        <v>7200</v>
      </c>
      <c r="P412" s="466">
        <f>SUM(P413:P413)</f>
        <v>0</v>
      </c>
    </row>
    <row r="413" spans="1:16" s="458" customFormat="1">
      <c r="A413" s="269" t="str">
        <f t="shared" si="27"/>
        <v>71060601090000</v>
      </c>
      <c r="B413" s="451" t="s">
        <v>439</v>
      </c>
      <c r="C413" s="452" t="s">
        <v>157</v>
      </c>
      <c r="D413" s="453" t="s">
        <v>157</v>
      </c>
      <c r="E413" s="462" t="s">
        <v>106</v>
      </c>
      <c r="F413" s="467" t="s">
        <v>187</v>
      </c>
      <c r="G413" s="456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7200</v>
      </c>
      <c r="O413" s="240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7200</v>
      </c>
      <c r="P413" s="240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265" customFormat="1" ht="54">
      <c r="A414" s="258"/>
      <c r="B414" s="259"/>
      <c r="C414" s="260"/>
      <c r="D414" s="261"/>
      <c r="E414" s="438"/>
      <c r="F414" s="439"/>
      <c r="G414" s="264"/>
      <c r="H414" s="238"/>
      <c r="I414" s="246"/>
      <c r="J414" s="247"/>
      <c r="K414" s="247"/>
      <c r="L414" s="465" t="s">
        <v>891</v>
      </c>
      <c r="M414" s="459"/>
      <c r="N414" s="466">
        <f>+N415</f>
        <v>18090</v>
      </c>
      <c r="O414" s="466">
        <f t="shared" ref="O414:P414" si="33">+O415</f>
        <v>18090</v>
      </c>
      <c r="P414" s="466">
        <f t="shared" si="33"/>
        <v>0</v>
      </c>
    </row>
    <row r="415" spans="1:16" s="265" customFormat="1">
      <c r="A415" s="258"/>
      <c r="B415" s="259"/>
      <c r="C415" s="260"/>
      <c r="D415" s="261"/>
      <c r="E415" s="438"/>
      <c r="F415" s="43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18090</v>
      </c>
      <c r="O415" s="240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18090</v>
      </c>
      <c r="P415" s="240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265" customFormat="1" ht="27">
      <c r="A416" s="258"/>
      <c r="B416" s="259"/>
      <c r="C416" s="260"/>
      <c r="D416" s="261"/>
      <c r="E416" s="438"/>
      <c r="F416" s="43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189963.8</v>
      </c>
      <c r="O416" s="466">
        <f t="shared" ref="O416:P416" si="34">O417</f>
        <v>189963.8</v>
      </c>
      <c r="P416" s="466">
        <f t="shared" si="34"/>
        <v>0</v>
      </c>
    </row>
    <row r="417" spans="1:16" s="265" customFormat="1">
      <c r="A417" s="258"/>
      <c r="B417" s="259"/>
      <c r="C417" s="260"/>
      <c r="D417" s="261"/>
      <c r="E417" s="438"/>
      <c r="F417" s="43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189963.8</v>
      </c>
      <c r="O417" s="240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189963.8</v>
      </c>
      <c r="P417" s="240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273" customFormat="1" ht="13.5">
      <c r="A418" s="269" t="str">
        <f t="shared" si="27"/>
        <v>71080000000001</v>
      </c>
      <c r="B418" s="451" t="s">
        <v>439</v>
      </c>
      <c r="C418" s="452" t="s">
        <v>185</v>
      </c>
      <c r="D418" s="453" t="s">
        <v>441</v>
      </c>
      <c r="E418" s="462" t="s">
        <v>441</v>
      </c>
      <c r="F418" s="467" t="s">
        <v>441</v>
      </c>
      <c r="G418" s="456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-20518.399999999994</v>
      </c>
      <c r="O418" s="460">
        <f>+O420</f>
        <v>-20720.399999999994</v>
      </c>
      <c r="P418" s="460">
        <f>+P420</f>
        <v>202</v>
      </c>
    </row>
    <row r="419" spans="1:16" s="391" customFormat="1" ht="12.75">
      <c r="A419" s="269" t="str">
        <f t="shared" si="27"/>
        <v>71080100000000</v>
      </c>
      <c r="B419" s="451" t="s">
        <v>439</v>
      </c>
      <c r="C419" s="452" t="s">
        <v>185</v>
      </c>
      <c r="D419" s="453" t="s">
        <v>106</v>
      </c>
      <c r="E419" s="462" t="s">
        <v>441</v>
      </c>
      <c r="F419" s="467" t="s">
        <v>441</v>
      </c>
      <c r="G419" s="456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</row>
    <row r="420" spans="1:16" s="273" customFormat="1" ht="12.75">
      <c r="A420" s="269" t="str">
        <f t="shared" si="27"/>
        <v>71080100000001</v>
      </c>
      <c r="B420" s="451" t="s">
        <v>439</v>
      </c>
      <c r="C420" s="452" t="s">
        <v>185</v>
      </c>
      <c r="D420" s="453" t="s">
        <v>106</v>
      </c>
      <c r="E420" s="462" t="s">
        <v>441</v>
      </c>
      <c r="F420" s="467" t="s">
        <v>441</v>
      </c>
      <c r="G420" s="456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-20518.399999999994</v>
      </c>
      <c r="O420" s="253">
        <f>+O424+O427+O431+O433+O422</f>
        <v>-20720.399999999994</v>
      </c>
      <c r="P420" s="253">
        <f t="shared" ref="P420" si="35">+P424+P427+P431+P433+P422</f>
        <v>202</v>
      </c>
    </row>
    <row r="421" spans="1:16" s="273" customFormat="1" ht="15" customHeight="1">
      <c r="A421" s="269" t="str">
        <f t="shared" si="27"/>
        <v>71080101000000</v>
      </c>
      <c r="B421" s="451" t="s">
        <v>439</v>
      </c>
      <c r="C421" s="452" t="s">
        <v>185</v>
      </c>
      <c r="D421" s="453" t="s">
        <v>106</v>
      </c>
      <c r="E421" s="462" t="s">
        <v>106</v>
      </c>
      <c r="F421" s="467" t="s">
        <v>441</v>
      </c>
      <c r="G421" s="456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</row>
    <row r="422" spans="1:16" s="273" customFormat="1" ht="19.5" customHeight="1">
      <c r="A422" s="269" t="str">
        <f>CONCATENATE(B422,C422,D422,E422,F422,G422)</f>
        <v>71080201000001</v>
      </c>
      <c r="B422" s="451" t="s">
        <v>439</v>
      </c>
      <c r="C422" s="452" t="s">
        <v>185</v>
      </c>
      <c r="D422" s="453" t="s">
        <v>140</v>
      </c>
      <c r="E422" s="462" t="s">
        <v>106</v>
      </c>
      <c r="F422" s="467" t="s">
        <v>441</v>
      </c>
      <c r="G422" s="456" t="s">
        <v>96</v>
      </c>
      <c r="H422" s="238"/>
      <c r="I422" s="245"/>
      <c r="J422" s="249"/>
      <c r="K422" s="249"/>
      <c r="L422" s="465" t="s">
        <v>893</v>
      </c>
      <c r="M422" s="459"/>
      <c r="N422" s="466">
        <f>SUM(N423)</f>
        <v>202</v>
      </c>
      <c r="O422" s="466">
        <f>SUM(O423)</f>
        <v>0</v>
      </c>
      <c r="P422" s="466">
        <f>SUM(P423)</f>
        <v>202</v>
      </c>
    </row>
    <row r="423" spans="1:16" s="458" customFormat="1" ht="21.75" customHeight="1">
      <c r="A423" s="269" t="str">
        <f>CONCATENATE(B423,C423,D423,E423,F423,G423)</f>
        <v>71080201010000</v>
      </c>
      <c r="B423" s="451" t="s">
        <v>439</v>
      </c>
      <c r="C423" s="452" t="s">
        <v>185</v>
      </c>
      <c r="D423" s="453" t="s">
        <v>140</v>
      </c>
      <c r="E423" s="462" t="s">
        <v>106</v>
      </c>
      <c r="F423" s="467" t="s">
        <v>106</v>
      </c>
      <c r="G423" s="456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202</v>
      </c>
      <c r="O423" s="240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40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202</v>
      </c>
    </row>
    <row r="424" spans="1:16" s="273" customFormat="1" ht="27">
      <c r="A424" s="269" t="str">
        <f t="shared" si="27"/>
        <v>71080101024251</v>
      </c>
      <c r="B424" s="451" t="s">
        <v>439</v>
      </c>
      <c r="C424" s="452" t="s">
        <v>185</v>
      </c>
      <c r="D424" s="453" t="s">
        <v>106</v>
      </c>
      <c r="E424" s="462" t="s">
        <v>106</v>
      </c>
      <c r="F424" s="467" t="s">
        <v>140</v>
      </c>
      <c r="G424" s="468">
        <v>4251</v>
      </c>
      <c r="H424" s="238"/>
      <c r="I424" s="245"/>
      <c r="J424" s="249"/>
      <c r="K424" s="249"/>
      <c r="L424" s="465" t="s">
        <v>260</v>
      </c>
      <c r="M424" s="459"/>
      <c r="N424" s="466">
        <f>SUM(N425:N426)</f>
        <v>39046</v>
      </c>
      <c r="O424" s="466">
        <f>SUM(O425:O426)</f>
        <v>39046</v>
      </c>
      <c r="P424" s="466">
        <f>SUM(P425:P426)</f>
        <v>0</v>
      </c>
    </row>
    <row r="425" spans="1:16" s="273" customFormat="1" ht="25.5">
      <c r="A425" s="269" t="str">
        <f t="shared" si="27"/>
        <v>71080101024639</v>
      </c>
      <c r="B425" s="451" t="s">
        <v>439</v>
      </c>
      <c r="C425" s="452" t="s">
        <v>185</v>
      </c>
      <c r="D425" s="453" t="s">
        <v>106</v>
      </c>
      <c r="E425" s="462" t="s">
        <v>106</v>
      </c>
      <c r="F425" s="467" t="s">
        <v>140</v>
      </c>
      <c r="G425" s="468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39046</v>
      </c>
      <c r="O425" s="240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39046</v>
      </c>
      <c r="P425" s="240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273" customFormat="1" hidden="1">
      <c r="A426" s="269" t="str">
        <f t="shared" si="27"/>
        <v>71080101024819</v>
      </c>
      <c r="B426" s="451" t="s">
        <v>439</v>
      </c>
      <c r="C426" s="452" t="s">
        <v>185</v>
      </c>
      <c r="D426" s="453" t="s">
        <v>106</v>
      </c>
      <c r="E426" s="462" t="s">
        <v>106</v>
      </c>
      <c r="F426" s="467" t="s">
        <v>140</v>
      </c>
      <c r="G426" s="468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40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40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273" customFormat="1" ht="56.25" customHeight="1">
      <c r="A427" s="269" t="str">
        <f t="shared" si="27"/>
        <v>71080101025112</v>
      </c>
      <c r="B427" s="451" t="s">
        <v>439</v>
      </c>
      <c r="C427" s="452" t="s">
        <v>185</v>
      </c>
      <c r="D427" s="453" t="s">
        <v>106</v>
      </c>
      <c r="E427" s="462" t="s">
        <v>106</v>
      </c>
      <c r="F427" s="467" t="s">
        <v>140</v>
      </c>
      <c r="G427" s="468">
        <v>5112</v>
      </c>
      <c r="H427" s="238"/>
      <c r="I427" s="245"/>
      <c r="J427" s="249"/>
      <c r="K427" s="249"/>
      <c r="L427" s="480" t="s">
        <v>894</v>
      </c>
      <c r="M427" s="459"/>
      <c r="N427" s="466">
        <f>SUM(N428:N430)</f>
        <v>-784.2</v>
      </c>
      <c r="O427" s="466">
        <f>SUM(O428:O430)</f>
        <v>-784.2</v>
      </c>
      <c r="P427" s="466">
        <f>SUM(P428:P430)</f>
        <v>0</v>
      </c>
    </row>
    <row r="428" spans="1:16" s="273" customFormat="1" ht="25.5" hidden="1">
      <c r="A428" s="269" t="str">
        <f t="shared" si="27"/>
        <v>71080101025113</v>
      </c>
      <c r="B428" s="451" t="s">
        <v>439</v>
      </c>
      <c r="C428" s="452" t="s">
        <v>185</v>
      </c>
      <c r="D428" s="453" t="s">
        <v>106</v>
      </c>
      <c r="E428" s="462" t="s">
        <v>106</v>
      </c>
      <c r="F428" s="467" t="s">
        <v>140</v>
      </c>
      <c r="G428" s="468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40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40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58" customFormat="1">
      <c r="A429" s="269" t="str">
        <f t="shared" si="27"/>
        <v>71080101030000</v>
      </c>
      <c r="B429" s="451" t="s">
        <v>439</v>
      </c>
      <c r="C429" s="452" t="s">
        <v>185</v>
      </c>
      <c r="D429" s="453" t="s">
        <v>106</v>
      </c>
      <c r="E429" s="462" t="s">
        <v>106</v>
      </c>
      <c r="F429" s="467" t="s">
        <v>442</v>
      </c>
      <c r="G429" s="456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-784.2</v>
      </c>
      <c r="O429" s="240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-784.2</v>
      </c>
      <c r="P429" s="240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273" customFormat="1" hidden="1">
      <c r="A430" s="269" t="str">
        <f t="shared" si="27"/>
        <v>71080101034239</v>
      </c>
      <c r="B430" s="451" t="s">
        <v>439</v>
      </c>
      <c r="C430" s="452" t="s">
        <v>185</v>
      </c>
      <c r="D430" s="453" t="s">
        <v>106</v>
      </c>
      <c r="E430" s="462" t="s">
        <v>106</v>
      </c>
      <c r="F430" s="467" t="s">
        <v>442</v>
      </c>
      <c r="G430" s="468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40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40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273" customFormat="1" ht="54">
      <c r="A431" s="269">
        <v>71080101035121</v>
      </c>
      <c r="B431" s="451" t="s">
        <v>439</v>
      </c>
      <c r="C431" s="452" t="s">
        <v>185</v>
      </c>
      <c r="D431" s="453" t="s">
        <v>106</v>
      </c>
      <c r="E431" s="462" t="s">
        <v>106</v>
      </c>
      <c r="F431" s="467" t="s">
        <v>442</v>
      </c>
      <c r="G431" s="468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SUM(N432)</f>
        <v>-45754.7</v>
      </c>
      <c r="O431" s="466">
        <f>SUM(O432)</f>
        <v>-45754.7</v>
      </c>
      <c r="P431" s="466">
        <f>SUM(P432)</f>
        <v>0</v>
      </c>
    </row>
    <row r="432" spans="1:16" s="391" customFormat="1">
      <c r="A432" s="269" t="str">
        <f t="shared" si="27"/>
        <v>71080200000000</v>
      </c>
      <c r="B432" s="451" t="s">
        <v>439</v>
      </c>
      <c r="C432" s="452" t="s">
        <v>185</v>
      </c>
      <c r="D432" s="453" t="s">
        <v>140</v>
      </c>
      <c r="E432" s="462" t="s">
        <v>441</v>
      </c>
      <c r="F432" s="467" t="s">
        <v>441</v>
      </c>
      <c r="G432" s="456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-45754.7</v>
      </c>
      <c r="O432" s="240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-45754.7</v>
      </c>
      <c r="P432" s="240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273" customFormat="1" ht="67.5">
      <c r="A433" s="269" t="str">
        <f t="shared" si="27"/>
        <v>71080200000001</v>
      </c>
      <c r="B433" s="451" t="s">
        <v>439</v>
      </c>
      <c r="C433" s="452" t="s">
        <v>185</v>
      </c>
      <c r="D433" s="453" t="s">
        <v>140</v>
      </c>
      <c r="E433" s="462" t="s">
        <v>441</v>
      </c>
      <c r="F433" s="467" t="s">
        <v>441</v>
      </c>
      <c r="G433" s="456" t="s">
        <v>96</v>
      </c>
      <c r="H433" s="238"/>
      <c r="I433" s="245"/>
      <c r="J433" s="249"/>
      <c r="K433" s="249"/>
      <c r="L433" s="465" t="s">
        <v>763</v>
      </c>
      <c r="M433" s="459"/>
      <c r="N433" s="466">
        <f>SUM(N434)</f>
        <v>-13227.5</v>
      </c>
      <c r="O433" s="466">
        <f>SUM(O434)</f>
        <v>-13227.5</v>
      </c>
      <c r="P433" s="466">
        <f>SUM(P434)</f>
        <v>0</v>
      </c>
    </row>
    <row r="434" spans="1:16" s="273" customFormat="1">
      <c r="A434" s="269" t="str">
        <f t="shared" si="27"/>
        <v>71080201000000</v>
      </c>
      <c r="B434" s="451" t="s">
        <v>439</v>
      </c>
      <c r="C434" s="452" t="s">
        <v>185</v>
      </c>
      <c r="D434" s="453" t="s">
        <v>140</v>
      </c>
      <c r="E434" s="462" t="s">
        <v>106</v>
      </c>
      <c r="F434" s="467" t="s">
        <v>441</v>
      </c>
      <c r="G434" s="456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-13227.5</v>
      </c>
      <c r="O434" s="240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-13227.5</v>
      </c>
      <c r="P434" s="240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273" customFormat="1" ht="27">
      <c r="A435" s="269" t="str">
        <f t="shared" ref="A435:A476" si="36">CONCATENATE(B435,C435,D435,E435,F435,G435)</f>
        <v>71080202014511</v>
      </c>
      <c r="B435" s="451" t="s">
        <v>439</v>
      </c>
      <c r="C435" s="452" t="s">
        <v>185</v>
      </c>
      <c r="D435" s="453" t="s">
        <v>140</v>
      </c>
      <c r="E435" s="462" t="s">
        <v>140</v>
      </c>
      <c r="F435" s="467" t="s">
        <v>106</v>
      </c>
      <c r="G435" s="468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475212.79999999999</v>
      </c>
      <c r="O435" s="460">
        <f>+O437</f>
        <v>134640.29999999999</v>
      </c>
      <c r="P435" s="460">
        <f>+P437</f>
        <v>340572.5</v>
      </c>
    </row>
    <row r="436" spans="1:16" s="458" customFormat="1" ht="13.5">
      <c r="A436" s="269" t="str">
        <f t="shared" si="36"/>
        <v>71080202020000</v>
      </c>
      <c r="B436" s="451" t="s">
        <v>439</v>
      </c>
      <c r="C436" s="452" t="s">
        <v>185</v>
      </c>
      <c r="D436" s="453" t="s">
        <v>140</v>
      </c>
      <c r="E436" s="462" t="s">
        <v>140</v>
      </c>
      <c r="F436" s="467" t="s">
        <v>140</v>
      </c>
      <c r="G436" s="456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</row>
    <row r="437" spans="1:16" s="273" customFormat="1" ht="25.5">
      <c r="A437" s="269" t="str">
        <f t="shared" si="36"/>
        <v>71080202024639</v>
      </c>
      <c r="B437" s="451" t="s">
        <v>439</v>
      </c>
      <c r="C437" s="452" t="s">
        <v>185</v>
      </c>
      <c r="D437" s="453" t="s">
        <v>140</v>
      </c>
      <c r="E437" s="462" t="s">
        <v>140</v>
      </c>
      <c r="F437" s="467" t="s">
        <v>140</v>
      </c>
      <c r="G437" s="456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475212.79999999999</v>
      </c>
      <c r="O437" s="253">
        <f t="shared" ref="O437:P437" si="37">+O439+O443+O449+O458+O467</f>
        <v>134640.29999999999</v>
      </c>
      <c r="P437" s="253">
        <f t="shared" si="37"/>
        <v>340572.5</v>
      </c>
    </row>
    <row r="438" spans="1:16" s="273" customFormat="1" ht="12.75">
      <c r="A438" s="269" t="str">
        <f t="shared" si="36"/>
        <v>71080202025113</v>
      </c>
      <c r="B438" s="451" t="s">
        <v>439</v>
      </c>
      <c r="C438" s="452" t="s">
        <v>185</v>
      </c>
      <c r="D438" s="453" t="s">
        <v>140</v>
      </c>
      <c r="E438" s="462" t="s">
        <v>140</v>
      </c>
      <c r="F438" s="467" t="s">
        <v>140</v>
      </c>
      <c r="G438" s="468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</row>
    <row r="439" spans="1:16" s="273" customFormat="1" ht="27" hidden="1">
      <c r="A439" s="269" t="str">
        <f t="shared" si="36"/>
        <v>71080203000000</v>
      </c>
      <c r="B439" s="451" t="s">
        <v>439</v>
      </c>
      <c r="C439" s="452" t="s">
        <v>185</v>
      </c>
      <c r="D439" s="453" t="s">
        <v>140</v>
      </c>
      <c r="E439" s="462" t="s">
        <v>442</v>
      </c>
      <c r="F439" s="467" t="s">
        <v>441</v>
      </c>
      <c r="G439" s="456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SUM(N440:N442)</f>
        <v>0</v>
      </c>
      <c r="O439" s="466">
        <f>SUM(O440:O442)</f>
        <v>0</v>
      </c>
      <c r="P439" s="466">
        <f>SUM(P440:P442)</f>
        <v>0</v>
      </c>
    </row>
    <row r="440" spans="1:16" s="273" customFormat="1" ht="25.5" hidden="1">
      <c r="A440" s="269" t="str">
        <f t="shared" si="36"/>
        <v>71080203000001</v>
      </c>
      <c r="B440" s="451" t="s">
        <v>439</v>
      </c>
      <c r="C440" s="452" t="s">
        <v>185</v>
      </c>
      <c r="D440" s="453" t="s">
        <v>140</v>
      </c>
      <c r="E440" s="462" t="s">
        <v>442</v>
      </c>
      <c r="F440" s="467" t="s">
        <v>441</v>
      </c>
      <c r="G440" s="456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40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40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58" customFormat="1" hidden="1">
      <c r="A441" s="269" t="str">
        <f t="shared" si="36"/>
        <v>71080203010000</v>
      </c>
      <c r="B441" s="451" t="s">
        <v>439</v>
      </c>
      <c r="C441" s="452" t="s">
        <v>185</v>
      </c>
      <c r="D441" s="453" t="s">
        <v>140</v>
      </c>
      <c r="E441" s="462" t="s">
        <v>442</v>
      </c>
      <c r="F441" s="467" t="s">
        <v>106</v>
      </c>
      <c r="G441" s="456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40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40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273" customFormat="1" ht="25.5" hidden="1">
      <c r="A442" s="269" t="str">
        <f t="shared" si="36"/>
        <v>71080203014511</v>
      </c>
      <c r="B442" s="451" t="s">
        <v>439</v>
      </c>
      <c r="C442" s="452" t="s">
        <v>185</v>
      </c>
      <c r="D442" s="453" t="s">
        <v>140</v>
      </c>
      <c r="E442" s="462" t="s">
        <v>442</v>
      </c>
      <c r="F442" s="467" t="s">
        <v>106</v>
      </c>
      <c r="G442" s="468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40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40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58" customFormat="1" ht="27">
      <c r="A443" s="269" t="str">
        <f t="shared" si="36"/>
        <v>71080203020000</v>
      </c>
      <c r="B443" s="451" t="s">
        <v>439</v>
      </c>
      <c r="C443" s="452" t="s">
        <v>185</v>
      </c>
      <c r="D443" s="453" t="s">
        <v>140</v>
      </c>
      <c r="E443" s="462" t="s">
        <v>442</v>
      </c>
      <c r="F443" s="467" t="s">
        <v>140</v>
      </c>
      <c r="G443" s="456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SUM(N444:N448)</f>
        <v>17226.099999999999</v>
      </c>
      <c r="O443" s="466">
        <f>SUM(O444:O448)</f>
        <v>0</v>
      </c>
      <c r="P443" s="466">
        <f>SUM(P444:P448)</f>
        <v>17226.099999999999</v>
      </c>
    </row>
    <row r="444" spans="1:16" s="273" customFormat="1" ht="25.5" hidden="1">
      <c r="A444" s="269" t="str">
        <f t="shared" si="36"/>
        <v>71080203025113</v>
      </c>
      <c r="B444" s="451" t="s">
        <v>439</v>
      </c>
      <c r="C444" s="452" t="s">
        <v>185</v>
      </c>
      <c r="D444" s="453" t="s">
        <v>140</v>
      </c>
      <c r="E444" s="462" t="s">
        <v>442</v>
      </c>
      <c r="F444" s="467" t="s">
        <v>140</v>
      </c>
      <c r="G444" s="468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40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40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273" customFormat="1" hidden="1">
      <c r="A445" s="269" t="str">
        <f t="shared" si="36"/>
        <v>71080203025129</v>
      </c>
      <c r="B445" s="451" t="s">
        <v>439</v>
      </c>
      <c r="C445" s="452" t="s">
        <v>185</v>
      </c>
      <c r="D445" s="453" t="s">
        <v>140</v>
      </c>
      <c r="E445" s="462" t="s">
        <v>442</v>
      </c>
      <c r="F445" s="467" t="s">
        <v>140</v>
      </c>
      <c r="G445" s="468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40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40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273" customFormat="1" ht="25.5" hidden="1">
      <c r="A446" s="269" t="str">
        <f t="shared" si="36"/>
        <v>71080204000000</v>
      </c>
      <c r="B446" s="451" t="s">
        <v>439</v>
      </c>
      <c r="C446" s="452" t="s">
        <v>185</v>
      </c>
      <c r="D446" s="453" t="s">
        <v>140</v>
      </c>
      <c r="E446" s="462" t="s">
        <v>155</v>
      </c>
      <c r="F446" s="467" t="s">
        <v>441</v>
      </c>
      <c r="G446" s="456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40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40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273" customFormat="1" hidden="1">
      <c r="A447" s="269" t="str">
        <f t="shared" si="36"/>
        <v>71080204000001</v>
      </c>
      <c r="B447" s="451" t="s">
        <v>439</v>
      </c>
      <c r="C447" s="452" t="s">
        <v>185</v>
      </c>
      <c r="D447" s="453" t="s">
        <v>140</v>
      </c>
      <c r="E447" s="462" t="s">
        <v>155</v>
      </c>
      <c r="F447" s="467" t="s">
        <v>441</v>
      </c>
      <c r="G447" s="456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40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40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58" customFormat="1">
      <c r="A448" s="269" t="str">
        <f t="shared" si="36"/>
        <v>71080204010000</v>
      </c>
      <c r="B448" s="451" t="s">
        <v>439</v>
      </c>
      <c r="C448" s="452" t="s">
        <v>185</v>
      </c>
      <c r="D448" s="453" t="s">
        <v>140</v>
      </c>
      <c r="E448" s="462" t="s">
        <v>155</v>
      </c>
      <c r="F448" s="467" t="s">
        <v>106</v>
      </c>
      <c r="G448" s="456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17226.099999999999</v>
      </c>
      <c r="O448" s="240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40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17226.099999999999</v>
      </c>
    </row>
    <row r="449" spans="1:16" s="273" customFormat="1" ht="27">
      <c r="A449" s="269" t="str">
        <f t="shared" si="36"/>
        <v>71080204014216</v>
      </c>
      <c r="B449" s="451" t="s">
        <v>439</v>
      </c>
      <c r="C449" s="452" t="s">
        <v>185</v>
      </c>
      <c r="D449" s="453" t="s">
        <v>140</v>
      </c>
      <c r="E449" s="462" t="s">
        <v>155</v>
      </c>
      <c r="F449" s="467" t="s">
        <v>106</v>
      </c>
      <c r="G449" s="468">
        <v>4216</v>
      </c>
      <c r="H449" s="238"/>
      <c r="I449" s="463"/>
      <c r="J449" s="464"/>
      <c r="K449" s="464"/>
      <c r="L449" s="465" t="s">
        <v>266</v>
      </c>
      <c r="M449" s="459"/>
      <c r="N449" s="466">
        <f>SUM(N450:N457)</f>
        <v>336691.5</v>
      </c>
      <c r="O449" s="466">
        <f>SUM(O450:O457)</f>
        <v>24340.899999999998</v>
      </c>
      <c r="P449" s="466">
        <f>SUM(P450:P457)</f>
        <v>312350.60000000003</v>
      </c>
    </row>
    <row r="450" spans="1:16" s="273" customFormat="1" hidden="1">
      <c r="A450" s="269" t="str">
        <f t="shared" si="36"/>
        <v>71080204014239</v>
      </c>
      <c r="B450" s="451" t="s">
        <v>439</v>
      </c>
      <c r="C450" s="452" t="s">
        <v>185</v>
      </c>
      <c r="D450" s="453" t="s">
        <v>140</v>
      </c>
      <c r="E450" s="462" t="s">
        <v>155</v>
      </c>
      <c r="F450" s="467" t="s">
        <v>106</v>
      </c>
      <c r="G450" s="468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40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40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273" customFormat="1" ht="25.5">
      <c r="A451" s="269" t="str">
        <f t="shared" si="36"/>
        <v>71080204014269</v>
      </c>
      <c r="B451" s="471" t="s">
        <v>439</v>
      </c>
      <c r="C451" s="452" t="s">
        <v>185</v>
      </c>
      <c r="D451" s="453" t="s">
        <v>140</v>
      </c>
      <c r="E451" s="462" t="s">
        <v>155</v>
      </c>
      <c r="F451" s="467" t="s">
        <v>106</v>
      </c>
      <c r="G451" s="468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24340.899999999998</v>
      </c>
      <c r="O451" s="240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24340.899999999998</v>
      </c>
      <c r="P451" s="240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273" customFormat="1" hidden="1">
      <c r="A452" s="269" t="str">
        <f t="shared" si="36"/>
        <v>71080204014639</v>
      </c>
      <c r="B452" s="451" t="s">
        <v>439</v>
      </c>
      <c r="C452" s="452" t="s">
        <v>185</v>
      </c>
      <c r="D452" s="453" t="s">
        <v>140</v>
      </c>
      <c r="E452" s="462" t="s">
        <v>155</v>
      </c>
      <c r="F452" s="467" t="s">
        <v>106</v>
      </c>
      <c r="G452" s="468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40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40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273" customFormat="1" ht="25.5" hidden="1">
      <c r="A453" s="269" t="str">
        <f t="shared" si="36"/>
        <v>71080204014819</v>
      </c>
      <c r="B453" s="451" t="s">
        <v>439</v>
      </c>
      <c r="C453" s="452" t="s">
        <v>185</v>
      </c>
      <c r="D453" s="453" t="s">
        <v>140</v>
      </c>
      <c r="E453" s="462" t="s">
        <v>155</v>
      </c>
      <c r="F453" s="467" t="s">
        <v>106</v>
      </c>
      <c r="G453" s="456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40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40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58" customFormat="1" ht="25.5" hidden="1">
      <c r="A454" s="269" t="str">
        <f t="shared" si="36"/>
        <v>71080204020000</v>
      </c>
      <c r="B454" s="451" t="s">
        <v>439</v>
      </c>
      <c r="C454" s="452" t="s">
        <v>185</v>
      </c>
      <c r="D454" s="453" t="s">
        <v>140</v>
      </c>
      <c r="E454" s="462" t="s">
        <v>155</v>
      </c>
      <c r="F454" s="467" t="s">
        <v>140</v>
      </c>
      <c r="G454" s="456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40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40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273" customFormat="1">
      <c r="A455" s="269" t="str">
        <f t="shared" si="36"/>
        <v>71080204024511</v>
      </c>
      <c r="B455" s="451" t="s">
        <v>439</v>
      </c>
      <c r="C455" s="452" t="s">
        <v>185</v>
      </c>
      <c r="D455" s="453" t="s">
        <v>140</v>
      </c>
      <c r="E455" s="462" t="s">
        <v>155</v>
      </c>
      <c r="F455" s="467" t="s">
        <v>140</v>
      </c>
      <c r="G455" s="468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9326.2000000000007</v>
      </c>
      <c r="O455" s="240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40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9326.2000000000007</v>
      </c>
    </row>
    <row r="456" spans="1:16" s="458" customFormat="1">
      <c r="A456" s="269" t="str">
        <f t="shared" si="36"/>
        <v>71080204030000</v>
      </c>
      <c r="B456" s="451" t="s">
        <v>439</v>
      </c>
      <c r="C456" s="452" t="s">
        <v>185</v>
      </c>
      <c r="D456" s="453" t="s">
        <v>140</v>
      </c>
      <c r="E456" s="462" t="s">
        <v>155</v>
      </c>
      <c r="F456" s="467" t="s">
        <v>442</v>
      </c>
      <c r="G456" s="456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237133.1</v>
      </c>
      <c r="O456" s="240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40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237133.1</v>
      </c>
    </row>
    <row r="457" spans="1:16" s="273" customFormat="1">
      <c r="A457" s="269" t="str">
        <f t="shared" si="36"/>
        <v>71080204035113</v>
      </c>
      <c r="B457" s="451" t="s">
        <v>439</v>
      </c>
      <c r="C457" s="452" t="s">
        <v>185</v>
      </c>
      <c r="D457" s="453" t="s">
        <v>140</v>
      </c>
      <c r="E457" s="462" t="s">
        <v>155</v>
      </c>
      <c r="F457" s="467" t="s">
        <v>442</v>
      </c>
      <c r="G457" s="468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65891.3</v>
      </c>
      <c r="O457" s="240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40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65891.3</v>
      </c>
    </row>
    <row r="458" spans="1:16" s="273" customFormat="1" ht="27">
      <c r="A458" s="269" t="str">
        <f t="shared" si="36"/>
        <v>71080205000000</v>
      </c>
      <c r="B458" s="451" t="s">
        <v>439</v>
      </c>
      <c r="C458" s="452" t="s">
        <v>185</v>
      </c>
      <c r="D458" s="453" t="s">
        <v>140</v>
      </c>
      <c r="E458" s="462" t="s">
        <v>149</v>
      </c>
      <c r="F458" s="467" t="s">
        <v>441</v>
      </c>
      <c r="G458" s="456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SUM(N459:N466)</f>
        <v>110299.4</v>
      </c>
      <c r="O458" s="466">
        <f>SUM(O459:O466)</f>
        <v>110299.4</v>
      </c>
      <c r="P458" s="466">
        <f>SUM(P459:P466)</f>
        <v>0</v>
      </c>
    </row>
    <row r="459" spans="1:16" s="273" customFormat="1" hidden="1">
      <c r="A459" s="269" t="str">
        <f t="shared" si="36"/>
        <v>71080205000001</v>
      </c>
      <c r="B459" s="451" t="s">
        <v>439</v>
      </c>
      <c r="C459" s="452" t="s">
        <v>185</v>
      </c>
      <c r="D459" s="453" t="s">
        <v>140</v>
      </c>
      <c r="E459" s="462" t="s">
        <v>149</v>
      </c>
      <c r="F459" s="467" t="s">
        <v>441</v>
      </c>
      <c r="G459" s="456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40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40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58" customFormat="1" ht="25.5">
      <c r="A460" s="269" t="str">
        <f t="shared" si="36"/>
        <v>71080205010000</v>
      </c>
      <c r="B460" s="451" t="s">
        <v>439</v>
      </c>
      <c r="C460" s="452" t="s">
        <v>185</v>
      </c>
      <c r="D460" s="453" t="s">
        <v>140</v>
      </c>
      <c r="E460" s="462" t="s">
        <v>149</v>
      </c>
      <c r="F460" s="467" t="s">
        <v>106</v>
      </c>
      <c r="G460" s="456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109806.39999999999</v>
      </c>
      <c r="O460" s="240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109806.39999999999</v>
      </c>
      <c r="P460" s="240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273" customFormat="1" hidden="1">
      <c r="A461" s="269" t="str">
        <f t="shared" si="36"/>
        <v>71080205014511</v>
      </c>
      <c r="B461" s="451" t="s">
        <v>439</v>
      </c>
      <c r="C461" s="452" t="s">
        <v>185</v>
      </c>
      <c r="D461" s="453" t="s">
        <v>140</v>
      </c>
      <c r="E461" s="462" t="s">
        <v>149</v>
      </c>
      <c r="F461" s="467" t="s">
        <v>106</v>
      </c>
      <c r="G461" s="468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40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40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58" customFormat="1" ht="25.5" hidden="1">
      <c r="A462" s="269" t="str">
        <f t="shared" si="36"/>
        <v>71080205020000</v>
      </c>
      <c r="B462" s="451" t="s">
        <v>439</v>
      </c>
      <c r="C462" s="452" t="s">
        <v>185</v>
      </c>
      <c r="D462" s="453" t="s">
        <v>140</v>
      </c>
      <c r="E462" s="462" t="s">
        <v>149</v>
      </c>
      <c r="F462" s="467" t="s">
        <v>140</v>
      </c>
      <c r="G462" s="456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40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40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273" customFormat="1" hidden="1">
      <c r="A463" s="269" t="str">
        <f t="shared" si="36"/>
        <v>71080205024511</v>
      </c>
      <c r="B463" s="451" t="s">
        <v>439</v>
      </c>
      <c r="C463" s="452" t="s">
        <v>185</v>
      </c>
      <c r="D463" s="453" t="s">
        <v>140</v>
      </c>
      <c r="E463" s="462" t="s">
        <v>149</v>
      </c>
      <c r="F463" s="467" t="s">
        <v>140</v>
      </c>
      <c r="G463" s="468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40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40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273" customFormat="1">
      <c r="A464" s="269" t="str">
        <f t="shared" si="36"/>
        <v>71090201044239</v>
      </c>
      <c r="B464" s="451" t="s">
        <v>439</v>
      </c>
      <c r="C464" s="452" t="s">
        <v>187</v>
      </c>
      <c r="D464" s="453" t="s">
        <v>140</v>
      </c>
      <c r="E464" s="462" t="s">
        <v>106</v>
      </c>
      <c r="F464" s="467" t="s">
        <v>155</v>
      </c>
      <c r="G464" s="468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493</v>
      </c>
      <c r="O464" s="240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493</v>
      </c>
      <c r="P464" s="240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273" customFormat="1" hidden="1">
      <c r="A465" s="269"/>
      <c r="B465" s="451"/>
      <c r="C465" s="452"/>
      <c r="D465" s="453"/>
      <c r="E465" s="462"/>
      <c r="F465" s="467"/>
      <c r="G465" s="468"/>
      <c r="H465" s="496"/>
      <c r="I465" s="474"/>
      <c r="J465" s="497"/>
      <c r="K465" s="498"/>
      <c r="L465" s="252" t="s">
        <v>173</v>
      </c>
      <c r="M465" s="236">
        <v>5112</v>
      </c>
      <c r="N465" s="240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40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40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273" customFormat="1" hidden="1">
      <c r="A466" s="269"/>
      <c r="B466" s="451"/>
      <c r="C466" s="452"/>
      <c r="D466" s="453"/>
      <c r="E466" s="462"/>
      <c r="F466" s="467"/>
      <c r="G466" s="468"/>
      <c r="H466" s="245"/>
      <c r="I466" s="245"/>
      <c r="J466" s="249"/>
      <c r="K466" s="249"/>
      <c r="L466" s="252" t="s">
        <v>174</v>
      </c>
      <c r="M466" s="236">
        <v>5113</v>
      </c>
      <c r="N466" s="240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40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40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273" customFormat="1" ht="13.5">
      <c r="A467" s="269" t="str">
        <f t="shared" si="36"/>
        <v>71080207000000</v>
      </c>
      <c r="B467" s="451" t="s">
        <v>439</v>
      </c>
      <c r="C467" s="452" t="s">
        <v>185</v>
      </c>
      <c r="D467" s="453" t="s">
        <v>140</v>
      </c>
      <c r="E467" s="462" t="s">
        <v>183</v>
      </c>
      <c r="F467" s="467" t="s">
        <v>441</v>
      </c>
      <c r="G467" s="456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SUM(N468:N469)</f>
        <v>10995.800000000001</v>
      </c>
      <c r="O467" s="466">
        <f>SUM(O468:O469)</f>
        <v>0</v>
      </c>
      <c r="P467" s="466">
        <f>SUM(P468:P469)</f>
        <v>10995.800000000001</v>
      </c>
    </row>
    <row r="468" spans="1:16" s="273" customFormat="1" ht="22.5" hidden="1" customHeight="1">
      <c r="A468" s="269" t="str">
        <f t="shared" si="36"/>
        <v>71080207000001</v>
      </c>
      <c r="B468" s="451" t="s">
        <v>439</v>
      </c>
      <c r="C468" s="452" t="s">
        <v>185</v>
      </c>
      <c r="D468" s="453" t="s">
        <v>140</v>
      </c>
      <c r="E468" s="462" t="s">
        <v>183</v>
      </c>
      <c r="F468" s="467" t="s">
        <v>441</v>
      </c>
      <c r="G468" s="456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40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40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58" customFormat="1">
      <c r="A469" s="269" t="str">
        <f t="shared" si="36"/>
        <v>71080207010000</v>
      </c>
      <c r="B469" s="451" t="s">
        <v>439</v>
      </c>
      <c r="C469" s="452" t="s">
        <v>185</v>
      </c>
      <c r="D469" s="453" t="s">
        <v>140</v>
      </c>
      <c r="E469" s="462" t="s">
        <v>183</v>
      </c>
      <c r="F469" s="467" t="s">
        <v>106</v>
      </c>
      <c r="G469" s="456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10995.800000000001</v>
      </c>
      <c r="O469" s="240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40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10995.800000000001</v>
      </c>
    </row>
    <row r="470" spans="1:16" s="273" customFormat="1" ht="14.25">
      <c r="A470" s="269" t="str">
        <f t="shared" si="36"/>
        <v>71080403000000</v>
      </c>
      <c r="B470" s="451" t="s">
        <v>439</v>
      </c>
      <c r="C470" s="452" t="s">
        <v>185</v>
      </c>
      <c r="D470" s="453" t="s">
        <v>155</v>
      </c>
      <c r="E470" s="462" t="s">
        <v>442</v>
      </c>
      <c r="F470" s="467" t="s">
        <v>441</v>
      </c>
      <c r="G470" s="456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38">+O472</f>
        <v>562</v>
      </c>
      <c r="P470" s="448">
        <f t="shared" si="38"/>
        <v>57773.600000000006</v>
      </c>
    </row>
    <row r="471" spans="1:16" s="273" customFormat="1">
      <c r="A471" s="269" t="str">
        <f t="shared" si="36"/>
        <v>71080403000001</v>
      </c>
      <c r="B471" s="451" t="s">
        <v>439</v>
      </c>
      <c r="C471" s="452" t="s">
        <v>185</v>
      </c>
      <c r="D471" s="453" t="s">
        <v>155</v>
      </c>
      <c r="E471" s="462" t="s">
        <v>442</v>
      </c>
      <c r="F471" s="467" t="s">
        <v>441</v>
      </c>
      <c r="G471" s="456" t="s">
        <v>96</v>
      </c>
      <c r="H471" s="245"/>
      <c r="I471" s="246"/>
      <c r="J471" s="247"/>
      <c r="K471" s="247"/>
      <c r="L471" s="252" t="s">
        <v>108</v>
      </c>
      <c r="M471" s="236"/>
      <c r="N471" s="240"/>
      <c r="O471" s="240"/>
      <c r="P471" s="240"/>
    </row>
    <row r="472" spans="1:16" s="273" customFormat="1" ht="13.5">
      <c r="A472" s="269" t="str">
        <f t="shared" si="36"/>
        <v>71090101000001</v>
      </c>
      <c r="B472" s="451" t="s">
        <v>439</v>
      </c>
      <c r="C472" s="452" t="s">
        <v>187</v>
      </c>
      <c r="D472" s="453" t="s">
        <v>106</v>
      </c>
      <c r="E472" s="462" t="s">
        <v>106</v>
      </c>
      <c r="F472" s="467" t="s">
        <v>441</v>
      </c>
      <c r="G472" s="456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39">+O474</f>
        <v>562</v>
      </c>
      <c r="P472" s="460">
        <f t="shared" si="39"/>
        <v>57773.600000000006</v>
      </c>
    </row>
    <row r="473" spans="1:16" s="458" customFormat="1" ht="13.5">
      <c r="A473" s="269" t="str">
        <f t="shared" si="36"/>
        <v>71090101010000</v>
      </c>
      <c r="B473" s="451" t="s">
        <v>439</v>
      </c>
      <c r="C473" s="452" t="s">
        <v>187</v>
      </c>
      <c r="D473" s="453" t="s">
        <v>106</v>
      </c>
      <c r="E473" s="462" t="s">
        <v>106</v>
      </c>
      <c r="F473" s="467" t="s">
        <v>106</v>
      </c>
      <c r="G473" s="456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</row>
    <row r="474" spans="1:16" s="273" customFormat="1" ht="12.75">
      <c r="A474" s="269" t="str">
        <f t="shared" si="36"/>
        <v>71090101014239</v>
      </c>
      <c r="B474" s="451" t="s">
        <v>439</v>
      </c>
      <c r="C474" s="452" t="s">
        <v>187</v>
      </c>
      <c r="D474" s="453" t="s">
        <v>106</v>
      </c>
      <c r="E474" s="462" t="s">
        <v>106</v>
      </c>
      <c r="F474" s="467" t="s">
        <v>106</v>
      </c>
      <c r="G474" s="468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</row>
    <row r="475" spans="1:16" s="273" customFormat="1" ht="12.75">
      <c r="A475" s="269" t="str">
        <f t="shared" si="36"/>
        <v>71090101014511</v>
      </c>
      <c r="B475" s="451" t="s">
        <v>439</v>
      </c>
      <c r="C475" s="452" t="s">
        <v>187</v>
      </c>
      <c r="D475" s="453" t="s">
        <v>106</v>
      </c>
      <c r="E475" s="462" t="s">
        <v>106</v>
      </c>
      <c r="F475" s="467" t="s">
        <v>106</v>
      </c>
      <c r="G475" s="468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</row>
    <row r="476" spans="1:16" s="458" customFormat="1" ht="38.450000000000003" hidden="1" customHeight="1">
      <c r="A476" s="269" t="str">
        <f t="shared" si="36"/>
        <v>71090101020000</v>
      </c>
      <c r="B476" s="451" t="s">
        <v>439</v>
      </c>
      <c r="C476" s="452" t="s">
        <v>187</v>
      </c>
      <c r="D476" s="453" t="s">
        <v>106</v>
      </c>
      <c r="E476" s="462" t="s">
        <v>106</v>
      </c>
      <c r="F476" s="467" t="s">
        <v>140</v>
      </c>
      <c r="G476" s="456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SUM(N477:N478)</f>
        <v>0</v>
      </c>
      <c r="O476" s="466">
        <f>SUM(O477:O478)</f>
        <v>0</v>
      </c>
      <c r="P476" s="466">
        <f>SUM(P477:P478)</f>
        <v>0</v>
      </c>
    </row>
    <row r="477" spans="1:16" s="273" customFormat="1" hidden="1">
      <c r="A477" s="269" t="str">
        <f t="shared" ref="A477:A529" si="40">CONCATENATE(B477,C477,D477,E477,F477,G477)</f>
        <v>71090101025129</v>
      </c>
      <c r="B477" s="451" t="s">
        <v>439</v>
      </c>
      <c r="C477" s="452" t="s">
        <v>187</v>
      </c>
      <c r="D477" s="453" t="s">
        <v>106</v>
      </c>
      <c r="E477" s="462" t="s">
        <v>106</v>
      </c>
      <c r="F477" s="467" t="s">
        <v>140</v>
      </c>
      <c r="G477" s="468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40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40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58" customFormat="1" hidden="1">
      <c r="A478" s="269" t="str">
        <f t="shared" si="40"/>
        <v>71090101030000</v>
      </c>
      <c r="B478" s="451" t="s">
        <v>439</v>
      </c>
      <c r="C478" s="452" t="s">
        <v>187</v>
      </c>
      <c r="D478" s="453" t="s">
        <v>106</v>
      </c>
      <c r="E478" s="462" t="s">
        <v>106</v>
      </c>
      <c r="F478" s="467" t="s">
        <v>442</v>
      </c>
      <c r="G478" s="456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40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40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58" customFormat="1" ht="13.5">
      <c r="A479" s="269" t="str">
        <f t="shared" si="40"/>
        <v>71090102014239</v>
      </c>
      <c r="B479" s="451" t="s">
        <v>439</v>
      </c>
      <c r="C479" s="452" t="s">
        <v>187</v>
      </c>
      <c r="D479" s="453" t="s">
        <v>106</v>
      </c>
      <c r="E479" s="462" t="s">
        <v>140</v>
      </c>
      <c r="F479" s="467" t="s">
        <v>106</v>
      </c>
      <c r="G479" s="456">
        <v>4239</v>
      </c>
      <c r="H479" s="238"/>
      <c r="I479" s="463"/>
      <c r="J479" s="464"/>
      <c r="K479" s="464"/>
      <c r="L479" s="465" t="s">
        <v>282</v>
      </c>
      <c r="M479" s="459"/>
      <c r="N479" s="466">
        <f>SUM(N480)</f>
        <v>562</v>
      </c>
      <c r="O479" s="466">
        <f>SUM(O480)</f>
        <v>562</v>
      </c>
      <c r="P479" s="466">
        <f>SUM(P480)</f>
        <v>0</v>
      </c>
    </row>
    <row r="480" spans="1:16" s="273" customFormat="1">
      <c r="A480" s="269" t="str">
        <f t="shared" si="40"/>
        <v>71090102014511</v>
      </c>
      <c r="B480" s="471" t="s">
        <v>439</v>
      </c>
      <c r="C480" s="452" t="s">
        <v>187</v>
      </c>
      <c r="D480" s="453" t="s">
        <v>106</v>
      </c>
      <c r="E480" s="462" t="s">
        <v>140</v>
      </c>
      <c r="F480" s="467" t="s">
        <v>106</v>
      </c>
      <c r="G480" s="468">
        <v>4511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562</v>
      </c>
      <c r="O480" s="240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562</v>
      </c>
      <c r="P480" s="240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58" customFormat="1" ht="13.5">
      <c r="A481" s="269" t="str">
        <f t="shared" ref="A481:A482" si="41">CONCATENATE(B481,C481,D481,E481,F481,G481)</f>
        <v>71090102014239</v>
      </c>
      <c r="B481" s="451" t="s">
        <v>439</v>
      </c>
      <c r="C481" s="452" t="s">
        <v>187</v>
      </c>
      <c r="D481" s="453" t="s">
        <v>106</v>
      </c>
      <c r="E481" s="462" t="s">
        <v>140</v>
      </c>
      <c r="F481" s="467" t="s">
        <v>106</v>
      </c>
      <c r="G481" s="456">
        <v>4239</v>
      </c>
      <c r="H481" s="238"/>
      <c r="I481" s="463"/>
      <c r="J481" s="464"/>
      <c r="K481" s="464"/>
      <c r="L481" s="465" t="s">
        <v>906</v>
      </c>
      <c r="M481" s="459"/>
      <c r="N481" s="466">
        <f>SUM(N482)</f>
        <v>57773.600000000006</v>
      </c>
      <c r="O481" s="466">
        <f>SUM(O482)</f>
        <v>0</v>
      </c>
      <c r="P481" s="466">
        <f>SUM(P482)</f>
        <v>57773.600000000006</v>
      </c>
    </row>
    <row r="482" spans="1:16" s="458" customFormat="1">
      <c r="A482" s="269" t="str">
        <f t="shared" si="41"/>
        <v>71080207010000</v>
      </c>
      <c r="B482" s="451" t="s">
        <v>439</v>
      </c>
      <c r="C482" s="452" t="s">
        <v>185</v>
      </c>
      <c r="D482" s="453" t="s">
        <v>140</v>
      </c>
      <c r="E482" s="462" t="s">
        <v>183</v>
      </c>
      <c r="F482" s="467" t="s">
        <v>106</v>
      </c>
      <c r="G482" s="456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57773.600000000006</v>
      </c>
      <c r="O482" s="240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40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57773.600000000006</v>
      </c>
    </row>
    <row r="483" spans="1:16" s="458" customFormat="1" ht="14.25">
      <c r="A483" s="269" t="str">
        <f t="shared" si="40"/>
        <v>71090102020000</v>
      </c>
      <c r="B483" s="451" t="s">
        <v>439</v>
      </c>
      <c r="C483" s="452" t="s">
        <v>187</v>
      </c>
      <c r="D483" s="453" t="s">
        <v>106</v>
      </c>
      <c r="E483" s="462" t="s">
        <v>140</v>
      </c>
      <c r="F483" s="467" t="s">
        <v>140</v>
      </c>
      <c r="G483" s="456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802103.8</v>
      </c>
      <c r="O483" s="448">
        <f>+O485+O510+O559</f>
        <v>149427.6</v>
      </c>
      <c r="P483" s="448">
        <f>+P485+P510+P559</f>
        <v>652676.19999999995</v>
      </c>
    </row>
    <row r="484" spans="1:16" s="273" customFormat="1" ht="12.75">
      <c r="A484" s="269" t="str">
        <f t="shared" si="40"/>
        <v>71090102024239</v>
      </c>
      <c r="B484" s="451" t="s">
        <v>439</v>
      </c>
      <c r="C484" s="452" t="s">
        <v>187</v>
      </c>
      <c r="D484" s="453" t="s">
        <v>106</v>
      </c>
      <c r="E484" s="462" t="s">
        <v>140</v>
      </c>
      <c r="F484" s="467" t="s">
        <v>140</v>
      </c>
      <c r="G484" s="468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</row>
    <row r="485" spans="1:16" s="273" customFormat="1" ht="13.5">
      <c r="A485" s="269" t="str">
        <f t="shared" si="40"/>
        <v>71090102024511</v>
      </c>
      <c r="B485" s="471" t="s">
        <v>439</v>
      </c>
      <c r="C485" s="452" t="s">
        <v>187</v>
      </c>
      <c r="D485" s="453" t="s">
        <v>106</v>
      </c>
      <c r="E485" s="462" t="s">
        <v>140</v>
      </c>
      <c r="F485" s="467" t="s">
        <v>140</v>
      </c>
      <c r="G485" s="468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227674.3</v>
      </c>
      <c r="O485" s="460">
        <f>+O487</f>
        <v>80100</v>
      </c>
      <c r="P485" s="460">
        <f>+P487</f>
        <v>147574.29999999999</v>
      </c>
    </row>
    <row r="486" spans="1:16" s="458" customFormat="1" ht="13.5">
      <c r="A486" s="269" t="str">
        <f t="shared" si="40"/>
        <v>71090102030000</v>
      </c>
      <c r="B486" s="451" t="s">
        <v>439</v>
      </c>
      <c r="C486" s="452" t="s">
        <v>187</v>
      </c>
      <c r="D486" s="453" t="s">
        <v>106</v>
      </c>
      <c r="E486" s="462" t="s">
        <v>140</v>
      </c>
      <c r="F486" s="467" t="s">
        <v>442</v>
      </c>
      <c r="G486" s="456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</row>
    <row r="487" spans="1:16" s="273" customFormat="1" ht="12.75">
      <c r="A487" s="269" t="str">
        <f t="shared" si="40"/>
        <v>71090102034239</v>
      </c>
      <c r="B487" s="451" t="s">
        <v>439</v>
      </c>
      <c r="C487" s="452" t="s">
        <v>187</v>
      </c>
      <c r="D487" s="453" t="s">
        <v>106</v>
      </c>
      <c r="E487" s="462" t="s">
        <v>140</v>
      </c>
      <c r="F487" s="467" t="s">
        <v>442</v>
      </c>
      <c r="G487" s="468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227674.3</v>
      </c>
      <c r="O487" s="253">
        <f t="shared" ref="O487:P487" si="42">+O489+O494+O504+O508</f>
        <v>80100</v>
      </c>
      <c r="P487" s="253">
        <f t="shared" si="42"/>
        <v>147574.29999999999</v>
      </c>
    </row>
    <row r="488" spans="1:16" s="273" customFormat="1" ht="12.75">
      <c r="A488" s="269" t="str">
        <f t="shared" si="40"/>
        <v>71090102034511</v>
      </c>
      <c r="B488" s="471" t="s">
        <v>439</v>
      </c>
      <c r="C488" s="452" t="s">
        <v>187</v>
      </c>
      <c r="D488" s="453" t="s">
        <v>106</v>
      </c>
      <c r="E488" s="462" t="s">
        <v>140</v>
      </c>
      <c r="F488" s="467" t="s">
        <v>442</v>
      </c>
      <c r="G488" s="468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</row>
    <row r="489" spans="1:16" s="391" customFormat="1" ht="13.5">
      <c r="A489" s="269" t="str">
        <f t="shared" si="40"/>
        <v>71090200000000</v>
      </c>
      <c r="B489" s="451" t="s">
        <v>439</v>
      </c>
      <c r="C489" s="452" t="s">
        <v>187</v>
      </c>
      <c r="D489" s="453" t="s">
        <v>140</v>
      </c>
      <c r="E489" s="462" t="s">
        <v>441</v>
      </c>
      <c r="F489" s="467" t="s">
        <v>441</v>
      </c>
      <c r="G489" s="456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43">SUM(O490:O493)</f>
        <v>80000</v>
      </c>
      <c r="P489" s="466">
        <f t="shared" si="43"/>
        <v>0</v>
      </c>
    </row>
    <row r="490" spans="1:16" s="273" customFormat="1">
      <c r="A490" s="269" t="str">
        <f t="shared" si="40"/>
        <v>71090200000001</v>
      </c>
      <c r="B490" s="451" t="s">
        <v>439</v>
      </c>
      <c r="C490" s="452" t="s">
        <v>187</v>
      </c>
      <c r="D490" s="453" t="s">
        <v>140</v>
      </c>
      <c r="E490" s="462" t="s">
        <v>441</v>
      </c>
      <c r="F490" s="467" t="s">
        <v>441</v>
      </c>
      <c r="G490" s="456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80000</v>
      </c>
      <c r="O490" s="240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80000</v>
      </c>
      <c r="P490" s="240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273" customFormat="1" hidden="1">
      <c r="A491" s="269" t="str">
        <f t="shared" si="40"/>
        <v>71090201000000</v>
      </c>
      <c r="B491" s="451" t="s">
        <v>439</v>
      </c>
      <c r="C491" s="452" t="s">
        <v>187</v>
      </c>
      <c r="D491" s="453" t="s">
        <v>140</v>
      </c>
      <c r="E491" s="462" t="s">
        <v>106</v>
      </c>
      <c r="F491" s="467" t="s">
        <v>441</v>
      </c>
      <c r="G491" s="456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40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40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273" customFormat="1" hidden="1">
      <c r="A492" s="269"/>
      <c r="B492" s="451"/>
      <c r="C492" s="452"/>
      <c r="D492" s="453"/>
      <c r="E492" s="462"/>
      <c r="F492" s="467"/>
      <c r="G492" s="456"/>
      <c r="H492" s="245"/>
      <c r="I492" s="246"/>
      <c r="J492" s="247"/>
      <c r="K492" s="247"/>
      <c r="L492" s="252" t="s">
        <v>832</v>
      </c>
      <c r="M492" s="236">
        <v>4727</v>
      </c>
      <c r="N492" s="240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40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40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273" customFormat="1" ht="25.5" hidden="1">
      <c r="A493" s="269" t="str">
        <f t="shared" ref="A493" si="44">CONCATENATE(B493,C493,D493,E493,F493,G493)</f>
        <v>71090201024239</v>
      </c>
      <c r="B493" s="451" t="s">
        <v>439</v>
      </c>
      <c r="C493" s="452" t="s">
        <v>187</v>
      </c>
      <c r="D493" s="453" t="s">
        <v>140</v>
      </c>
      <c r="E493" s="462" t="s">
        <v>106</v>
      </c>
      <c r="F493" s="467" t="s">
        <v>140</v>
      </c>
      <c r="G493" s="468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40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40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273" customFormat="1" ht="27">
      <c r="A494" s="269" t="str">
        <f t="shared" si="40"/>
        <v>71090201000001</v>
      </c>
      <c r="B494" s="451" t="s">
        <v>439</v>
      </c>
      <c r="C494" s="452" t="s">
        <v>187</v>
      </c>
      <c r="D494" s="453" t="s">
        <v>140</v>
      </c>
      <c r="E494" s="462" t="s">
        <v>106</v>
      </c>
      <c r="F494" s="467" t="s">
        <v>441</v>
      </c>
      <c r="G494" s="456" t="s">
        <v>96</v>
      </c>
      <c r="H494" s="238"/>
      <c r="I494" s="463"/>
      <c r="J494" s="464"/>
      <c r="K494" s="464"/>
      <c r="L494" s="465" t="s">
        <v>287</v>
      </c>
      <c r="M494" s="459"/>
      <c r="N494" s="466">
        <f>SUM(N495:N503)</f>
        <v>147674.29999999999</v>
      </c>
      <c r="O494" s="466">
        <f>SUM(O495:O503)</f>
        <v>100</v>
      </c>
      <c r="P494" s="466">
        <f>SUM(P495:P503)</f>
        <v>147574.29999999999</v>
      </c>
    </row>
    <row r="495" spans="1:16" s="458" customFormat="1" hidden="1">
      <c r="A495" s="269" t="str">
        <f t="shared" si="40"/>
        <v>71090201010000</v>
      </c>
      <c r="B495" s="451" t="s">
        <v>439</v>
      </c>
      <c r="C495" s="452" t="s">
        <v>187</v>
      </c>
      <c r="D495" s="453" t="s">
        <v>140</v>
      </c>
      <c r="E495" s="462" t="s">
        <v>106</v>
      </c>
      <c r="F495" s="467" t="s">
        <v>106</v>
      </c>
      <c r="G495" s="456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40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40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273" customFormat="1" hidden="1">
      <c r="A496" s="269" t="str">
        <f t="shared" si="40"/>
        <v>71090201014239</v>
      </c>
      <c r="B496" s="451" t="s">
        <v>439</v>
      </c>
      <c r="C496" s="452" t="s">
        <v>187</v>
      </c>
      <c r="D496" s="453" t="s">
        <v>140</v>
      </c>
      <c r="E496" s="462" t="s">
        <v>106</v>
      </c>
      <c r="F496" s="467" t="s">
        <v>106</v>
      </c>
      <c r="G496" s="468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40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40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273" customFormat="1" ht="18" customHeight="1">
      <c r="A497" s="269" t="str">
        <f t="shared" si="40"/>
        <v>71090201014511</v>
      </c>
      <c r="B497" s="471" t="s">
        <v>439</v>
      </c>
      <c r="C497" s="452" t="s">
        <v>187</v>
      </c>
      <c r="D497" s="453" t="s">
        <v>140</v>
      </c>
      <c r="E497" s="462" t="s">
        <v>106</v>
      </c>
      <c r="F497" s="467" t="s">
        <v>106</v>
      </c>
      <c r="G497" s="468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100</v>
      </c>
      <c r="O497" s="240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100</v>
      </c>
      <c r="P497" s="240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58" customFormat="1" hidden="1">
      <c r="A498" s="269" t="str">
        <f t="shared" si="40"/>
        <v>71090201020000</v>
      </c>
      <c r="B498" s="451" t="s">
        <v>439</v>
      </c>
      <c r="C498" s="452" t="s">
        <v>187</v>
      </c>
      <c r="D498" s="453" t="s">
        <v>140</v>
      </c>
      <c r="E498" s="462" t="s">
        <v>106</v>
      </c>
      <c r="F498" s="467" t="s">
        <v>140</v>
      </c>
      <c r="G498" s="456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40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40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273" customFormat="1" ht="25.5" hidden="1">
      <c r="A499" s="269" t="str">
        <f t="shared" si="40"/>
        <v>71090201024239</v>
      </c>
      <c r="B499" s="451" t="s">
        <v>439</v>
      </c>
      <c r="C499" s="452" t="s">
        <v>187</v>
      </c>
      <c r="D499" s="453" t="s">
        <v>140</v>
      </c>
      <c r="E499" s="462" t="s">
        <v>106</v>
      </c>
      <c r="F499" s="467" t="s">
        <v>140</v>
      </c>
      <c r="G499" s="468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40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40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273" customFormat="1">
      <c r="A500" s="269" t="str">
        <f t="shared" si="40"/>
        <v>71090201024511</v>
      </c>
      <c r="B500" s="471" t="s">
        <v>439</v>
      </c>
      <c r="C500" s="452" t="s">
        <v>187</v>
      </c>
      <c r="D500" s="453" t="s">
        <v>140</v>
      </c>
      <c r="E500" s="462" t="s">
        <v>106</v>
      </c>
      <c r="F500" s="467" t="s">
        <v>140</v>
      </c>
      <c r="G500" s="468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33474.1</v>
      </c>
      <c r="O500" s="240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40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33474.1</v>
      </c>
    </row>
    <row r="501" spans="1:16" s="458" customFormat="1">
      <c r="A501" s="269" t="str">
        <f t="shared" si="40"/>
        <v>71090201030000</v>
      </c>
      <c r="B501" s="451" t="s">
        <v>439</v>
      </c>
      <c r="C501" s="452" t="s">
        <v>187</v>
      </c>
      <c r="D501" s="453" t="s">
        <v>140</v>
      </c>
      <c r="E501" s="462" t="s">
        <v>106</v>
      </c>
      <c r="F501" s="467" t="s">
        <v>442</v>
      </c>
      <c r="G501" s="456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110404.2</v>
      </c>
      <c r="O501" s="240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40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110404.2</v>
      </c>
    </row>
    <row r="502" spans="1:16" s="273" customFormat="1" ht="15" customHeight="1">
      <c r="A502" s="269" t="str">
        <f t="shared" si="40"/>
        <v>71090201034239</v>
      </c>
      <c r="B502" s="451" t="s">
        <v>439</v>
      </c>
      <c r="C502" s="452" t="s">
        <v>187</v>
      </c>
      <c r="D502" s="453" t="s">
        <v>140</v>
      </c>
      <c r="E502" s="462" t="s">
        <v>106</v>
      </c>
      <c r="F502" s="467" t="s">
        <v>442</v>
      </c>
      <c r="G502" s="468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3696</v>
      </c>
      <c r="O502" s="240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40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3696</v>
      </c>
    </row>
    <row r="503" spans="1:16" s="273" customFormat="1" hidden="1">
      <c r="A503" s="269" t="str">
        <f t="shared" si="40"/>
        <v>71090201034511</v>
      </c>
      <c r="B503" s="471" t="s">
        <v>439</v>
      </c>
      <c r="C503" s="452" t="s">
        <v>187</v>
      </c>
      <c r="D503" s="453" t="s">
        <v>140</v>
      </c>
      <c r="E503" s="462" t="s">
        <v>106</v>
      </c>
      <c r="F503" s="467" t="s">
        <v>442</v>
      </c>
      <c r="G503" s="468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40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40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58" customFormat="1" ht="27" hidden="1">
      <c r="A504" s="269" t="str">
        <f t="shared" si="40"/>
        <v>71090201040000</v>
      </c>
      <c r="B504" s="451" t="s">
        <v>439</v>
      </c>
      <c r="C504" s="452" t="s">
        <v>187</v>
      </c>
      <c r="D504" s="453" t="s">
        <v>140</v>
      </c>
      <c r="E504" s="462" t="s">
        <v>106</v>
      </c>
      <c r="F504" s="467" t="s">
        <v>155</v>
      </c>
      <c r="G504" s="456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SUM(N505:N507)</f>
        <v>0</v>
      </c>
      <c r="O504" s="466">
        <f>SUM(O505:O507)</f>
        <v>0</v>
      </c>
      <c r="P504" s="466">
        <f>SUM(P505:P507)</f>
        <v>0</v>
      </c>
    </row>
    <row r="505" spans="1:16" s="273" customFormat="1" hidden="1">
      <c r="A505" s="269" t="str">
        <f t="shared" si="40"/>
        <v>71090201044239</v>
      </c>
      <c r="B505" s="451" t="s">
        <v>439</v>
      </c>
      <c r="C505" s="452" t="s">
        <v>187</v>
      </c>
      <c r="D505" s="453" t="s">
        <v>140</v>
      </c>
      <c r="E505" s="462" t="s">
        <v>106</v>
      </c>
      <c r="F505" s="467" t="s">
        <v>155</v>
      </c>
      <c r="G505" s="468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40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40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273" customFormat="1" hidden="1">
      <c r="A506" s="269" t="str">
        <f t="shared" si="40"/>
        <v>71090201044511</v>
      </c>
      <c r="B506" s="471" t="s">
        <v>439</v>
      </c>
      <c r="C506" s="452" t="s">
        <v>187</v>
      </c>
      <c r="D506" s="453" t="s">
        <v>140</v>
      </c>
      <c r="E506" s="462" t="s">
        <v>106</v>
      </c>
      <c r="F506" s="467" t="s">
        <v>155</v>
      </c>
      <c r="G506" s="468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40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40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273" customFormat="1" hidden="1">
      <c r="A507" s="269" t="str">
        <f t="shared" si="40"/>
        <v>71090202000000</v>
      </c>
      <c r="B507" s="451" t="s">
        <v>439</v>
      </c>
      <c r="C507" s="452" t="s">
        <v>187</v>
      </c>
      <c r="D507" s="453" t="s">
        <v>140</v>
      </c>
      <c r="E507" s="462" t="s">
        <v>140</v>
      </c>
      <c r="F507" s="467" t="s">
        <v>441</v>
      </c>
      <c r="G507" s="456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40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40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273" customFormat="1" ht="34.5" hidden="1" customHeight="1">
      <c r="A508" s="269" t="str">
        <f t="shared" si="40"/>
        <v>71090202000001</v>
      </c>
      <c r="B508" s="451" t="s">
        <v>439</v>
      </c>
      <c r="C508" s="452" t="s">
        <v>187</v>
      </c>
      <c r="D508" s="453" t="s">
        <v>140</v>
      </c>
      <c r="E508" s="462" t="s">
        <v>140</v>
      </c>
      <c r="F508" s="467" t="s">
        <v>441</v>
      </c>
      <c r="G508" s="456" t="s">
        <v>96</v>
      </c>
      <c r="H508" s="238"/>
      <c r="I508" s="463"/>
      <c r="J508" s="464"/>
      <c r="K508" s="464"/>
      <c r="L508" s="465" t="s">
        <v>896</v>
      </c>
      <c r="M508" s="459"/>
      <c r="N508" s="466">
        <f>SUM(N509)</f>
        <v>0</v>
      </c>
      <c r="O508" s="466">
        <f>SUM(O509)</f>
        <v>0</v>
      </c>
      <c r="P508" s="466">
        <f>SUM(P509)</f>
        <v>0</v>
      </c>
    </row>
    <row r="509" spans="1:16" s="273" customFormat="1" hidden="1">
      <c r="A509" s="269" t="str">
        <f t="shared" ref="A509" si="45">CONCATENATE(B509,C509,D509,E509,F509,G509)</f>
        <v>71090201014239</v>
      </c>
      <c r="B509" s="451" t="s">
        <v>439</v>
      </c>
      <c r="C509" s="452" t="s">
        <v>187</v>
      </c>
      <c r="D509" s="453" t="s">
        <v>140</v>
      </c>
      <c r="E509" s="462" t="s">
        <v>106</v>
      </c>
      <c r="F509" s="467" t="s">
        <v>106</v>
      </c>
      <c r="G509" s="468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40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40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273" customFormat="1" ht="13.5">
      <c r="A510" s="269" t="str">
        <f t="shared" si="40"/>
        <v>71090202014239</v>
      </c>
      <c r="B510" s="451" t="s">
        <v>439</v>
      </c>
      <c r="C510" s="452" t="s">
        <v>187</v>
      </c>
      <c r="D510" s="453" t="s">
        <v>140</v>
      </c>
      <c r="E510" s="462" t="s">
        <v>140</v>
      </c>
      <c r="F510" s="467" t="s">
        <v>106</v>
      </c>
      <c r="G510" s="468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574429.5</v>
      </c>
      <c r="O510" s="460">
        <f>+O512+O518+O523+O527+O543+O552</f>
        <v>69327.600000000006</v>
      </c>
      <c r="P510" s="460">
        <f>+P512+P518+P523+P527+P543+P552</f>
        <v>505101.89999999997</v>
      </c>
    </row>
    <row r="511" spans="1:16" s="273" customFormat="1" ht="12.75">
      <c r="A511" s="269" t="str">
        <f t="shared" si="40"/>
        <v>71090202014511</v>
      </c>
      <c r="B511" s="471" t="s">
        <v>439</v>
      </c>
      <c r="C511" s="452" t="s">
        <v>187</v>
      </c>
      <c r="D511" s="453" t="s">
        <v>140</v>
      </c>
      <c r="E511" s="462" t="s">
        <v>140</v>
      </c>
      <c r="F511" s="467" t="s">
        <v>106</v>
      </c>
      <c r="G511" s="468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</row>
    <row r="512" spans="1:16" s="458" customFormat="1" ht="13.5" hidden="1">
      <c r="A512" s="269" t="str">
        <f t="shared" si="40"/>
        <v>71090202020000</v>
      </c>
      <c r="B512" s="451" t="s">
        <v>439</v>
      </c>
      <c r="C512" s="452" t="s">
        <v>187</v>
      </c>
      <c r="D512" s="453" t="s">
        <v>140</v>
      </c>
      <c r="E512" s="462" t="s">
        <v>140</v>
      </c>
      <c r="F512" s="467" t="s">
        <v>140</v>
      </c>
      <c r="G512" s="456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46">+O514+O516</f>
        <v>0</v>
      </c>
      <c r="P512" s="253">
        <f t="shared" si="46"/>
        <v>0</v>
      </c>
    </row>
    <row r="513" spans="1:16" s="273" customFormat="1" ht="12.75" hidden="1">
      <c r="A513" s="269" t="str">
        <f t="shared" si="40"/>
        <v>71090202024239</v>
      </c>
      <c r="B513" s="451" t="s">
        <v>439</v>
      </c>
      <c r="C513" s="452" t="s">
        <v>187</v>
      </c>
      <c r="D513" s="453" t="s">
        <v>140</v>
      </c>
      <c r="E513" s="462" t="s">
        <v>140</v>
      </c>
      <c r="F513" s="467" t="s">
        <v>140</v>
      </c>
      <c r="G513" s="468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</row>
    <row r="514" spans="1:16" s="273" customFormat="1" ht="13.5" hidden="1">
      <c r="A514" s="269" t="str">
        <f t="shared" si="40"/>
        <v>71090202024511</v>
      </c>
      <c r="B514" s="471" t="s">
        <v>439</v>
      </c>
      <c r="C514" s="452" t="s">
        <v>187</v>
      </c>
      <c r="D514" s="453" t="s">
        <v>140</v>
      </c>
      <c r="E514" s="462" t="s">
        <v>140</v>
      </c>
      <c r="F514" s="467" t="s">
        <v>140</v>
      </c>
      <c r="G514" s="468">
        <v>4511</v>
      </c>
      <c r="H514" s="238"/>
      <c r="I514" s="463"/>
      <c r="J514" s="464"/>
      <c r="K514" s="464"/>
      <c r="L514" s="465" t="s">
        <v>291</v>
      </c>
      <c r="M514" s="459"/>
      <c r="N514" s="466">
        <f>SUM(N515)</f>
        <v>0</v>
      </c>
      <c r="O514" s="466">
        <f>SUM(O515)</f>
        <v>0</v>
      </c>
      <c r="P514" s="466">
        <f>SUM(P515)</f>
        <v>0</v>
      </c>
    </row>
    <row r="515" spans="1:16" s="458" customFormat="1" ht="25.5" hidden="1">
      <c r="A515" s="269" t="str">
        <f t="shared" si="40"/>
        <v>71090202030000</v>
      </c>
      <c r="B515" s="451" t="s">
        <v>439</v>
      </c>
      <c r="C515" s="452" t="s">
        <v>187</v>
      </c>
      <c r="D515" s="453" t="s">
        <v>140</v>
      </c>
      <c r="E515" s="462" t="s">
        <v>140</v>
      </c>
      <c r="F515" s="467" t="s">
        <v>442</v>
      </c>
      <c r="G515" s="456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40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40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273" customFormat="1" ht="28.5" hidden="1" customHeight="1">
      <c r="A516" s="269" t="str">
        <f t="shared" si="40"/>
        <v>71090202034239</v>
      </c>
      <c r="B516" s="451" t="s">
        <v>439</v>
      </c>
      <c r="C516" s="452" t="s">
        <v>187</v>
      </c>
      <c r="D516" s="453" t="s">
        <v>140</v>
      </c>
      <c r="E516" s="462" t="s">
        <v>140</v>
      </c>
      <c r="F516" s="467" t="s">
        <v>442</v>
      </c>
      <c r="G516" s="468">
        <v>4239</v>
      </c>
      <c r="H516" s="238"/>
      <c r="I516" s="463"/>
      <c r="J516" s="464"/>
      <c r="K516" s="464"/>
      <c r="L516" s="465" t="s">
        <v>766</v>
      </c>
      <c r="M516" s="459"/>
      <c r="N516" s="466">
        <f>SUM(N517)</f>
        <v>0</v>
      </c>
      <c r="O516" s="466">
        <f>SUM(O517)</f>
        <v>0</v>
      </c>
      <c r="P516" s="466">
        <f>SUM(P517)</f>
        <v>0</v>
      </c>
    </row>
    <row r="517" spans="1:16" s="273" customFormat="1" hidden="1">
      <c r="A517" s="269" t="str">
        <f t="shared" si="40"/>
        <v>71090202034511</v>
      </c>
      <c r="B517" s="471" t="s">
        <v>439</v>
      </c>
      <c r="C517" s="452" t="s">
        <v>187</v>
      </c>
      <c r="D517" s="453" t="s">
        <v>140</v>
      </c>
      <c r="E517" s="462" t="s">
        <v>140</v>
      </c>
      <c r="F517" s="467" t="s">
        <v>442</v>
      </c>
      <c r="G517" s="468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40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40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273" customFormat="1" ht="12.75" hidden="1">
      <c r="A518" s="269" t="str">
        <f t="shared" si="40"/>
        <v>71090202044511</v>
      </c>
      <c r="B518" s="471" t="s">
        <v>439</v>
      </c>
      <c r="C518" s="452" t="s">
        <v>187</v>
      </c>
      <c r="D518" s="453" t="s">
        <v>140</v>
      </c>
      <c r="E518" s="462" t="s">
        <v>140</v>
      </c>
      <c r="F518" s="467" t="s">
        <v>155</v>
      </c>
      <c r="G518" s="468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47">+O520</f>
        <v>0</v>
      </c>
      <c r="P518" s="253">
        <f t="shared" si="47"/>
        <v>0</v>
      </c>
    </row>
    <row r="519" spans="1:16" s="391" customFormat="1" ht="12.75" hidden="1">
      <c r="A519" s="269" t="str">
        <f t="shared" si="40"/>
        <v>71090500000000</v>
      </c>
      <c r="B519" s="451" t="s">
        <v>439</v>
      </c>
      <c r="C519" s="452" t="s">
        <v>187</v>
      </c>
      <c r="D519" s="453" t="s">
        <v>149</v>
      </c>
      <c r="E519" s="462" t="s">
        <v>441</v>
      </c>
      <c r="F519" s="467" t="s">
        <v>441</v>
      </c>
      <c r="G519" s="456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</row>
    <row r="520" spans="1:16" s="273" customFormat="1" ht="13.5" hidden="1">
      <c r="A520" s="269" t="str">
        <f t="shared" si="40"/>
        <v>71090500000001</v>
      </c>
      <c r="B520" s="451" t="s">
        <v>439</v>
      </c>
      <c r="C520" s="452" t="s">
        <v>187</v>
      </c>
      <c r="D520" s="453" t="s">
        <v>149</v>
      </c>
      <c r="E520" s="462" t="s">
        <v>441</v>
      </c>
      <c r="F520" s="467" t="s">
        <v>441</v>
      </c>
      <c r="G520" s="456" t="s">
        <v>96</v>
      </c>
      <c r="H520" s="238"/>
      <c r="I520" s="463"/>
      <c r="J520" s="464"/>
      <c r="K520" s="464"/>
      <c r="L520" s="465" t="s">
        <v>294</v>
      </c>
      <c r="M520" s="459"/>
      <c r="N520" s="466">
        <f>SUM(N521:N522)</f>
        <v>0</v>
      </c>
      <c r="O520" s="466">
        <f>SUM(O521:O522)</f>
        <v>0</v>
      </c>
      <c r="P520" s="466">
        <f>SUM(P521:P522)</f>
        <v>0</v>
      </c>
    </row>
    <row r="521" spans="1:16" s="273" customFormat="1" ht="25.5" hidden="1">
      <c r="A521" s="269" t="str">
        <f t="shared" si="40"/>
        <v>71090501000000</v>
      </c>
      <c r="B521" s="451" t="s">
        <v>439</v>
      </c>
      <c r="C521" s="452" t="s">
        <v>187</v>
      </c>
      <c r="D521" s="453" t="s">
        <v>149</v>
      </c>
      <c r="E521" s="462" t="s">
        <v>106</v>
      </c>
      <c r="F521" s="467" t="s">
        <v>441</v>
      </c>
      <c r="G521" s="456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40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40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273" customFormat="1" ht="25.5" hidden="1">
      <c r="A522" s="269" t="str">
        <f t="shared" si="40"/>
        <v>71090501000001</v>
      </c>
      <c r="B522" s="451" t="s">
        <v>439</v>
      </c>
      <c r="C522" s="452" t="s">
        <v>187</v>
      </c>
      <c r="D522" s="453" t="s">
        <v>149</v>
      </c>
      <c r="E522" s="462" t="s">
        <v>106</v>
      </c>
      <c r="F522" s="467" t="s">
        <v>441</v>
      </c>
      <c r="G522" s="456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40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40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273" customFormat="1" ht="12.75" hidden="1">
      <c r="A523" s="269"/>
      <c r="B523" s="451"/>
      <c r="C523" s="452"/>
      <c r="D523" s="453"/>
      <c r="E523" s="462"/>
      <c r="F523" s="467"/>
      <c r="G523" s="468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</row>
    <row r="524" spans="1:16" s="273" customFormat="1" ht="12.75" hidden="1">
      <c r="A524" s="269"/>
      <c r="B524" s="451"/>
      <c r="C524" s="452"/>
      <c r="D524" s="453"/>
      <c r="E524" s="462"/>
      <c r="F524" s="467"/>
      <c r="G524" s="468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</row>
    <row r="525" spans="1:16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SUM(N526)</f>
        <v>0</v>
      </c>
      <c r="O525" s="466">
        <f>SUM(O526)</f>
        <v>0</v>
      </c>
      <c r="P525" s="466">
        <f>SUM(P526)</f>
        <v>0</v>
      </c>
    </row>
    <row r="526" spans="1:16" s="273" customFormat="1" ht="25.5" hidden="1">
      <c r="A526" s="269" t="str">
        <f t="shared" si="40"/>
        <v>71090501034511</v>
      </c>
      <c r="B526" s="471" t="s">
        <v>439</v>
      </c>
      <c r="C526" s="452" t="s">
        <v>187</v>
      </c>
      <c r="D526" s="453" t="s">
        <v>149</v>
      </c>
      <c r="E526" s="462" t="s">
        <v>106</v>
      </c>
      <c r="F526" s="467" t="s">
        <v>442</v>
      </c>
      <c r="G526" s="468">
        <v>4511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40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40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273" customFormat="1" ht="12.75">
      <c r="A527" s="269" t="str">
        <f t="shared" si="40"/>
        <v>71090501044239</v>
      </c>
      <c r="B527" s="451" t="s">
        <v>439</v>
      </c>
      <c r="C527" s="452" t="s">
        <v>187</v>
      </c>
      <c r="D527" s="453" t="s">
        <v>149</v>
      </c>
      <c r="E527" s="462" t="s">
        <v>106</v>
      </c>
      <c r="F527" s="467" t="s">
        <v>155</v>
      </c>
      <c r="G527" s="468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69674.600000000006</v>
      </c>
      <c r="O527" s="253">
        <f t="shared" ref="O527:P527" si="48">+O529+O538+O540</f>
        <v>69327.600000000006</v>
      </c>
      <c r="P527" s="253">
        <f t="shared" si="48"/>
        <v>347</v>
      </c>
    </row>
    <row r="528" spans="1:16" s="458" customFormat="1" ht="13.5">
      <c r="A528" s="269" t="str">
        <f t="shared" si="40"/>
        <v>71090501050000</v>
      </c>
      <c r="B528" s="451" t="s">
        <v>439</v>
      </c>
      <c r="C528" s="452" t="s">
        <v>187</v>
      </c>
      <c r="D528" s="453" t="s">
        <v>149</v>
      </c>
      <c r="E528" s="462" t="s">
        <v>106</v>
      </c>
      <c r="F528" s="467" t="s">
        <v>149</v>
      </c>
      <c r="G528" s="456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</row>
    <row r="529" spans="1:16" s="273" customFormat="1" ht="13.5">
      <c r="A529" s="269" t="str">
        <f t="shared" si="40"/>
        <v>71090501054819</v>
      </c>
      <c r="B529" s="451" t="s">
        <v>439</v>
      </c>
      <c r="C529" s="452" t="s">
        <v>187</v>
      </c>
      <c r="D529" s="453" t="s">
        <v>149</v>
      </c>
      <c r="E529" s="462" t="s">
        <v>106</v>
      </c>
      <c r="F529" s="467" t="s">
        <v>149</v>
      </c>
      <c r="G529" s="468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69327.600000000006</v>
      </c>
      <c r="O529" s="466">
        <f t="shared" ref="O529:P529" si="49">SUM(O530:O537)</f>
        <v>69327.600000000006</v>
      </c>
      <c r="P529" s="466">
        <f t="shared" si="49"/>
        <v>0</v>
      </c>
    </row>
    <row r="530" spans="1:16" s="391" customFormat="1" hidden="1">
      <c r="A530" s="269"/>
      <c r="B530" s="451"/>
      <c r="C530" s="452"/>
      <c r="D530" s="453"/>
      <c r="E530" s="462"/>
      <c r="F530" s="467"/>
      <c r="G530" s="456"/>
      <c r="H530" s="238"/>
      <c r="I530" s="245"/>
      <c r="J530" s="249"/>
      <c r="K530" s="249"/>
      <c r="L530" s="248" t="s">
        <v>118</v>
      </c>
      <c r="M530" s="244">
        <v>4216</v>
      </c>
      <c r="N530" s="240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40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40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391" customFormat="1" hidden="1">
      <c r="A531" s="269" t="str">
        <f t="shared" ref="A531:A596" si="50">CONCATENATE(B531,C531,D531,E531,F531,G531)</f>
        <v>71090600000000</v>
      </c>
      <c r="B531" s="451" t="s">
        <v>439</v>
      </c>
      <c r="C531" s="452" t="s">
        <v>187</v>
      </c>
      <c r="D531" s="453" t="s">
        <v>157</v>
      </c>
      <c r="E531" s="462" t="s">
        <v>441</v>
      </c>
      <c r="F531" s="467" t="s">
        <v>441</v>
      </c>
      <c r="G531" s="456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40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40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273" customFormat="1">
      <c r="A532" s="269" t="str">
        <f t="shared" si="50"/>
        <v>71090600000001</v>
      </c>
      <c r="B532" s="451" t="s">
        <v>439</v>
      </c>
      <c r="C532" s="452" t="s">
        <v>187</v>
      </c>
      <c r="D532" s="453" t="s">
        <v>157</v>
      </c>
      <c r="E532" s="462" t="s">
        <v>441</v>
      </c>
      <c r="F532" s="467" t="s">
        <v>441</v>
      </c>
      <c r="G532" s="456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58474.799999999996</v>
      </c>
      <c r="O532" s="240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58474.799999999996</v>
      </c>
      <c r="P532" s="240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273" customFormat="1" hidden="1">
      <c r="A533" s="269" t="str">
        <f t="shared" si="50"/>
        <v>71090601000000</v>
      </c>
      <c r="B533" s="451" t="s">
        <v>439</v>
      </c>
      <c r="C533" s="452" t="s">
        <v>187</v>
      </c>
      <c r="D533" s="453" t="s">
        <v>157</v>
      </c>
      <c r="E533" s="462" t="s">
        <v>106</v>
      </c>
      <c r="F533" s="467" t="s">
        <v>441</v>
      </c>
      <c r="G533" s="456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40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40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273" customFormat="1" hidden="1">
      <c r="A534" s="269" t="str">
        <f t="shared" si="50"/>
        <v>71090601000001</v>
      </c>
      <c r="B534" s="451" t="s">
        <v>439</v>
      </c>
      <c r="C534" s="452" t="s">
        <v>187</v>
      </c>
      <c r="D534" s="453" t="s">
        <v>157</v>
      </c>
      <c r="E534" s="462" t="s">
        <v>106</v>
      </c>
      <c r="F534" s="467" t="s">
        <v>441</v>
      </c>
      <c r="G534" s="456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40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40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58" customFormat="1">
      <c r="A535" s="269" t="str">
        <f t="shared" si="50"/>
        <v>71090601010000</v>
      </c>
      <c r="B535" s="451" t="s">
        <v>439</v>
      </c>
      <c r="C535" s="452" t="s">
        <v>187</v>
      </c>
      <c r="D535" s="453" t="s">
        <v>157</v>
      </c>
      <c r="E535" s="462" t="s">
        <v>106</v>
      </c>
      <c r="F535" s="467" t="s">
        <v>106</v>
      </c>
      <c r="G535" s="456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9401.2000000000007</v>
      </c>
      <c r="O535" s="240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9401.2000000000007</v>
      </c>
      <c r="P535" s="240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273" customFormat="1" ht="25.5">
      <c r="A536" s="269" t="str">
        <f t="shared" si="50"/>
        <v>71090501000001</v>
      </c>
      <c r="B536" s="451" t="s">
        <v>439</v>
      </c>
      <c r="C536" s="452" t="s">
        <v>187</v>
      </c>
      <c r="D536" s="453" t="s">
        <v>149</v>
      </c>
      <c r="E536" s="462" t="s">
        <v>106</v>
      </c>
      <c r="F536" s="467" t="s">
        <v>441</v>
      </c>
      <c r="G536" s="456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1451.6</v>
      </c>
      <c r="O536" s="240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1451.6</v>
      </c>
      <c r="P536" s="240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273" customFormat="1" hidden="1">
      <c r="A537" s="269" t="str">
        <f t="shared" si="50"/>
        <v>71090601014251</v>
      </c>
      <c r="B537" s="451" t="s">
        <v>439</v>
      </c>
      <c r="C537" s="452" t="s">
        <v>187</v>
      </c>
      <c r="D537" s="453" t="s">
        <v>157</v>
      </c>
      <c r="E537" s="462" t="s">
        <v>106</v>
      </c>
      <c r="F537" s="467" t="s">
        <v>106</v>
      </c>
      <c r="G537" s="468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40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40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273" customFormat="1" ht="18" hidden="1" customHeight="1">
      <c r="A538" s="269" t="str">
        <f t="shared" si="50"/>
        <v>71090601034639</v>
      </c>
      <c r="B538" s="451" t="s">
        <v>439</v>
      </c>
      <c r="C538" s="452" t="s">
        <v>187</v>
      </c>
      <c r="D538" s="453" t="s">
        <v>157</v>
      </c>
      <c r="E538" s="462" t="s">
        <v>106</v>
      </c>
      <c r="F538" s="467" t="s">
        <v>442</v>
      </c>
      <c r="G538" s="468">
        <v>4639</v>
      </c>
      <c r="H538" s="238"/>
      <c r="I538" s="463"/>
      <c r="J538" s="464"/>
      <c r="K538" s="464"/>
      <c r="L538" s="465" t="s">
        <v>301</v>
      </c>
      <c r="M538" s="459"/>
      <c r="N538" s="466">
        <f>SUM(N539)</f>
        <v>0</v>
      </c>
      <c r="O538" s="466">
        <f>SUM(O539)</f>
        <v>0</v>
      </c>
      <c r="P538" s="466">
        <f>SUM(P539)</f>
        <v>0</v>
      </c>
    </row>
    <row r="539" spans="1:16" s="458" customFormat="1" ht="25.5" hidden="1">
      <c r="A539" s="269" t="str">
        <f t="shared" si="50"/>
        <v>71090601040000</v>
      </c>
      <c r="B539" s="451" t="s">
        <v>439</v>
      </c>
      <c r="C539" s="452" t="s">
        <v>187</v>
      </c>
      <c r="D539" s="453" t="s">
        <v>157</v>
      </c>
      <c r="E539" s="462" t="s">
        <v>106</v>
      </c>
      <c r="F539" s="467" t="s">
        <v>155</v>
      </c>
      <c r="G539" s="456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40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40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273" customFormat="1" ht="18" customHeight="1">
      <c r="A540" s="269" t="str">
        <f t="shared" ref="A540:A542" si="51">CONCATENATE(B540,C540,D540,E540,F540,G540)</f>
        <v>71090601034639</v>
      </c>
      <c r="B540" s="451" t="s">
        <v>439</v>
      </c>
      <c r="C540" s="452" t="s">
        <v>187</v>
      </c>
      <c r="D540" s="453" t="s">
        <v>157</v>
      </c>
      <c r="E540" s="462" t="s">
        <v>106</v>
      </c>
      <c r="F540" s="467" t="s">
        <v>442</v>
      </c>
      <c r="G540" s="468">
        <v>4639</v>
      </c>
      <c r="H540" s="238"/>
      <c r="I540" s="463"/>
      <c r="J540" s="464"/>
      <c r="K540" s="464"/>
      <c r="L540" s="465" t="s">
        <v>931</v>
      </c>
      <c r="M540" s="459"/>
      <c r="N540" s="466">
        <f>SUM(N541:N542)</f>
        <v>347</v>
      </c>
      <c r="O540" s="466">
        <f>SUM(O541:O542)</f>
        <v>0</v>
      </c>
      <c r="P540" s="466">
        <f>SUM(P541:P542)</f>
        <v>347</v>
      </c>
    </row>
    <row r="541" spans="1:16" s="273" customFormat="1" hidden="1">
      <c r="A541" s="269" t="str">
        <f t="shared" si="51"/>
        <v>71090201024511</v>
      </c>
      <c r="B541" s="471" t="s">
        <v>439</v>
      </c>
      <c r="C541" s="452" t="s">
        <v>187</v>
      </c>
      <c r="D541" s="453" t="s">
        <v>140</v>
      </c>
      <c r="E541" s="462" t="s">
        <v>106</v>
      </c>
      <c r="F541" s="467" t="s">
        <v>140</v>
      </c>
      <c r="G541" s="468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40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40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273" customFormat="1">
      <c r="A542" s="269" t="str">
        <f t="shared" si="51"/>
        <v>71100700000001</v>
      </c>
      <c r="B542" s="451" t="s">
        <v>439</v>
      </c>
      <c r="C542" s="452" t="s">
        <v>189</v>
      </c>
      <c r="D542" s="453" t="s">
        <v>183</v>
      </c>
      <c r="E542" s="462" t="s">
        <v>441</v>
      </c>
      <c r="F542" s="467" t="s">
        <v>441</v>
      </c>
      <c r="G542" s="456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347</v>
      </c>
      <c r="O542" s="240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40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347</v>
      </c>
    </row>
    <row r="543" spans="1:16" s="273" customFormat="1" ht="12.75">
      <c r="A543" s="269" t="str">
        <f t="shared" si="50"/>
        <v>71090601045113</v>
      </c>
      <c r="B543" s="451" t="s">
        <v>439</v>
      </c>
      <c r="C543" s="452" t="s">
        <v>187</v>
      </c>
      <c r="D543" s="453" t="s">
        <v>157</v>
      </c>
      <c r="E543" s="462" t="s">
        <v>106</v>
      </c>
      <c r="F543" s="467" t="s">
        <v>155</v>
      </c>
      <c r="G543" s="468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</row>
    <row r="544" spans="1:16" s="458" customFormat="1" ht="13.5">
      <c r="A544" s="269" t="str">
        <f t="shared" si="50"/>
        <v>71090601050000</v>
      </c>
      <c r="B544" s="451" t="s">
        <v>439</v>
      </c>
      <c r="C544" s="452" t="s">
        <v>187</v>
      </c>
      <c r="D544" s="453" t="s">
        <v>157</v>
      </c>
      <c r="E544" s="462" t="s">
        <v>106</v>
      </c>
      <c r="F544" s="467" t="s">
        <v>149</v>
      </c>
      <c r="G544" s="456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</row>
    <row r="545" spans="1:17" s="273" customFormat="1" ht="13.5" hidden="1">
      <c r="A545" s="269" t="str">
        <f t="shared" si="50"/>
        <v>71090601054239</v>
      </c>
      <c r="B545" s="451" t="s">
        <v>439</v>
      </c>
      <c r="C545" s="452" t="s">
        <v>187</v>
      </c>
      <c r="D545" s="453" t="s">
        <v>157</v>
      </c>
      <c r="E545" s="462" t="s">
        <v>106</v>
      </c>
      <c r="F545" s="467" t="s">
        <v>149</v>
      </c>
      <c r="G545" s="456">
        <v>4239</v>
      </c>
      <c r="H545" s="238"/>
      <c r="I545" s="463"/>
      <c r="J545" s="464"/>
      <c r="K545" s="464"/>
      <c r="L545" s="465" t="s">
        <v>304</v>
      </c>
      <c r="M545" s="459"/>
      <c r="N545" s="466">
        <f>SUM(N546)</f>
        <v>0</v>
      </c>
      <c r="O545" s="466">
        <f>SUM(O546)</f>
        <v>0</v>
      </c>
      <c r="P545" s="466">
        <f>SUM(P546)</f>
        <v>0</v>
      </c>
    </row>
    <row r="546" spans="1:17" s="273" customFormat="1" ht="25.5" hidden="1">
      <c r="A546" s="269" t="str">
        <f t="shared" si="50"/>
        <v>71090601054637</v>
      </c>
      <c r="B546" s="471" t="s">
        <v>439</v>
      </c>
      <c r="C546" s="452" t="s">
        <v>187</v>
      </c>
      <c r="D546" s="453" t="s">
        <v>157</v>
      </c>
      <c r="E546" s="462" t="s">
        <v>106</v>
      </c>
      <c r="F546" s="467" t="s">
        <v>149</v>
      </c>
      <c r="G546" s="468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40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40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265" customFormat="1" hidden="1">
      <c r="A547" s="258" t="str">
        <f t="shared" si="50"/>
        <v>71100000000000</v>
      </c>
      <c r="B547" s="259" t="s">
        <v>439</v>
      </c>
      <c r="C547" s="260" t="s">
        <v>189</v>
      </c>
      <c r="D547" s="261" t="s">
        <v>441</v>
      </c>
      <c r="E547" s="438" t="s">
        <v>441</v>
      </c>
      <c r="F547" s="439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SUM(N548)</f>
        <v>0</v>
      </c>
      <c r="O547" s="466">
        <f>SUM(O548)</f>
        <v>0</v>
      </c>
      <c r="P547" s="466">
        <f>SUM(P548)</f>
        <v>0</v>
      </c>
    </row>
    <row r="548" spans="1:17" s="273" customFormat="1" ht="25.5" hidden="1">
      <c r="A548" s="269" t="str">
        <f t="shared" si="50"/>
        <v>71100000000001</v>
      </c>
      <c r="B548" s="451" t="s">
        <v>439</v>
      </c>
      <c r="C548" s="452" t="s">
        <v>189</v>
      </c>
      <c r="D548" s="453" t="s">
        <v>441</v>
      </c>
      <c r="E548" s="462" t="s">
        <v>441</v>
      </c>
      <c r="F548" s="467" t="s">
        <v>441</v>
      </c>
      <c r="G548" s="456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40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40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391" customFormat="1" ht="13.5">
      <c r="A549" s="269" t="str">
        <f t="shared" si="50"/>
        <v>71100700000000</v>
      </c>
      <c r="B549" s="451" t="s">
        <v>439</v>
      </c>
      <c r="C549" s="452" t="s">
        <v>189</v>
      </c>
      <c r="D549" s="453" t="s">
        <v>183</v>
      </c>
      <c r="E549" s="462" t="s">
        <v>441</v>
      </c>
      <c r="F549" s="467" t="s">
        <v>441</v>
      </c>
      <c r="G549" s="456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SUM(N550:N551)</f>
        <v>427799.1</v>
      </c>
      <c r="O549" s="466">
        <f>SUM(O550:O551)</f>
        <v>0</v>
      </c>
      <c r="P549" s="466">
        <f>SUM(P550:P551)</f>
        <v>427799.1</v>
      </c>
    </row>
    <row r="550" spans="1:17" s="273" customFormat="1">
      <c r="A550" s="269" t="str">
        <f t="shared" si="50"/>
        <v>71100700000001</v>
      </c>
      <c r="B550" s="451" t="s">
        <v>439</v>
      </c>
      <c r="C550" s="452" t="s">
        <v>189</v>
      </c>
      <c r="D550" s="453" t="s">
        <v>183</v>
      </c>
      <c r="E550" s="462" t="s">
        <v>441</v>
      </c>
      <c r="F550" s="467" t="s">
        <v>441</v>
      </c>
      <c r="G550" s="456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427799.1</v>
      </c>
      <c r="O550" s="240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40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427799.1</v>
      </c>
    </row>
    <row r="551" spans="1:17" s="273" customFormat="1" hidden="1">
      <c r="A551" s="269" t="str">
        <f t="shared" si="50"/>
        <v>71100701000000</v>
      </c>
      <c r="B551" s="451" t="s">
        <v>439</v>
      </c>
      <c r="C551" s="452" t="s">
        <v>189</v>
      </c>
      <c r="D551" s="453" t="s">
        <v>183</v>
      </c>
      <c r="E551" s="462" t="s">
        <v>106</v>
      </c>
      <c r="F551" s="467" t="s">
        <v>441</v>
      </c>
      <c r="G551" s="456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40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40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273" customFormat="1" ht="25.5">
      <c r="A552" s="269" t="str">
        <f t="shared" si="50"/>
        <v>71100701000001</v>
      </c>
      <c r="B552" s="451" t="s">
        <v>439</v>
      </c>
      <c r="C552" s="452" t="s">
        <v>189</v>
      </c>
      <c r="D552" s="453" t="s">
        <v>183</v>
      </c>
      <c r="E552" s="462" t="s">
        <v>106</v>
      </c>
      <c r="F552" s="467" t="s">
        <v>441</v>
      </c>
      <c r="G552" s="456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52">+O554</f>
        <v>0</v>
      </c>
      <c r="P552" s="253">
        <f t="shared" si="52"/>
        <v>76955.8</v>
      </c>
    </row>
    <row r="553" spans="1:17" s="458" customFormat="1" ht="13.5">
      <c r="A553" s="269" t="str">
        <f t="shared" si="50"/>
        <v>71100701010000</v>
      </c>
      <c r="B553" s="451" t="s">
        <v>439</v>
      </c>
      <c r="C553" s="452" t="s">
        <v>189</v>
      </c>
      <c r="D553" s="453" t="s">
        <v>183</v>
      </c>
      <c r="E553" s="462" t="s">
        <v>106</v>
      </c>
      <c r="F553" s="467" t="s">
        <v>106</v>
      </c>
      <c r="G553" s="456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</row>
    <row r="554" spans="1:17" s="391" customFormat="1" ht="13.5">
      <c r="A554" s="269" t="str">
        <f t="shared" si="50"/>
        <v>71100701014216</v>
      </c>
      <c r="B554" s="451" t="s">
        <v>439</v>
      </c>
      <c r="C554" s="452" t="s">
        <v>189</v>
      </c>
      <c r="D554" s="453" t="s">
        <v>183</v>
      </c>
      <c r="E554" s="462" t="s">
        <v>106</v>
      </c>
      <c r="F554" s="467" t="s">
        <v>106</v>
      </c>
      <c r="G554" s="45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</row>
    <row r="555" spans="1:17" s="273" customFormat="1" hidden="1">
      <c r="A555" s="269" t="str">
        <f t="shared" si="50"/>
        <v>71100701034639</v>
      </c>
      <c r="B555" s="451" t="s">
        <v>439</v>
      </c>
      <c r="C555" s="452" t="s">
        <v>189</v>
      </c>
      <c r="D555" s="453" t="s">
        <v>183</v>
      </c>
      <c r="E555" s="462" t="s">
        <v>106</v>
      </c>
      <c r="F555" s="467" t="s">
        <v>442</v>
      </c>
      <c r="G555" s="468">
        <v>4639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40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40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273" customFormat="1" ht="25.5" hidden="1">
      <c r="A556" s="269" t="str">
        <f t="shared" si="50"/>
        <v>71100701034729</v>
      </c>
      <c r="B556" s="451" t="s">
        <v>439</v>
      </c>
      <c r="C556" s="452" t="s">
        <v>189</v>
      </c>
      <c r="D556" s="453" t="s">
        <v>183</v>
      </c>
      <c r="E556" s="462" t="s">
        <v>106</v>
      </c>
      <c r="F556" s="467" t="s">
        <v>442</v>
      </c>
      <c r="G556" s="468">
        <v>4729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40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40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273" customFormat="1">
      <c r="A557" s="269" t="str">
        <f t="shared" ref="A557:A558" si="53">CONCATENATE(B557,C557,D557,E557,F557,G557)</f>
        <v>71100701000000</v>
      </c>
      <c r="B557" s="451" t="s">
        <v>439</v>
      </c>
      <c r="C557" s="452" t="s">
        <v>189</v>
      </c>
      <c r="D557" s="453" t="s">
        <v>183</v>
      </c>
      <c r="E557" s="462" t="s">
        <v>106</v>
      </c>
      <c r="F557" s="467" t="s">
        <v>441</v>
      </c>
      <c r="G557" s="456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13920</v>
      </c>
      <c r="O557" s="240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40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13920</v>
      </c>
    </row>
    <row r="558" spans="1:17" s="273" customFormat="1">
      <c r="A558" s="269" t="str">
        <f t="shared" si="53"/>
        <v>71060401024511</v>
      </c>
      <c r="B558" s="451" t="s">
        <v>439</v>
      </c>
      <c r="C558" s="452" t="s">
        <v>157</v>
      </c>
      <c r="D558" s="453" t="s">
        <v>155</v>
      </c>
      <c r="E558" s="462" t="s">
        <v>106</v>
      </c>
      <c r="F558" s="467" t="s">
        <v>140</v>
      </c>
      <c r="G558" s="456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63035.8</v>
      </c>
      <c r="O558" s="240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40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63035.8</v>
      </c>
    </row>
    <row r="559" spans="1:17" s="273" customFormat="1" ht="13.5" hidden="1">
      <c r="A559" s="269" t="str">
        <f t="shared" si="50"/>
        <v>71100701034819</v>
      </c>
      <c r="B559" s="451" t="s">
        <v>439</v>
      </c>
      <c r="C559" s="452" t="s">
        <v>189</v>
      </c>
      <c r="D559" s="453" t="s">
        <v>183</v>
      </c>
      <c r="E559" s="462" t="s">
        <v>106</v>
      </c>
      <c r="F559" s="467" t="s">
        <v>442</v>
      </c>
      <c r="G559" s="468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</row>
    <row r="560" spans="1:17" s="458" customFormat="1" ht="13.5" hidden="1">
      <c r="A560" s="269" t="str">
        <f t="shared" si="50"/>
        <v>71100701040000</v>
      </c>
      <c r="B560" s="451" t="s">
        <v>439</v>
      </c>
      <c r="C560" s="452" t="s">
        <v>189</v>
      </c>
      <c r="D560" s="453" t="s">
        <v>183</v>
      </c>
      <c r="E560" s="462" t="s">
        <v>106</v>
      </c>
      <c r="F560" s="467" t="s">
        <v>155</v>
      </c>
      <c r="G560" s="456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73"/>
    </row>
    <row r="561" spans="1:16" s="273" customFormat="1" ht="12.75" hidden="1">
      <c r="A561" s="269" t="str">
        <f t="shared" si="50"/>
        <v>71100701044216</v>
      </c>
      <c r="B561" s="451" t="s">
        <v>439</v>
      </c>
      <c r="C561" s="452" t="s">
        <v>189</v>
      </c>
      <c r="D561" s="453" t="s">
        <v>183</v>
      </c>
      <c r="E561" s="462" t="s">
        <v>106</v>
      </c>
      <c r="F561" s="467" t="s">
        <v>155</v>
      </c>
      <c r="G561" s="468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>+N563</f>
        <v>0</v>
      </c>
      <c r="O561" s="253">
        <f>+O563</f>
        <v>0</v>
      </c>
      <c r="P561" s="253">
        <f>+P563</f>
        <v>0</v>
      </c>
    </row>
    <row r="562" spans="1:16" s="273" customFormat="1" ht="12.75" hidden="1">
      <c r="A562" s="269" t="str">
        <f t="shared" si="50"/>
        <v>71100701044239</v>
      </c>
      <c r="B562" s="451" t="s">
        <v>439</v>
      </c>
      <c r="C562" s="452" t="s">
        <v>189</v>
      </c>
      <c r="D562" s="453" t="s">
        <v>183</v>
      </c>
      <c r="E562" s="462" t="s">
        <v>106</v>
      </c>
      <c r="F562" s="467" t="s">
        <v>155</v>
      </c>
      <c r="G562" s="468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</row>
    <row r="563" spans="1:16" s="273" customFormat="1" ht="13.5" hidden="1">
      <c r="A563" s="269" t="str">
        <f t="shared" si="50"/>
        <v>71100701044269</v>
      </c>
      <c r="B563" s="451" t="s">
        <v>439</v>
      </c>
      <c r="C563" s="452" t="s">
        <v>189</v>
      </c>
      <c r="D563" s="453" t="s">
        <v>183</v>
      </c>
      <c r="E563" s="462" t="s">
        <v>106</v>
      </c>
      <c r="F563" s="467" t="s">
        <v>155</v>
      </c>
      <c r="G563" s="468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54">SUM(O564:O565)</f>
        <v>0</v>
      </c>
      <c r="P563" s="466">
        <f t="shared" si="54"/>
        <v>0</v>
      </c>
    </row>
    <row r="564" spans="1:16" s="273" customFormat="1" hidden="1">
      <c r="A564" s="269" t="str">
        <f t="shared" si="50"/>
        <v>71100701044521</v>
      </c>
      <c r="B564" s="451" t="s">
        <v>439</v>
      </c>
      <c r="C564" s="452" t="s">
        <v>189</v>
      </c>
      <c r="D564" s="453" t="s">
        <v>183</v>
      </c>
      <c r="E564" s="462" t="s">
        <v>106</v>
      </c>
      <c r="F564" s="467" t="s">
        <v>155</v>
      </c>
      <c r="G564" s="468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40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40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273" customFormat="1" ht="25.5" hidden="1">
      <c r="A565" s="269" t="str">
        <f t="shared" ref="A565" si="55">CONCATENATE(B565,C565,D565,E565,F565,G565)</f>
        <v>71090501000001</v>
      </c>
      <c r="B565" s="451" t="s">
        <v>439</v>
      </c>
      <c r="C565" s="452" t="s">
        <v>187</v>
      </c>
      <c r="D565" s="453" t="s">
        <v>149</v>
      </c>
      <c r="E565" s="462" t="s">
        <v>106</v>
      </c>
      <c r="F565" s="467" t="s">
        <v>441</v>
      </c>
      <c r="G565" s="456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40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40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273" customFormat="1" ht="16.149999999999999" hidden="1" customHeight="1">
      <c r="A566" s="269" t="str">
        <f t="shared" si="50"/>
        <v>71100701044639</v>
      </c>
      <c r="B566" s="451" t="s">
        <v>439</v>
      </c>
      <c r="C566" s="452" t="s">
        <v>189</v>
      </c>
      <c r="D566" s="453" t="s">
        <v>183</v>
      </c>
      <c r="E566" s="462" t="s">
        <v>106</v>
      </c>
      <c r="F566" s="467" t="s">
        <v>155</v>
      </c>
      <c r="G566" s="468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</row>
    <row r="567" spans="1:16" s="273" customFormat="1" ht="16.149999999999999" hidden="1" customHeight="1">
      <c r="A567" s="269" t="str">
        <f t="shared" si="50"/>
        <v>71100701044729</v>
      </c>
      <c r="B567" s="451" t="s">
        <v>439</v>
      </c>
      <c r="C567" s="452" t="s">
        <v>189</v>
      </c>
      <c r="D567" s="453" t="s">
        <v>183</v>
      </c>
      <c r="E567" s="462" t="s">
        <v>106</v>
      </c>
      <c r="F567" s="467" t="s">
        <v>155</v>
      </c>
      <c r="G567" s="468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</row>
    <row r="568" spans="1:16" s="273" customFormat="1" ht="14.25">
      <c r="A568" s="269" t="str">
        <f t="shared" si="50"/>
        <v>71100701054819</v>
      </c>
      <c r="B568" s="451" t="s">
        <v>439</v>
      </c>
      <c r="C568" s="452" t="s">
        <v>189</v>
      </c>
      <c r="D568" s="453" t="s">
        <v>183</v>
      </c>
      <c r="E568" s="462" t="s">
        <v>106</v>
      </c>
      <c r="F568" s="467" t="s">
        <v>149</v>
      </c>
      <c r="G568" s="468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-1709831.1000000003</v>
      </c>
      <c r="O568" s="448">
        <f>+O570+O600+O614+O639</f>
        <v>-3026937.2</v>
      </c>
      <c r="P568" s="448">
        <f>+P570+P600+P614+P639</f>
        <v>1317106.0999999999</v>
      </c>
    </row>
    <row r="569" spans="1:16" s="391" customFormat="1" ht="15">
      <c r="A569" s="269" t="str">
        <f t="shared" si="50"/>
        <v>71100900000000</v>
      </c>
      <c r="B569" s="451" t="s">
        <v>439</v>
      </c>
      <c r="C569" s="452" t="s">
        <v>189</v>
      </c>
      <c r="D569" s="453" t="s">
        <v>187</v>
      </c>
      <c r="E569" s="462" t="s">
        <v>441</v>
      </c>
      <c r="F569" s="467" t="s">
        <v>441</v>
      </c>
      <c r="G569" s="456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</row>
    <row r="570" spans="1:16" s="273" customFormat="1" ht="13.5">
      <c r="A570" s="269" t="str">
        <f t="shared" si="50"/>
        <v>71100900000001</v>
      </c>
      <c r="B570" s="451" t="s">
        <v>439</v>
      </c>
      <c r="C570" s="452" t="s">
        <v>189</v>
      </c>
      <c r="D570" s="453" t="s">
        <v>187</v>
      </c>
      <c r="E570" s="462" t="s">
        <v>441</v>
      </c>
      <c r="F570" s="467" t="s">
        <v>441</v>
      </c>
      <c r="G570" s="456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</row>
    <row r="571" spans="1:16" s="273" customFormat="1" ht="12.75">
      <c r="A571" s="269" t="str">
        <f t="shared" si="50"/>
        <v>71100901000000</v>
      </c>
      <c r="B571" s="451" t="s">
        <v>439</v>
      </c>
      <c r="C571" s="452" t="s">
        <v>189</v>
      </c>
      <c r="D571" s="453" t="s">
        <v>187</v>
      </c>
      <c r="E571" s="462" t="s">
        <v>106</v>
      </c>
      <c r="F571" s="467" t="s">
        <v>441</v>
      </c>
      <c r="G571" s="456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</row>
    <row r="572" spans="1:16" s="273" customFormat="1" ht="12.75">
      <c r="A572" s="269" t="str">
        <f t="shared" si="50"/>
        <v>71100901000001</v>
      </c>
      <c r="B572" s="451" t="s">
        <v>439</v>
      </c>
      <c r="C572" s="452" t="s">
        <v>189</v>
      </c>
      <c r="D572" s="453" t="s">
        <v>187</v>
      </c>
      <c r="E572" s="462" t="s">
        <v>106</v>
      </c>
      <c r="F572" s="467" t="s">
        <v>441</v>
      </c>
      <c r="G572" s="456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56">+O574+O579+O583+O587+O589+O591+O593</f>
        <v>-3000000</v>
      </c>
      <c r="P572" s="253">
        <f t="shared" si="56"/>
        <v>9981.9</v>
      </c>
    </row>
    <row r="573" spans="1:16" s="458" customFormat="1" ht="13.5">
      <c r="A573" s="269" t="str">
        <f t="shared" si="50"/>
        <v>71100901010000</v>
      </c>
      <c r="B573" s="451" t="s">
        <v>439</v>
      </c>
      <c r="C573" s="452" t="s">
        <v>189</v>
      </c>
      <c r="D573" s="453" t="s">
        <v>187</v>
      </c>
      <c r="E573" s="462" t="s">
        <v>106</v>
      </c>
      <c r="F573" s="467" t="s">
        <v>106</v>
      </c>
      <c r="G573" s="456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</row>
    <row r="574" spans="1:16" s="273" customFormat="1" ht="13.5" hidden="1">
      <c r="A574" s="269" t="str">
        <f t="shared" si="50"/>
        <v>71100901014111</v>
      </c>
      <c r="B574" s="451" t="s">
        <v>439</v>
      </c>
      <c r="C574" s="452" t="s">
        <v>189</v>
      </c>
      <c r="D574" s="453" t="s">
        <v>187</v>
      </c>
      <c r="E574" s="462" t="s">
        <v>106</v>
      </c>
      <c r="F574" s="467" t="s">
        <v>106</v>
      </c>
      <c r="G574" s="468">
        <v>4111</v>
      </c>
      <c r="H574" s="238"/>
      <c r="I574" s="463"/>
      <c r="J574" s="464"/>
      <c r="K574" s="464"/>
      <c r="L574" s="465" t="s">
        <v>318</v>
      </c>
      <c r="M574" s="459"/>
      <c r="N574" s="466">
        <f>SUM(N575:N578)</f>
        <v>0</v>
      </c>
      <c r="O574" s="466">
        <f>SUM(O575:O578)</f>
        <v>0</v>
      </c>
      <c r="P574" s="466">
        <f>SUM(P575:P578)</f>
        <v>0</v>
      </c>
    </row>
    <row r="575" spans="1:16" s="273" customFormat="1" hidden="1">
      <c r="A575" s="269" t="str">
        <f t="shared" si="50"/>
        <v>71100901014212</v>
      </c>
      <c r="B575" s="451" t="s">
        <v>439</v>
      </c>
      <c r="C575" s="452" t="s">
        <v>189</v>
      </c>
      <c r="D575" s="453" t="s">
        <v>187</v>
      </c>
      <c r="E575" s="462" t="s">
        <v>106</v>
      </c>
      <c r="F575" s="467" t="s">
        <v>106</v>
      </c>
      <c r="G575" s="468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40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40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273" customFormat="1" hidden="1">
      <c r="A576" s="269" t="str">
        <f t="shared" si="50"/>
        <v>71100901014213</v>
      </c>
      <c r="B576" s="451" t="s">
        <v>439</v>
      </c>
      <c r="C576" s="452" t="s">
        <v>189</v>
      </c>
      <c r="D576" s="453" t="s">
        <v>187</v>
      </c>
      <c r="E576" s="462" t="s">
        <v>106</v>
      </c>
      <c r="F576" s="467" t="s">
        <v>106</v>
      </c>
      <c r="G576" s="468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40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40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273" customFormat="1" ht="25.5" hidden="1">
      <c r="A577" s="269" t="str">
        <f t="shared" si="50"/>
        <v>71100901014214</v>
      </c>
      <c r="B577" s="451" t="s">
        <v>439</v>
      </c>
      <c r="C577" s="452" t="s">
        <v>189</v>
      </c>
      <c r="D577" s="453" t="s">
        <v>187</v>
      </c>
      <c r="E577" s="462" t="s">
        <v>106</v>
      </c>
      <c r="F577" s="467" t="s">
        <v>106</v>
      </c>
      <c r="G577" s="468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40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40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273" customFormat="1" hidden="1">
      <c r="A578" s="269" t="str">
        <f t="shared" si="50"/>
        <v>71100901014216</v>
      </c>
      <c r="B578" s="451" t="s">
        <v>439</v>
      </c>
      <c r="C578" s="452" t="s">
        <v>189</v>
      </c>
      <c r="D578" s="453" t="s">
        <v>187</v>
      </c>
      <c r="E578" s="462" t="s">
        <v>106</v>
      </c>
      <c r="F578" s="467" t="s">
        <v>106</v>
      </c>
      <c r="G578" s="468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40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40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273" customFormat="1" ht="27">
      <c r="A579" s="269" t="str">
        <f t="shared" si="50"/>
        <v>71100901014221</v>
      </c>
      <c r="B579" s="451" t="s">
        <v>439</v>
      </c>
      <c r="C579" s="452" t="s">
        <v>189</v>
      </c>
      <c r="D579" s="453" t="s">
        <v>187</v>
      </c>
      <c r="E579" s="462" t="s">
        <v>106</v>
      </c>
      <c r="F579" s="467" t="s">
        <v>106</v>
      </c>
      <c r="G579" s="468">
        <v>4221</v>
      </c>
      <c r="H579" s="238"/>
      <c r="I579" s="463"/>
      <c r="J579" s="464"/>
      <c r="K579" s="464"/>
      <c r="L579" s="465" t="s">
        <v>319</v>
      </c>
      <c r="M579" s="459"/>
      <c r="N579" s="466">
        <f>SUM(N580:N582)</f>
        <v>9981.9</v>
      </c>
      <c r="O579" s="466">
        <f>SUM(O580:O582)</f>
        <v>0</v>
      </c>
      <c r="P579" s="466">
        <f>SUM(P580:P582)</f>
        <v>9981.9</v>
      </c>
    </row>
    <row r="580" spans="1:16" s="273" customFormat="1" hidden="1">
      <c r="A580" s="269" t="str">
        <f t="shared" si="50"/>
        <v>71100901014252</v>
      </c>
      <c r="B580" s="451" t="s">
        <v>439</v>
      </c>
      <c r="C580" s="452" t="s">
        <v>189</v>
      </c>
      <c r="D580" s="453" t="s">
        <v>187</v>
      </c>
      <c r="E580" s="462" t="s">
        <v>106</v>
      </c>
      <c r="F580" s="467" t="s">
        <v>106</v>
      </c>
      <c r="G580" s="468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40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40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273" customFormat="1" hidden="1">
      <c r="A581" s="269"/>
      <c r="B581" s="451"/>
      <c r="C581" s="452"/>
      <c r="D581" s="453"/>
      <c r="E581" s="462"/>
      <c r="F581" s="467"/>
      <c r="G581" s="468"/>
      <c r="H581" s="238"/>
      <c r="I581" s="463"/>
      <c r="J581" s="464"/>
      <c r="K581" s="464"/>
      <c r="L581" s="254" t="s">
        <v>757</v>
      </c>
      <c r="M581" s="237" t="s">
        <v>758</v>
      </c>
      <c r="N581" s="240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40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40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273" customFormat="1">
      <c r="A582" s="269" t="str">
        <f t="shared" si="50"/>
        <v>71100901014261</v>
      </c>
      <c r="B582" s="451" t="s">
        <v>439</v>
      </c>
      <c r="C582" s="452" t="s">
        <v>189</v>
      </c>
      <c r="D582" s="453" t="s">
        <v>187</v>
      </c>
      <c r="E582" s="462" t="s">
        <v>106</v>
      </c>
      <c r="F582" s="467" t="s">
        <v>106</v>
      </c>
      <c r="G582" s="468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9981.9</v>
      </c>
      <c r="O582" s="240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40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9981.9</v>
      </c>
    </row>
    <row r="583" spans="1:16" s="273" customFormat="1" ht="27" hidden="1">
      <c r="A583" s="269" t="str">
        <f t="shared" si="50"/>
        <v>71100901014264</v>
      </c>
      <c r="B583" s="451" t="s">
        <v>439</v>
      </c>
      <c r="C583" s="452" t="s">
        <v>189</v>
      </c>
      <c r="D583" s="453" t="s">
        <v>187</v>
      </c>
      <c r="E583" s="462" t="s">
        <v>106</v>
      </c>
      <c r="F583" s="467" t="s">
        <v>106</v>
      </c>
      <c r="G583" s="468">
        <v>4264</v>
      </c>
      <c r="H583" s="238"/>
      <c r="I583" s="463"/>
      <c r="J583" s="464"/>
      <c r="K583" s="464"/>
      <c r="L583" s="465" t="s">
        <v>841</v>
      </c>
      <c r="M583" s="459"/>
      <c r="N583" s="466">
        <f>SUM(N584:N586)</f>
        <v>0</v>
      </c>
      <c r="O583" s="466">
        <f>SUM(O584:O586)</f>
        <v>0</v>
      </c>
      <c r="P583" s="466">
        <f>SUM(P584:P586)</f>
        <v>0</v>
      </c>
    </row>
    <row r="584" spans="1:16" s="273" customFormat="1" hidden="1">
      <c r="A584" s="269" t="str">
        <f t="shared" si="50"/>
        <v>71100901014267</v>
      </c>
      <c r="B584" s="451" t="s">
        <v>439</v>
      </c>
      <c r="C584" s="452" t="s">
        <v>189</v>
      </c>
      <c r="D584" s="453" t="s">
        <v>187</v>
      </c>
      <c r="E584" s="462" t="s">
        <v>106</v>
      </c>
      <c r="F584" s="467" t="s">
        <v>106</v>
      </c>
      <c r="G584" s="468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40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40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273" customFormat="1" hidden="1">
      <c r="A585" s="269"/>
      <c r="B585" s="451"/>
      <c r="C585" s="452"/>
      <c r="D585" s="453"/>
      <c r="E585" s="462"/>
      <c r="F585" s="467"/>
      <c r="G585" s="468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</row>
    <row r="586" spans="1:16" s="273" customFormat="1" ht="25.5" hidden="1">
      <c r="A586" s="269" t="str">
        <f t="shared" si="50"/>
        <v>71100901014823</v>
      </c>
      <c r="B586" s="451" t="s">
        <v>439</v>
      </c>
      <c r="C586" s="452" t="s">
        <v>189</v>
      </c>
      <c r="D586" s="453" t="s">
        <v>187</v>
      </c>
      <c r="E586" s="462" t="s">
        <v>106</v>
      </c>
      <c r="F586" s="467" t="s">
        <v>106</v>
      </c>
      <c r="G586" s="468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40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40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273" customFormat="1" ht="40.5" hidden="1">
      <c r="A587" s="269"/>
      <c r="B587" s="451"/>
      <c r="C587" s="452"/>
      <c r="D587" s="453"/>
      <c r="E587" s="462"/>
      <c r="F587" s="467"/>
      <c r="G587" s="468"/>
      <c r="H587" s="238"/>
      <c r="I587" s="463"/>
      <c r="J587" s="464"/>
      <c r="K587" s="464"/>
      <c r="L587" s="465" t="s">
        <v>793</v>
      </c>
      <c r="M587" s="459"/>
      <c r="N587" s="466">
        <f>SUM(N588)</f>
        <v>0</v>
      </c>
      <c r="O587" s="466">
        <f>SUM(O588)</f>
        <v>0</v>
      </c>
      <c r="P587" s="466">
        <f>SUM(P588)</f>
        <v>0</v>
      </c>
    </row>
    <row r="588" spans="1:16" s="273" customFormat="1" hidden="1">
      <c r="A588" s="269"/>
      <c r="B588" s="451"/>
      <c r="C588" s="452"/>
      <c r="D588" s="453"/>
      <c r="E588" s="462"/>
      <c r="F588" s="467"/>
      <c r="G588" s="468"/>
      <c r="H588" s="496"/>
      <c r="I588" s="474"/>
      <c r="J588" s="497"/>
      <c r="K588" s="498"/>
      <c r="L588" s="248" t="s">
        <v>348</v>
      </c>
      <c r="M588" s="244">
        <v>4729</v>
      </c>
      <c r="N588" s="240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40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40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273" customFormat="1" ht="46.5" customHeight="1">
      <c r="A589" s="269"/>
      <c r="B589" s="451"/>
      <c r="C589" s="452"/>
      <c r="D589" s="453"/>
      <c r="E589" s="462"/>
      <c r="F589" s="467"/>
      <c r="G589" s="468"/>
      <c r="H589" s="238"/>
      <c r="I589" s="463"/>
      <c r="J589" s="464"/>
      <c r="K589" s="464"/>
      <c r="L589" s="465" t="s">
        <v>834</v>
      </c>
      <c r="M589" s="459"/>
      <c r="N589" s="466">
        <f>SUM(N590)</f>
        <v>-3000000</v>
      </c>
      <c r="O589" s="466">
        <f>SUM(O590)</f>
        <v>-3000000</v>
      </c>
      <c r="P589" s="466">
        <f>SUM(P590)</f>
        <v>0</v>
      </c>
    </row>
    <row r="590" spans="1:16" s="273" customFormat="1">
      <c r="A590" s="269"/>
      <c r="B590" s="451"/>
      <c r="C590" s="452"/>
      <c r="D590" s="453"/>
      <c r="E590" s="462"/>
      <c r="F590" s="467"/>
      <c r="G590" s="468"/>
      <c r="H590" s="496"/>
      <c r="I590" s="474"/>
      <c r="J590" s="497"/>
      <c r="K590" s="498"/>
      <c r="L590" s="252" t="s">
        <v>134</v>
      </c>
      <c r="M590" s="236">
        <v>4861</v>
      </c>
      <c r="N590" s="240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-3000000</v>
      </c>
      <c r="O590" s="240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-3000000</v>
      </c>
      <c r="P590" s="240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273" customFormat="1" ht="78" hidden="1" customHeight="1">
      <c r="A591" s="269"/>
      <c r="B591" s="451"/>
      <c r="C591" s="452"/>
      <c r="D591" s="453"/>
      <c r="E591" s="462"/>
      <c r="F591" s="467"/>
      <c r="G591" s="468"/>
      <c r="H591" s="238"/>
      <c r="I591" s="463"/>
      <c r="J591" s="464"/>
      <c r="K591" s="464"/>
      <c r="L591" s="465" t="s">
        <v>836</v>
      </c>
      <c r="M591" s="459"/>
      <c r="N591" s="466">
        <f>SUM(N592:N597)</f>
        <v>0</v>
      </c>
      <c r="O591" s="466">
        <f>SUM(O592)</f>
        <v>0</v>
      </c>
      <c r="P591" s="466">
        <f>SUM(P592)</f>
        <v>0</v>
      </c>
    </row>
    <row r="592" spans="1:16" s="273" customFormat="1" hidden="1">
      <c r="A592" s="269"/>
      <c r="B592" s="451"/>
      <c r="C592" s="452"/>
      <c r="D592" s="453"/>
      <c r="E592" s="462"/>
      <c r="F592" s="467"/>
      <c r="G592" s="468"/>
      <c r="H592" s="496"/>
      <c r="I592" s="474"/>
      <c r="J592" s="497"/>
      <c r="K592" s="498"/>
      <c r="L592" s="248" t="s">
        <v>348</v>
      </c>
      <c r="M592" s="244">
        <v>4729</v>
      </c>
      <c r="N592" s="240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40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40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04" s="273" customFormat="1" ht="40.5" hidden="1">
      <c r="A593" s="269"/>
      <c r="B593" s="451"/>
      <c r="C593" s="452"/>
      <c r="D593" s="453"/>
      <c r="E593" s="462"/>
      <c r="F593" s="467"/>
      <c r="G593" s="468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57">O594</f>
        <v>0</v>
      </c>
      <c r="P593" s="466">
        <f t="shared" si="57"/>
        <v>0</v>
      </c>
    </row>
    <row r="594" spans="1:204" s="273" customFormat="1" hidden="1">
      <c r="A594" s="269"/>
      <c r="B594" s="451"/>
      <c r="C594" s="452"/>
      <c r="D594" s="453"/>
      <c r="E594" s="462"/>
      <c r="F594" s="467"/>
      <c r="G594" s="468"/>
      <c r="H594" s="496"/>
      <c r="I594" s="474"/>
      <c r="J594" s="497"/>
      <c r="K594" s="498"/>
      <c r="L594" s="248" t="s">
        <v>348</v>
      </c>
      <c r="M594" s="244">
        <v>4729</v>
      </c>
      <c r="N594" s="240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40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40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04" s="273" customFormat="1" ht="25.5" hidden="1">
      <c r="A595" s="269" t="str">
        <f t="shared" si="50"/>
        <v>71100901014861</v>
      </c>
      <c r="B595" s="451" t="s">
        <v>439</v>
      </c>
      <c r="C595" s="452" t="s">
        <v>189</v>
      </c>
      <c r="D595" s="453" t="s">
        <v>187</v>
      </c>
      <c r="E595" s="462" t="s">
        <v>106</v>
      </c>
      <c r="F595" s="467" t="s">
        <v>106</v>
      </c>
      <c r="G595" s="468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</row>
    <row r="596" spans="1:204" s="273" customFormat="1" ht="12.75" hidden="1">
      <c r="A596" s="269" t="str">
        <f t="shared" si="50"/>
        <v>71100901015122</v>
      </c>
      <c r="B596" s="451" t="s">
        <v>439</v>
      </c>
      <c r="C596" s="452" t="s">
        <v>189</v>
      </c>
      <c r="D596" s="453" t="s">
        <v>187</v>
      </c>
      <c r="E596" s="462" t="s">
        <v>106</v>
      </c>
      <c r="F596" s="467" t="s">
        <v>106</v>
      </c>
      <c r="G596" s="468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</row>
    <row r="597" spans="1:204" s="273" customFormat="1" ht="13.5" hidden="1">
      <c r="A597" s="269" t="str">
        <f t="shared" ref="A597:A604" si="58">CONCATENATE(B597,C597,D597,E597,F597,G597)</f>
        <v>71100902000000</v>
      </c>
      <c r="B597" s="451" t="s">
        <v>439</v>
      </c>
      <c r="C597" s="452" t="s">
        <v>189</v>
      </c>
      <c r="D597" s="453" t="s">
        <v>187</v>
      </c>
      <c r="E597" s="462" t="s">
        <v>140</v>
      </c>
      <c r="F597" s="467" t="s">
        <v>441</v>
      </c>
      <c r="G597" s="456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</row>
    <row r="598" spans="1:204" hidden="1">
      <c r="A598" s="258" t="str">
        <f t="shared" si="58"/>
        <v>71110000000001</v>
      </c>
      <c r="B598" s="259" t="s">
        <v>439</v>
      </c>
      <c r="C598" s="260" t="s">
        <v>104</v>
      </c>
      <c r="D598" s="261" t="s">
        <v>441</v>
      </c>
      <c r="E598" s="262" t="s">
        <v>441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40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40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04" s="391" customFormat="1" ht="25.5" hidden="1">
      <c r="A599" s="269" t="str">
        <f t="shared" si="58"/>
        <v>71110100000000</v>
      </c>
      <c r="B599" s="451" t="s">
        <v>439</v>
      </c>
      <c r="C599" s="452" t="s">
        <v>104</v>
      </c>
      <c r="D599" s="453" t="s">
        <v>106</v>
      </c>
      <c r="E599" s="462" t="s">
        <v>441</v>
      </c>
      <c r="F599" s="467" t="s">
        <v>441</v>
      </c>
      <c r="G599" s="456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40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40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04" s="273" customFormat="1" ht="13.5">
      <c r="A600" s="269" t="str">
        <f t="shared" si="58"/>
        <v>71110100000001</v>
      </c>
      <c r="B600" s="451" t="s">
        <v>439</v>
      </c>
      <c r="C600" s="452" t="s">
        <v>104</v>
      </c>
      <c r="D600" s="453" t="s">
        <v>106</v>
      </c>
      <c r="E600" s="462" t="s">
        <v>441</v>
      </c>
      <c r="F600" s="467" t="s">
        <v>441</v>
      </c>
      <c r="G600" s="456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</row>
    <row r="601" spans="1:204" s="273" customFormat="1" ht="12.75">
      <c r="A601" s="269" t="str">
        <f t="shared" si="58"/>
        <v>71110102000000</v>
      </c>
      <c r="B601" s="451" t="s">
        <v>439</v>
      </c>
      <c r="C601" s="452" t="s">
        <v>104</v>
      </c>
      <c r="D601" s="453" t="s">
        <v>106</v>
      </c>
      <c r="E601" s="462" t="s">
        <v>140</v>
      </c>
      <c r="F601" s="467" t="s">
        <v>441</v>
      </c>
      <c r="G601" s="456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</row>
    <row r="602" spans="1:204" s="273" customFormat="1" ht="25.5">
      <c r="A602" s="269" t="str">
        <f t="shared" si="58"/>
        <v>71110102000001</v>
      </c>
      <c r="B602" s="451" t="s">
        <v>439</v>
      </c>
      <c r="C602" s="452" t="s">
        <v>104</v>
      </c>
      <c r="D602" s="453" t="s">
        <v>106</v>
      </c>
      <c r="E602" s="462" t="s">
        <v>140</v>
      </c>
      <c r="F602" s="467" t="s">
        <v>441</v>
      </c>
      <c r="G602" s="456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SUM(P604)</f>
        <v>0</v>
      </c>
    </row>
    <row r="603" spans="1:204" s="273" customFormat="1" ht="12.75">
      <c r="A603" s="269" t="str">
        <f t="shared" si="58"/>
        <v>71110102004891</v>
      </c>
      <c r="B603" s="451" t="s">
        <v>439</v>
      </c>
      <c r="C603" s="452" t="s">
        <v>104</v>
      </c>
      <c r="D603" s="453" t="s">
        <v>106</v>
      </c>
      <c r="E603" s="462" t="s">
        <v>140</v>
      </c>
      <c r="F603" s="467" t="s">
        <v>441</v>
      </c>
      <c r="G603" s="456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</row>
    <row r="604" spans="1:204" s="273" customFormat="1" ht="13.5">
      <c r="A604" s="269" t="str">
        <f t="shared" si="58"/>
        <v>7111010200x</v>
      </c>
      <c r="B604" s="451" t="s">
        <v>439</v>
      </c>
      <c r="C604" s="452" t="s">
        <v>104</v>
      </c>
      <c r="D604" s="453" t="s">
        <v>106</v>
      </c>
      <c r="E604" s="462" t="s">
        <v>140</v>
      </c>
      <c r="F604" s="467" t="s">
        <v>441</v>
      </c>
      <c r="G604" s="456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SUM(N605:N606)</f>
        <v>-28657.200000000001</v>
      </c>
      <c r="O604" s="466">
        <f>SUM(O605:O606)</f>
        <v>-28657.200000000001</v>
      </c>
      <c r="P604" s="466">
        <f>SUM(P605:P606)</f>
        <v>0</v>
      </c>
    </row>
    <row r="605" spans="1:204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40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40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04" s="502" customFormat="1" ht="25.5">
      <c r="A606" s="258"/>
      <c r="B606" s="425"/>
      <c r="C606" s="260"/>
      <c r="D606" s="261"/>
      <c r="E606" s="262"/>
      <c r="F606" s="263"/>
      <c r="G606" s="426"/>
      <c r="H606" s="473"/>
      <c r="I606" s="474"/>
      <c r="J606" s="475"/>
      <c r="K606" s="476"/>
      <c r="L606" s="477" t="s">
        <v>217</v>
      </c>
      <c r="M606" s="419">
        <v>4511</v>
      </c>
      <c r="N606" s="240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-28657.200000000001</v>
      </c>
      <c r="O606" s="240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-28657.200000000001</v>
      </c>
      <c r="P606" s="240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  <c r="AJ606" s="267"/>
      <c r="AK606" s="267"/>
      <c r="AL606" s="267"/>
      <c r="AM606" s="267"/>
      <c r="AN606" s="267"/>
      <c r="AO606" s="267"/>
      <c r="AP606" s="267"/>
      <c r="AQ606" s="267"/>
      <c r="AR606" s="267"/>
      <c r="AS606" s="267"/>
      <c r="AT606" s="267"/>
      <c r="AU606" s="267"/>
      <c r="AV606" s="267"/>
      <c r="AW606" s="267"/>
      <c r="AX606" s="267"/>
      <c r="AY606" s="267"/>
      <c r="AZ606" s="267"/>
      <c r="BA606" s="267"/>
      <c r="BB606" s="267"/>
      <c r="BC606" s="267"/>
      <c r="BD606" s="267"/>
      <c r="BE606" s="267"/>
      <c r="BF606" s="267"/>
      <c r="BG606" s="267"/>
      <c r="BH606" s="267"/>
      <c r="BI606" s="267"/>
      <c r="BJ606" s="267"/>
      <c r="BK606" s="267"/>
      <c r="BL606" s="267"/>
      <c r="BM606" s="267"/>
      <c r="BN606" s="267"/>
      <c r="BO606" s="267"/>
      <c r="BP606" s="267"/>
      <c r="BQ606" s="267"/>
      <c r="BR606" s="267"/>
      <c r="BS606" s="26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267"/>
      <c r="CJ606" s="267"/>
      <c r="CK606" s="267"/>
      <c r="CL606" s="267"/>
      <c r="CM606" s="267"/>
      <c r="CN606" s="267"/>
      <c r="CO606" s="267"/>
      <c r="CP606" s="267"/>
      <c r="CQ606" s="267"/>
      <c r="CR606" s="267"/>
      <c r="CS606" s="267"/>
      <c r="CT606" s="267"/>
      <c r="CU606" s="267"/>
      <c r="CV606" s="267"/>
      <c r="CW606" s="267"/>
      <c r="CX606" s="267"/>
      <c r="CY606" s="267"/>
      <c r="CZ606" s="267"/>
      <c r="DA606" s="267"/>
      <c r="DB606" s="267"/>
      <c r="DC606" s="267"/>
      <c r="DD606" s="267"/>
      <c r="DE606" s="267"/>
      <c r="DF606" s="267"/>
      <c r="DG606" s="267"/>
      <c r="DH606" s="267"/>
      <c r="DI606" s="267"/>
      <c r="DJ606" s="267"/>
      <c r="DK606" s="267"/>
      <c r="DL606" s="267"/>
      <c r="DM606" s="267"/>
      <c r="DN606" s="267"/>
      <c r="DO606" s="267"/>
      <c r="DP606" s="267"/>
      <c r="DQ606" s="267"/>
      <c r="DR606" s="267"/>
      <c r="DS606" s="267"/>
      <c r="DT606" s="267"/>
      <c r="DU606" s="267"/>
      <c r="DV606" s="267"/>
      <c r="DW606" s="267"/>
      <c r="DX606" s="267"/>
      <c r="DY606" s="267"/>
      <c r="DZ606" s="267"/>
      <c r="EA606" s="267"/>
      <c r="EB606" s="267"/>
      <c r="EC606" s="267"/>
      <c r="ED606" s="267"/>
      <c r="EE606" s="267"/>
      <c r="EF606" s="267"/>
      <c r="EG606" s="267"/>
      <c r="EH606" s="267"/>
      <c r="EI606" s="267"/>
      <c r="EJ606" s="267"/>
      <c r="EK606" s="267"/>
      <c r="EL606" s="267"/>
      <c r="EM606" s="267"/>
      <c r="EN606" s="267"/>
      <c r="EO606" s="267"/>
      <c r="EP606" s="267"/>
      <c r="EQ606" s="267"/>
      <c r="ER606" s="267"/>
      <c r="ES606" s="267"/>
      <c r="ET606" s="267"/>
      <c r="EU606" s="267"/>
      <c r="EV606" s="267"/>
      <c r="EW606" s="267"/>
      <c r="EX606" s="267"/>
      <c r="EY606" s="267"/>
      <c r="EZ606" s="267"/>
      <c r="FA606" s="267"/>
      <c r="FB606" s="267"/>
      <c r="FC606" s="267"/>
      <c r="FD606" s="267"/>
      <c r="FE606" s="267"/>
      <c r="FF606" s="267"/>
      <c r="FG606" s="267"/>
      <c r="FH606" s="267"/>
      <c r="FI606" s="267"/>
      <c r="FJ606" s="267"/>
      <c r="FK606" s="267"/>
      <c r="FL606" s="267"/>
      <c r="FM606" s="267"/>
      <c r="FN606" s="267"/>
      <c r="FO606" s="267"/>
      <c r="FP606" s="267"/>
      <c r="FQ606" s="267"/>
      <c r="FR606" s="267"/>
      <c r="FS606" s="267"/>
      <c r="FT606" s="267"/>
      <c r="FU606" s="267"/>
      <c r="FV606" s="267"/>
      <c r="FW606" s="267"/>
      <c r="FX606" s="267"/>
      <c r="FY606" s="267"/>
      <c r="FZ606" s="267"/>
      <c r="GA606" s="267"/>
      <c r="GB606" s="267"/>
      <c r="GC606" s="267"/>
      <c r="GD606" s="267"/>
      <c r="GE606" s="267"/>
      <c r="GF606" s="267"/>
      <c r="GG606" s="267"/>
      <c r="GH606" s="267"/>
      <c r="GI606" s="267"/>
      <c r="GJ606" s="267"/>
      <c r="GK606" s="267"/>
      <c r="GL606" s="267"/>
      <c r="GM606" s="267"/>
      <c r="GN606" s="267"/>
      <c r="GO606" s="267"/>
      <c r="GP606" s="267"/>
      <c r="GQ606" s="267"/>
      <c r="GR606" s="267"/>
      <c r="GS606" s="267"/>
      <c r="GT606" s="267"/>
      <c r="GU606" s="267"/>
      <c r="GV606" s="267"/>
    </row>
    <row r="607" spans="1:204" s="273" customFormat="1" ht="45.75" hidden="1" customHeight="1">
      <c r="A607" s="269" t="str">
        <f t="shared" ref="A607" si="59">CONCATENATE(B607,C607,D607,E607,F607,G607)</f>
        <v>7111010200x</v>
      </c>
      <c r="B607" s="451" t="s">
        <v>439</v>
      </c>
      <c r="C607" s="452" t="s">
        <v>104</v>
      </c>
      <c r="D607" s="453" t="s">
        <v>106</v>
      </c>
      <c r="E607" s="462" t="s">
        <v>140</v>
      </c>
      <c r="F607" s="467" t="s">
        <v>441</v>
      </c>
      <c r="G607" s="456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N608</f>
        <v>0</v>
      </c>
      <c r="O607" s="466">
        <f t="shared" ref="O607:P607" si="60">O608</f>
        <v>0</v>
      </c>
      <c r="P607" s="466">
        <f t="shared" si="60"/>
        <v>0</v>
      </c>
    </row>
    <row r="608" spans="1:204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40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40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04" ht="25.5" hidden="1"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SUM(N611)</f>
        <v>0</v>
      </c>
      <c r="O609" s="253">
        <f>SUM(O611)</f>
        <v>0</v>
      </c>
      <c r="P609" s="253">
        <f>SUM(P611)</f>
        <v>0</v>
      </c>
    </row>
    <row r="610" spans="1:204" s="502" customFormat="1" hidden="1">
      <c r="A610" s="258"/>
      <c r="B610" s="425"/>
      <c r="C610" s="260"/>
      <c r="D610" s="261"/>
      <c r="E610" s="262"/>
      <c r="F610" s="263"/>
      <c r="G610" s="426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  <c r="AJ610" s="267"/>
      <c r="AK610" s="267"/>
      <c r="AL610" s="267"/>
      <c r="AM610" s="267"/>
      <c r="AN610" s="267"/>
      <c r="AO610" s="267"/>
      <c r="AP610" s="267"/>
      <c r="AQ610" s="267"/>
      <c r="AR610" s="267"/>
      <c r="AS610" s="267"/>
      <c r="AT610" s="267"/>
      <c r="AU610" s="267"/>
      <c r="AV610" s="267"/>
      <c r="AW610" s="267"/>
      <c r="AX610" s="267"/>
      <c r="AY610" s="267"/>
      <c r="AZ610" s="267"/>
      <c r="BA610" s="267"/>
      <c r="BB610" s="267"/>
      <c r="BC610" s="267"/>
      <c r="BD610" s="267"/>
      <c r="BE610" s="267"/>
      <c r="BF610" s="267"/>
      <c r="BG610" s="267"/>
      <c r="BH610" s="267"/>
      <c r="BI610" s="267"/>
      <c r="BJ610" s="267"/>
      <c r="BK610" s="267"/>
      <c r="BL610" s="267"/>
      <c r="BM610" s="267"/>
      <c r="BN610" s="267"/>
      <c r="BO610" s="267"/>
      <c r="BP610" s="267"/>
      <c r="BQ610" s="267"/>
      <c r="BR610" s="267"/>
      <c r="BS610" s="26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267"/>
      <c r="CJ610" s="267"/>
      <c r="CK610" s="267"/>
      <c r="CL610" s="267"/>
      <c r="CM610" s="267"/>
      <c r="CN610" s="267"/>
      <c r="CO610" s="267"/>
      <c r="CP610" s="267"/>
      <c r="CQ610" s="267"/>
      <c r="CR610" s="267"/>
      <c r="CS610" s="267"/>
      <c r="CT610" s="267"/>
      <c r="CU610" s="267"/>
      <c r="CV610" s="267"/>
      <c r="CW610" s="267"/>
      <c r="CX610" s="267"/>
      <c r="CY610" s="267"/>
      <c r="CZ610" s="267"/>
      <c r="DA610" s="267"/>
      <c r="DB610" s="267"/>
      <c r="DC610" s="267"/>
      <c r="DD610" s="267"/>
      <c r="DE610" s="267"/>
      <c r="DF610" s="267"/>
      <c r="DG610" s="267"/>
      <c r="DH610" s="267"/>
      <c r="DI610" s="267"/>
      <c r="DJ610" s="267"/>
      <c r="DK610" s="267"/>
      <c r="DL610" s="267"/>
      <c r="DM610" s="267"/>
      <c r="DN610" s="267"/>
      <c r="DO610" s="267"/>
      <c r="DP610" s="267"/>
      <c r="DQ610" s="267"/>
      <c r="DR610" s="267"/>
      <c r="DS610" s="267"/>
      <c r="DT610" s="267"/>
      <c r="DU610" s="267"/>
      <c r="DV610" s="267"/>
      <c r="DW610" s="267"/>
      <c r="DX610" s="267"/>
      <c r="DY610" s="267"/>
      <c r="DZ610" s="267"/>
      <c r="EA610" s="267"/>
      <c r="EB610" s="267"/>
      <c r="EC610" s="267"/>
      <c r="ED610" s="267"/>
      <c r="EE610" s="267"/>
      <c r="EF610" s="267"/>
      <c r="EG610" s="267"/>
      <c r="EH610" s="267"/>
      <c r="EI610" s="267"/>
      <c r="EJ610" s="267"/>
      <c r="EK610" s="267"/>
      <c r="EL610" s="267"/>
      <c r="EM610" s="267"/>
      <c r="EN610" s="267"/>
      <c r="EO610" s="267"/>
      <c r="EP610" s="267"/>
      <c r="EQ610" s="267"/>
      <c r="ER610" s="267"/>
      <c r="ES610" s="267"/>
      <c r="ET610" s="267"/>
      <c r="EU610" s="267"/>
      <c r="EV610" s="267"/>
      <c r="EW610" s="267"/>
      <c r="EX610" s="267"/>
      <c r="EY610" s="267"/>
      <c r="EZ610" s="267"/>
      <c r="FA610" s="267"/>
      <c r="FB610" s="267"/>
      <c r="FC610" s="267"/>
      <c r="FD610" s="267"/>
      <c r="FE610" s="267"/>
      <c r="FF610" s="267"/>
      <c r="FG610" s="267"/>
      <c r="FH610" s="267"/>
      <c r="FI610" s="267"/>
      <c r="FJ610" s="267"/>
      <c r="FK610" s="267"/>
      <c r="FL610" s="267"/>
      <c r="FM610" s="267"/>
      <c r="FN610" s="267"/>
      <c r="FO610" s="267"/>
      <c r="FP610" s="267"/>
      <c r="FQ610" s="267"/>
      <c r="FR610" s="267"/>
      <c r="FS610" s="267"/>
      <c r="FT610" s="267"/>
      <c r="FU610" s="267"/>
      <c r="FV610" s="267"/>
      <c r="FW610" s="267"/>
      <c r="FX610" s="267"/>
      <c r="FY610" s="267"/>
      <c r="FZ610" s="267"/>
      <c r="GA610" s="267"/>
      <c r="GB610" s="267"/>
      <c r="GC610" s="267"/>
      <c r="GD610" s="267"/>
      <c r="GE610" s="267"/>
      <c r="GF610" s="267"/>
      <c r="GG610" s="267"/>
      <c r="GH610" s="267"/>
      <c r="GI610" s="267"/>
      <c r="GJ610" s="267"/>
      <c r="GK610" s="267"/>
      <c r="GL610" s="267"/>
      <c r="GM610" s="267"/>
      <c r="GN610" s="267"/>
      <c r="GO610" s="267"/>
      <c r="GP610" s="267"/>
      <c r="GQ610" s="267"/>
      <c r="GR610" s="267"/>
      <c r="GS610" s="267"/>
      <c r="GT610" s="267"/>
      <c r="GU610" s="267"/>
      <c r="GV610" s="267"/>
    </row>
    <row r="611" spans="1:204" s="502" customFormat="1" hidden="1">
      <c r="A611" s="258"/>
      <c r="B611" s="425"/>
      <c r="C611" s="260"/>
      <c r="D611" s="261"/>
      <c r="E611" s="262"/>
      <c r="F611" s="263"/>
      <c r="G611" s="426"/>
      <c r="H611" s="238"/>
      <c r="I611" s="463"/>
      <c r="J611" s="464"/>
      <c r="K611" s="464"/>
      <c r="L611" s="465" t="s">
        <v>322</v>
      </c>
      <c r="M611" s="459"/>
      <c r="N611" s="466">
        <f>SUM(N612:N613)</f>
        <v>0</v>
      </c>
      <c r="O611" s="466">
        <f>SUM(O612:O613)</f>
        <v>0</v>
      </c>
      <c r="P611" s="466">
        <f>SUM(P612:P613)</f>
        <v>0</v>
      </c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  <c r="AJ611" s="267"/>
      <c r="AK611" s="267"/>
      <c r="AL611" s="267"/>
      <c r="AM611" s="267"/>
      <c r="AN611" s="267"/>
      <c r="AO611" s="267"/>
      <c r="AP611" s="267"/>
      <c r="AQ611" s="267"/>
      <c r="AR611" s="267"/>
      <c r="AS611" s="267"/>
      <c r="AT611" s="267"/>
      <c r="AU611" s="267"/>
      <c r="AV611" s="267"/>
      <c r="AW611" s="267"/>
      <c r="AX611" s="267"/>
      <c r="AY611" s="267"/>
      <c r="AZ611" s="267"/>
      <c r="BA611" s="267"/>
      <c r="BB611" s="267"/>
      <c r="BC611" s="267"/>
      <c r="BD611" s="267"/>
      <c r="BE611" s="267"/>
      <c r="BF611" s="267"/>
      <c r="BG611" s="267"/>
      <c r="BH611" s="267"/>
      <c r="BI611" s="267"/>
      <c r="BJ611" s="267"/>
      <c r="BK611" s="267"/>
      <c r="BL611" s="267"/>
      <c r="BM611" s="267"/>
      <c r="BN611" s="267"/>
      <c r="BO611" s="267"/>
      <c r="BP611" s="267"/>
      <c r="BQ611" s="267"/>
      <c r="BR611" s="267"/>
      <c r="BS611" s="26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267"/>
      <c r="CJ611" s="267"/>
      <c r="CK611" s="267"/>
      <c r="CL611" s="267"/>
      <c r="CM611" s="267"/>
      <c r="CN611" s="267"/>
      <c r="CO611" s="267"/>
      <c r="CP611" s="267"/>
      <c r="CQ611" s="267"/>
      <c r="CR611" s="267"/>
      <c r="CS611" s="267"/>
      <c r="CT611" s="267"/>
      <c r="CU611" s="267"/>
      <c r="CV611" s="267"/>
      <c r="CW611" s="267"/>
      <c r="CX611" s="267"/>
      <c r="CY611" s="267"/>
      <c r="CZ611" s="267"/>
      <c r="DA611" s="267"/>
      <c r="DB611" s="267"/>
      <c r="DC611" s="267"/>
      <c r="DD611" s="267"/>
      <c r="DE611" s="267"/>
      <c r="DF611" s="267"/>
      <c r="DG611" s="267"/>
      <c r="DH611" s="267"/>
      <c r="DI611" s="267"/>
      <c r="DJ611" s="267"/>
      <c r="DK611" s="267"/>
      <c r="DL611" s="267"/>
      <c r="DM611" s="267"/>
      <c r="DN611" s="267"/>
      <c r="DO611" s="267"/>
      <c r="DP611" s="267"/>
      <c r="DQ611" s="267"/>
      <c r="DR611" s="267"/>
      <c r="DS611" s="267"/>
      <c r="DT611" s="267"/>
      <c r="DU611" s="267"/>
      <c r="DV611" s="267"/>
      <c r="DW611" s="267"/>
      <c r="DX611" s="267"/>
      <c r="DY611" s="267"/>
      <c r="DZ611" s="267"/>
      <c r="EA611" s="267"/>
      <c r="EB611" s="267"/>
      <c r="EC611" s="267"/>
      <c r="ED611" s="267"/>
      <c r="EE611" s="267"/>
      <c r="EF611" s="267"/>
      <c r="EG611" s="267"/>
      <c r="EH611" s="267"/>
      <c r="EI611" s="267"/>
      <c r="EJ611" s="267"/>
      <c r="EK611" s="267"/>
      <c r="EL611" s="267"/>
      <c r="EM611" s="267"/>
      <c r="EN611" s="267"/>
      <c r="EO611" s="267"/>
      <c r="EP611" s="267"/>
      <c r="EQ611" s="267"/>
      <c r="ER611" s="267"/>
      <c r="ES611" s="267"/>
      <c r="ET611" s="267"/>
      <c r="EU611" s="267"/>
      <c r="EV611" s="267"/>
      <c r="EW611" s="267"/>
      <c r="EX611" s="267"/>
      <c r="EY611" s="267"/>
      <c r="EZ611" s="267"/>
      <c r="FA611" s="267"/>
      <c r="FB611" s="267"/>
      <c r="FC611" s="267"/>
      <c r="FD611" s="267"/>
      <c r="FE611" s="267"/>
      <c r="FF611" s="267"/>
      <c r="FG611" s="267"/>
      <c r="FH611" s="267"/>
      <c r="FI611" s="267"/>
      <c r="FJ611" s="267"/>
      <c r="FK611" s="267"/>
      <c r="FL611" s="267"/>
      <c r="FM611" s="267"/>
      <c r="FN611" s="267"/>
      <c r="FO611" s="267"/>
      <c r="FP611" s="267"/>
      <c r="FQ611" s="267"/>
      <c r="FR611" s="267"/>
      <c r="FS611" s="267"/>
      <c r="FT611" s="267"/>
      <c r="FU611" s="267"/>
      <c r="FV611" s="267"/>
      <c r="FW611" s="267"/>
      <c r="FX611" s="267"/>
      <c r="FY611" s="267"/>
      <c r="FZ611" s="267"/>
      <c r="GA611" s="267"/>
      <c r="GB611" s="267"/>
      <c r="GC611" s="267"/>
      <c r="GD611" s="267"/>
      <c r="GE611" s="267"/>
      <c r="GF611" s="267"/>
      <c r="GG611" s="267"/>
      <c r="GH611" s="267"/>
      <c r="GI611" s="267"/>
      <c r="GJ611" s="267"/>
      <c r="GK611" s="267"/>
      <c r="GL611" s="267"/>
      <c r="GM611" s="267"/>
      <c r="GN611" s="267"/>
      <c r="GO611" s="267"/>
      <c r="GP611" s="267"/>
      <c r="GQ611" s="267"/>
      <c r="GR611" s="267"/>
      <c r="GS611" s="267"/>
      <c r="GT611" s="267"/>
      <c r="GU611" s="267"/>
      <c r="GV611" s="267"/>
    </row>
    <row r="612" spans="1:204" s="502" customFormat="1" hidden="1">
      <c r="A612" s="258"/>
      <c r="B612" s="425"/>
      <c r="C612" s="260"/>
      <c r="D612" s="261"/>
      <c r="E612" s="262"/>
      <c r="F612" s="263"/>
      <c r="G612" s="426"/>
      <c r="H612" s="245"/>
      <c r="I612" s="246"/>
      <c r="J612" s="247"/>
      <c r="K612" s="247"/>
      <c r="L612" s="248" t="s">
        <v>125</v>
      </c>
      <c r="M612" s="244">
        <v>4239</v>
      </c>
      <c r="N612" s="240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40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40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  <c r="AJ612" s="267"/>
      <c r="AK612" s="267"/>
      <c r="AL612" s="267"/>
      <c r="AM612" s="267"/>
      <c r="AN612" s="267"/>
      <c r="AO612" s="267"/>
      <c r="AP612" s="267"/>
      <c r="AQ612" s="267"/>
      <c r="AR612" s="267"/>
      <c r="AS612" s="267"/>
      <c r="AT612" s="267"/>
      <c r="AU612" s="267"/>
      <c r="AV612" s="267"/>
      <c r="AW612" s="267"/>
      <c r="AX612" s="267"/>
      <c r="AY612" s="267"/>
      <c r="AZ612" s="267"/>
      <c r="BA612" s="267"/>
      <c r="BB612" s="267"/>
      <c r="BC612" s="267"/>
      <c r="BD612" s="267"/>
      <c r="BE612" s="267"/>
      <c r="BF612" s="267"/>
      <c r="BG612" s="267"/>
      <c r="BH612" s="267"/>
      <c r="BI612" s="267"/>
      <c r="BJ612" s="267"/>
      <c r="BK612" s="267"/>
      <c r="BL612" s="267"/>
      <c r="BM612" s="267"/>
      <c r="BN612" s="267"/>
      <c r="BO612" s="267"/>
      <c r="BP612" s="267"/>
      <c r="BQ612" s="267"/>
      <c r="BR612" s="267"/>
      <c r="BS612" s="26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267"/>
      <c r="CJ612" s="267"/>
      <c r="CK612" s="267"/>
      <c r="CL612" s="267"/>
      <c r="CM612" s="267"/>
      <c r="CN612" s="267"/>
      <c r="CO612" s="267"/>
      <c r="CP612" s="267"/>
      <c r="CQ612" s="267"/>
      <c r="CR612" s="267"/>
      <c r="CS612" s="267"/>
      <c r="CT612" s="267"/>
      <c r="CU612" s="267"/>
      <c r="CV612" s="267"/>
      <c r="CW612" s="267"/>
      <c r="CX612" s="267"/>
      <c r="CY612" s="267"/>
      <c r="CZ612" s="267"/>
      <c r="DA612" s="267"/>
      <c r="DB612" s="267"/>
      <c r="DC612" s="267"/>
      <c r="DD612" s="267"/>
      <c r="DE612" s="267"/>
      <c r="DF612" s="267"/>
      <c r="DG612" s="267"/>
      <c r="DH612" s="267"/>
      <c r="DI612" s="267"/>
      <c r="DJ612" s="267"/>
      <c r="DK612" s="267"/>
      <c r="DL612" s="267"/>
      <c r="DM612" s="267"/>
      <c r="DN612" s="267"/>
      <c r="DO612" s="267"/>
      <c r="DP612" s="267"/>
      <c r="DQ612" s="267"/>
      <c r="DR612" s="267"/>
      <c r="DS612" s="267"/>
      <c r="DT612" s="267"/>
      <c r="DU612" s="267"/>
      <c r="DV612" s="267"/>
      <c r="DW612" s="267"/>
      <c r="DX612" s="267"/>
      <c r="DY612" s="267"/>
      <c r="DZ612" s="267"/>
      <c r="EA612" s="267"/>
      <c r="EB612" s="267"/>
      <c r="EC612" s="267"/>
      <c r="ED612" s="267"/>
      <c r="EE612" s="267"/>
      <c r="EF612" s="267"/>
      <c r="EG612" s="267"/>
      <c r="EH612" s="267"/>
      <c r="EI612" s="267"/>
      <c r="EJ612" s="267"/>
      <c r="EK612" s="267"/>
      <c r="EL612" s="267"/>
      <c r="EM612" s="267"/>
      <c r="EN612" s="267"/>
      <c r="EO612" s="267"/>
      <c r="EP612" s="267"/>
      <c r="EQ612" s="267"/>
      <c r="ER612" s="267"/>
      <c r="ES612" s="267"/>
      <c r="ET612" s="267"/>
      <c r="EU612" s="267"/>
      <c r="EV612" s="267"/>
      <c r="EW612" s="267"/>
      <c r="EX612" s="267"/>
      <c r="EY612" s="267"/>
      <c r="EZ612" s="267"/>
      <c r="FA612" s="267"/>
      <c r="FB612" s="267"/>
      <c r="FC612" s="267"/>
      <c r="FD612" s="267"/>
      <c r="FE612" s="267"/>
      <c r="FF612" s="267"/>
      <c r="FG612" s="267"/>
      <c r="FH612" s="267"/>
      <c r="FI612" s="267"/>
      <c r="FJ612" s="267"/>
      <c r="FK612" s="267"/>
      <c r="FL612" s="267"/>
      <c r="FM612" s="267"/>
      <c r="FN612" s="267"/>
      <c r="FO612" s="267"/>
      <c r="FP612" s="267"/>
      <c r="FQ612" s="267"/>
      <c r="FR612" s="267"/>
      <c r="FS612" s="267"/>
      <c r="FT612" s="267"/>
      <c r="FU612" s="267"/>
      <c r="FV612" s="267"/>
      <c r="FW612" s="267"/>
      <c r="FX612" s="267"/>
      <c r="FY612" s="267"/>
      <c r="FZ612" s="267"/>
      <c r="GA612" s="267"/>
      <c r="GB612" s="267"/>
      <c r="GC612" s="267"/>
      <c r="GD612" s="267"/>
      <c r="GE612" s="267"/>
      <c r="GF612" s="267"/>
      <c r="GG612" s="267"/>
      <c r="GH612" s="267"/>
      <c r="GI612" s="267"/>
      <c r="GJ612" s="267"/>
      <c r="GK612" s="267"/>
      <c r="GL612" s="267"/>
      <c r="GM612" s="267"/>
      <c r="GN612" s="267"/>
      <c r="GO612" s="267"/>
      <c r="GP612" s="267"/>
      <c r="GQ612" s="267"/>
      <c r="GR612" s="267"/>
      <c r="GS612" s="267"/>
      <c r="GT612" s="267"/>
      <c r="GU612" s="267"/>
      <c r="GV612" s="267"/>
    </row>
    <row r="613" spans="1:204" s="502" customFormat="1" ht="25.5" hidden="1">
      <c r="A613" s="258"/>
      <c r="B613" s="425"/>
      <c r="C613" s="260"/>
      <c r="D613" s="261"/>
      <c r="E613" s="262"/>
      <c r="F613" s="263"/>
      <c r="G613" s="426"/>
      <c r="H613" s="473"/>
      <c r="I613" s="474"/>
      <c r="J613" s="475"/>
      <c r="K613" s="476"/>
      <c r="L613" s="477" t="s">
        <v>217</v>
      </c>
      <c r="M613" s="419">
        <v>4511</v>
      </c>
      <c r="N613" s="240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40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40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  <c r="AJ613" s="267"/>
      <c r="AK613" s="267"/>
      <c r="AL613" s="267"/>
      <c r="AM613" s="267"/>
      <c r="AN613" s="267"/>
      <c r="AO613" s="267"/>
      <c r="AP613" s="267"/>
      <c r="AQ613" s="267"/>
      <c r="AR613" s="267"/>
      <c r="AS613" s="267"/>
      <c r="AT613" s="267"/>
      <c r="AU613" s="267"/>
      <c r="AV613" s="267"/>
      <c r="AW613" s="267"/>
      <c r="AX613" s="267"/>
      <c r="AY613" s="267"/>
      <c r="AZ613" s="267"/>
      <c r="BA613" s="267"/>
      <c r="BB613" s="267"/>
      <c r="BC613" s="267"/>
      <c r="BD613" s="267"/>
      <c r="BE613" s="267"/>
      <c r="BF613" s="267"/>
      <c r="BG613" s="267"/>
      <c r="BH613" s="267"/>
      <c r="BI613" s="267"/>
      <c r="BJ613" s="267"/>
      <c r="BK613" s="267"/>
      <c r="BL613" s="267"/>
      <c r="BM613" s="267"/>
      <c r="BN613" s="267"/>
      <c r="BO613" s="267"/>
      <c r="BP613" s="267"/>
      <c r="BQ613" s="267"/>
      <c r="BR613" s="267"/>
      <c r="BS613" s="26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267"/>
      <c r="CJ613" s="267"/>
      <c r="CK613" s="267"/>
      <c r="CL613" s="267"/>
      <c r="CM613" s="267"/>
      <c r="CN613" s="267"/>
      <c r="CO613" s="267"/>
      <c r="CP613" s="267"/>
      <c r="CQ613" s="267"/>
      <c r="CR613" s="267"/>
      <c r="CS613" s="267"/>
      <c r="CT613" s="267"/>
      <c r="CU613" s="267"/>
      <c r="CV613" s="267"/>
      <c r="CW613" s="267"/>
      <c r="CX613" s="267"/>
      <c r="CY613" s="267"/>
      <c r="CZ613" s="267"/>
      <c r="DA613" s="267"/>
      <c r="DB613" s="267"/>
      <c r="DC613" s="267"/>
      <c r="DD613" s="267"/>
      <c r="DE613" s="267"/>
      <c r="DF613" s="267"/>
      <c r="DG613" s="267"/>
      <c r="DH613" s="267"/>
      <c r="DI613" s="267"/>
      <c r="DJ613" s="267"/>
      <c r="DK613" s="267"/>
      <c r="DL613" s="267"/>
      <c r="DM613" s="267"/>
      <c r="DN613" s="267"/>
      <c r="DO613" s="267"/>
      <c r="DP613" s="267"/>
      <c r="DQ613" s="267"/>
      <c r="DR613" s="267"/>
      <c r="DS613" s="267"/>
      <c r="DT613" s="267"/>
      <c r="DU613" s="267"/>
      <c r="DV613" s="267"/>
      <c r="DW613" s="267"/>
      <c r="DX613" s="267"/>
      <c r="DY613" s="267"/>
      <c r="DZ613" s="267"/>
      <c r="EA613" s="267"/>
      <c r="EB613" s="267"/>
      <c r="EC613" s="267"/>
      <c r="ED613" s="267"/>
      <c r="EE613" s="267"/>
      <c r="EF613" s="267"/>
      <c r="EG613" s="267"/>
      <c r="EH613" s="267"/>
      <c r="EI613" s="267"/>
      <c r="EJ613" s="267"/>
      <c r="EK613" s="267"/>
      <c r="EL613" s="267"/>
      <c r="EM613" s="267"/>
      <c r="EN613" s="267"/>
      <c r="EO613" s="267"/>
      <c r="EP613" s="267"/>
      <c r="EQ613" s="267"/>
      <c r="ER613" s="267"/>
      <c r="ES613" s="267"/>
      <c r="ET613" s="267"/>
      <c r="EU613" s="267"/>
      <c r="EV613" s="267"/>
      <c r="EW613" s="267"/>
      <c r="EX613" s="267"/>
      <c r="EY613" s="267"/>
      <c r="EZ613" s="267"/>
      <c r="FA613" s="267"/>
      <c r="FB613" s="267"/>
      <c r="FC613" s="267"/>
      <c r="FD613" s="267"/>
      <c r="FE613" s="267"/>
      <c r="FF613" s="267"/>
      <c r="FG613" s="267"/>
      <c r="FH613" s="267"/>
      <c r="FI613" s="267"/>
      <c r="FJ613" s="267"/>
      <c r="FK613" s="267"/>
      <c r="FL613" s="267"/>
      <c r="FM613" s="267"/>
      <c r="FN613" s="267"/>
      <c r="FO613" s="267"/>
      <c r="FP613" s="267"/>
      <c r="FQ613" s="267"/>
      <c r="FR613" s="267"/>
      <c r="FS613" s="267"/>
      <c r="FT613" s="267"/>
      <c r="FU613" s="267"/>
      <c r="FV613" s="267"/>
      <c r="FW613" s="267"/>
      <c r="FX613" s="267"/>
      <c r="FY613" s="267"/>
      <c r="FZ613" s="267"/>
      <c r="GA613" s="267"/>
      <c r="GB613" s="267"/>
      <c r="GC613" s="267"/>
      <c r="GD613" s="267"/>
      <c r="GE613" s="267"/>
      <c r="GF613" s="267"/>
      <c r="GG613" s="267"/>
      <c r="GH613" s="267"/>
      <c r="GI613" s="267"/>
      <c r="GJ613" s="267"/>
      <c r="GK613" s="267"/>
      <c r="GL613" s="267"/>
      <c r="GM613" s="267"/>
      <c r="GN613" s="267"/>
      <c r="GO613" s="267"/>
      <c r="GP613" s="267"/>
      <c r="GQ613" s="267"/>
      <c r="GR613" s="267"/>
      <c r="GS613" s="267"/>
      <c r="GT613" s="267"/>
      <c r="GU613" s="267"/>
      <c r="GV613" s="267"/>
    </row>
    <row r="614" spans="1:204" s="502" customFormat="1">
      <c r="A614" s="258"/>
      <c r="B614" s="425"/>
      <c r="C614" s="260"/>
      <c r="D614" s="261"/>
      <c r="E614" s="262"/>
      <c r="F614" s="263"/>
      <c r="G614" s="426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  <c r="AJ614" s="267"/>
      <c r="AK614" s="267"/>
      <c r="AL614" s="267"/>
      <c r="AM614" s="267"/>
      <c r="AN614" s="267"/>
      <c r="AO614" s="267"/>
      <c r="AP614" s="267"/>
      <c r="AQ614" s="267"/>
      <c r="AR614" s="267"/>
      <c r="AS614" s="267"/>
      <c r="AT614" s="267"/>
      <c r="AU614" s="267"/>
      <c r="AV614" s="267"/>
      <c r="AW614" s="267"/>
      <c r="AX614" s="267"/>
      <c r="AY614" s="267"/>
      <c r="AZ614" s="267"/>
      <c r="BA614" s="267"/>
      <c r="BB614" s="267"/>
      <c r="BC614" s="267"/>
      <c r="BD614" s="267"/>
      <c r="BE614" s="267"/>
      <c r="BF614" s="267"/>
      <c r="BG614" s="267"/>
      <c r="BH614" s="267"/>
      <c r="BI614" s="267"/>
      <c r="BJ614" s="267"/>
      <c r="BK614" s="267"/>
      <c r="BL614" s="267"/>
      <c r="BM614" s="267"/>
      <c r="BN614" s="267"/>
      <c r="BO614" s="267"/>
      <c r="BP614" s="267"/>
      <c r="BQ614" s="267"/>
      <c r="BR614" s="267"/>
      <c r="BS614" s="26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267"/>
      <c r="CJ614" s="267"/>
      <c r="CK614" s="267"/>
      <c r="CL614" s="267"/>
      <c r="CM614" s="267"/>
      <c r="CN614" s="267"/>
      <c r="CO614" s="267"/>
      <c r="CP614" s="267"/>
      <c r="CQ614" s="267"/>
      <c r="CR614" s="267"/>
      <c r="CS614" s="267"/>
      <c r="CT614" s="267"/>
      <c r="CU614" s="267"/>
      <c r="CV614" s="267"/>
      <c r="CW614" s="267"/>
      <c r="CX614" s="267"/>
      <c r="CY614" s="267"/>
      <c r="CZ614" s="267"/>
      <c r="DA614" s="267"/>
      <c r="DB614" s="267"/>
      <c r="DC614" s="267"/>
      <c r="DD614" s="267"/>
      <c r="DE614" s="267"/>
      <c r="DF614" s="267"/>
      <c r="DG614" s="267"/>
      <c r="DH614" s="267"/>
      <c r="DI614" s="267"/>
      <c r="DJ614" s="267"/>
      <c r="DK614" s="267"/>
      <c r="DL614" s="267"/>
      <c r="DM614" s="267"/>
      <c r="DN614" s="267"/>
      <c r="DO614" s="267"/>
      <c r="DP614" s="267"/>
      <c r="DQ614" s="267"/>
      <c r="DR614" s="267"/>
      <c r="DS614" s="267"/>
      <c r="DT614" s="267"/>
      <c r="DU614" s="267"/>
      <c r="DV614" s="267"/>
      <c r="DW614" s="267"/>
      <c r="DX614" s="267"/>
      <c r="DY614" s="267"/>
      <c r="DZ614" s="267"/>
      <c r="EA614" s="267"/>
      <c r="EB614" s="267"/>
      <c r="EC614" s="267"/>
      <c r="ED614" s="267"/>
      <c r="EE614" s="267"/>
      <c r="EF614" s="267"/>
      <c r="EG614" s="267"/>
      <c r="EH614" s="267"/>
      <c r="EI614" s="267"/>
      <c r="EJ614" s="267"/>
      <c r="EK614" s="267"/>
      <c r="EL614" s="267"/>
      <c r="EM614" s="267"/>
      <c r="EN614" s="267"/>
      <c r="EO614" s="267"/>
      <c r="EP614" s="267"/>
      <c r="EQ614" s="267"/>
      <c r="ER614" s="267"/>
      <c r="ES614" s="267"/>
      <c r="ET614" s="267"/>
      <c r="EU614" s="267"/>
      <c r="EV614" s="267"/>
      <c r="EW614" s="267"/>
      <c r="EX614" s="267"/>
      <c r="EY614" s="267"/>
      <c r="EZ614" s="267"/>
      <c r="FA614" s="267"/>
      <c r="FB614" s="267"/>
      <c r="FC614" s="267"/>
      <c r="FD614" s="267"/>
      <c r="FE614" s="267"/>
      <c r="FF614" s="267"/>
      <c r="FG614" s="267"/>
      <c r="FH614" s="267"/>
      <c r="FI614" s="267"/>
      <c r="FJ614" s="267"/>
      <c r="FK614" s="267"/>
      <c r="FL614" s="267"/>
      <c r="FM614" s="267"/>
      <c r="FN614" s="267"/>
      <c r="FO614" s="267"/>
      <c r="FP614" s="267"/>
      <c r="FQ614" s="267"/>
      <c r="FR614" s="267"/>
      <c r="FS614" s="267"/>
      <c r="FT614" s="267"/>
      <c r="FU614" s="267"/>
      <c r="FV614" s="267"/>
      <c r="FW614" s="267"/>
      <c r="FX614" s="267"/>
      <c r="FY614" s="267"/>
      <c r="FZ614" s="267"/>
      <c r="GA614" s="267"/>
      <c r="GB614" s="267"/>
      <c r="GC614" s="267"/>
      <c r="GD614" s="267"/>
      <c r="GE614" s="267"/>
      <c r="GF614" s="267"/>
      <c r="GG614" s="267"/>
      <c r="GH614" s="267"/>
      <c r="GI614" s="267"/>
      <c r="GJ614" s="267"/>
      <c r="GK614" s="267"/>
      <c r="GL614" s="267"/>
      <c r="GM614" s="267"/>
      <c r="GN614" s="267"/>
      <c r="GO614" s="267"/>
      <c r="GP614" s="267"/>
      <c r="GQ614" s="267"/>
      <c r="GR614" s="267"/>
      <c r="GS614" s="267"/>
      <c r="GT614" s="267"/>
      <c r="GU614" s="267"/>
      <c r="GV614" s="267"/>
    </row>
    <row r="615" spans="1:204" s="502" customFormat="1">
      <c r="A615" s="258"/>
      <c r="B615" s="425"/>
      <c r="C615" s="260"/>
      <c r="D615" s="261"/>
      <c r="E615" s="262"/>
      <c r="F615" s="263"/>
      <c r="G615" s="426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  <c r="AJ615" s="267"/>
      <c r="AK615" s="267"/>
      <c r="AL615" s="267"/>
      <c r="AM615" s="267"/>
      <c r="AN615" s="267"/>
      <c r="AO615" s="267"/>
      <c r="AP615" s="267"/>
      <c r="AQ615" s="267"/>
      <c r="AR615" s="267"/>
      <c r="AS615" s="267"/>
      <c r="AT615" s="267"/>
      <c r="AU615" s="267"/>
      <c r="AV615" s="267"/>
      <c r="AW615" s="267"/>
      <c r="AX615" s="267"/>
      <c r="AY615" s="267"/>
      <c r="AZ615" s="267"/>
      <c r="BA615" s="267"/>
      <c r="BB615" s="267"/>
      <c r="BC615" s="267"/>
      <c r="BD615" s="267"/>
      <c r="BE615" s="267"/>
      <c r="BF615" s="267"/>
      <c r="BG615" s="267"/>
      <c r="BH615" s="267"/>
      <c r="BI615" s="267"/>
      <c r="BJ615" s="267"/>
      <c r="BK615" s="267"/>
      <c r="BL615" s="267"/>
      <c r="BM615" s="267"/>
      <c r="BN615" s="267"/>
      <c r="BO615" s="267"/>
      <c r="BP615" s="267"/>
      <c r="BQ615" s="267"/>
      <c r="BR615" s="267"/>
      <c r="BS615" s="26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267"/>
      <c r="CJ615" s="267"/>
      <c r="CK615" s="267"/>
      <c r="CL615" s="267"/>
      <c r="CM615" s="267"/>
      <c r="CN615" s="267"/>
      <c r="CO615" s="267"/>
      <c r="CP615" s="267"/>
      <c r="CQ615" s="267"/>
      <c r="CR615" s="267"/>
      <c r="CS615" s="267"/>
      <c r="CT615" s="267"/>
      <c r="CU615" s="267"/>
      <c r="CV615" s="267"/>
      <c r="CW615" s="267"/>
      <c r="CX615" s="267"/>
      <c r="CY615" s="267"/>
      <c r="CZ615" s="267"/>
      <c r="DA615" s="267"/>
      <c r="DB615" s="267"/>
      <c r="DC615" s="267"/>
      <c r="DD615" s="267"/>
      <c r="DE615" s="267"/>
      <c r="DF615" s="267"/>
      <c r="DG615" s="267"/>
      <c r="DH615" s="267"/>
      <c r="DI615" s="267"/>
      <c r="DJ615" s="267"/>
      <c r="DK615" s="267"/>
      <c r="DL615" s="267"/>
      <c r="DM615" s="267"/>
      <c r="DN615" s="267"/>
      <c r="DO615" s="267"/>
      <c r="DP615" s="267"/>
      <c r="DQ615" s="267"/>
      <c r="DR615" s="267"/>
      <c r="DS615" s="267"/>
      <c r="DT615" s="267"/>
      <c r="DU615" s="267"/>
      <c r="DV615" s="267"/>
      <c r="DW615" s="267"/>
      <c r="DX615" s="267"/>
      <c r="DY615" s="267"/>
      <c r="DZ615" s="267"/>
      <c r="EA615" s="267"/>
      <c r="EB615" s="267"/>
      <c r="EC615" s="267"/>
      <c r="ED615" s="267"/>
      <c r="EE615" s="267"/>
      <c r="EF615" s="267"/>
      <c r="EG615" s="267"/>
      <c r="EH615" s="267"/>
      <c r="EI615" s="267"/>
      <c r="EJ615" s="267"/>
      <c r="EK615" s="267"/>
      <c r="EL615" s="267"/>
      <c r="EM615" s="267"/>
      <c r="EN615" s="267"/>
      <c r="EO615" s="267"/>
      <c r="EP615" s="267"/>
      <c r="EQ615" s="267"/>
      <c r="ER615" s="267"/>
      <c r="ES615" s="267"/>
      <c r="ET615" s="267"/>
      <c r="EU615" s="267"/>
      <c r="EV615" s="267"/>
      <c r="EW615" s="267"/>
      <c r="EX615" s="267"/>
      <c r="EY615" s="267"/>
      <c r="EZ615" s="267"/>
      <c r="FA615" s="267"/>
      <c r="FB615" s="267"/>
      <c r="FC615" s="267"/>
      <c r="FD615" s="267"/>
      <c r="FE615" s="267"/>
      <c r="FF615" s="267"/>
      <c r="FG615" s="267"/>
      <c r="FH615" s="267"/>
      <c r="FI615" s="267"/>
      <c r="FJ615" s="267"/>
      <c r="FK615" s="267"/>
      <c r="FL615" s="267"/>
      <c r="FM615" s="267"/>
      <c r="FN615" s="267"/>
      <c r="FO615" s="267"/>
      <c r="FP615" s="267"/>
      <c r="FQ615" s="267"/>
      <c r="FR615" s="267"/>
      <c r="FS615" s="267"/>
      <c r="FT615" s="267"/>
      <c r="FU615" s="267"/>
      <c r="FV615" s="267"/>
      <c r="FW615" s="267"/>
      <c r="FX615" s="267"/>
      <c r="FY615" s="267"/>
      <c r="FZ615" s="267"/>
      <c r="GA615" s="267"/>
      <c r="GB615" s="267"/>
      <c r="GC615" s="267"/>
      <c r="GD615" s="267"/>
      <c r="GE615" s="267"/>
      <c r="GF615" s="267"/>
      <c r="GG615" s="267"/>
      <c r="GH615" s="267"/>
      <c r="GI615" s="267"/>
      <c r="GJ615" s="267"/>
      <c r="GK615" s="267"/>
      <c r="GL615" s="267"/>
      <c r="GM615" s="267"/>
      <c r="GN615" s="267"/>
      <c r="GO615" s="267"/>
      <c r="GP615" s="267"/>
      <c r="GQ615" s="267"/>
      <c r="GR615" s="267"/>
      <c r="GS615" s="267"/>
      <c r="GT615" s="267"/>
      <c r="GU615" s="267"/>
      <c r="GV615" s="267"/>
    </row>
    <row r="616" spans="1:204" s="502" customFormat="1">
      <c r="A616" s="258"/>
      <c r="B616" s="425"/>
      <c r="C616" s="260"/>
      <c r="D616" s="261"/>
      <c r="E616" s="262"/>
      <c r="F616" s="263"/>
      <c r="G616" s="426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  <c r="AJ616" s="267"/>
      <c r="AK616" s="267"/>
      <c r="AL616" s="267"/>
      <c r="AM616" s="267"/>
      <c r="AN616" s="267"/>
      <c r="AO616" s="267"/>
      <c r="AP616" s="267"/>
      <c r="AQ616" s="267"/>
      <c r="AR616" s="267"/>
      <c r="AS616" s="267"/>
      <c r="AT616" s="267"/>
      <c r="AU616" s="267"/>
      <c r="AV616" s="267"/>
      <c r="AW616" s="267"/>
      <c r="AX616" s="267"/>
      <c r="AY616" s="267"/>
      <c r="AZ616" s="267"/>
      <c r="BA616" s="267"/>
      <c r="BB616" s="267"/>
      <c r="BC616" s="267"/>
      <c r="BD616" s="267"/>
      <c r="BE616" s="267"/>
      <c r="BF616" s="267"/>
      <c r="BG616" s="267"/>
      <c r="BH616" s="267"/>
      <c r="BI616" s="267"/>
      <c r="BJ616" s="267"/>
      <c r="BK616" s="267"/>
      <c r="BL616" s="267"/>
      <c r="BM616" s="267"/>
      <c r="BN616" s="267"/>
      <c r="BO616" s="267"/>
      <c r="BP616" s="267"/>
      <c r="BQ616" s="267"/>
      <c r="BR616" s="267"/>
      <c r="BS616" s="26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267"/>
      <c r="CJ616" s="267"/>
      <c r="CK616" s="267"/>
      <c r="CL616" s="267"/>
      <c r="CM616" s="267"/>
      <c r="CN616" s="267"/>
      <c r="CO616" s="267"/>
      <c r="CP616" s="267"/>
      <c r="CQ616" s="267"/>
      <c r="CR616" s="267"/>
      <c r="CS616" s="267"/>
      <c r="CT616" s="267"/>
      <c r="CU616" s="267"/>
      <c r="CV616" s="267"/>
      <c r="CW616" s="267"/>
      <c r="CX616" s="267"/>
      <c r="CY616" s="267"/>
      <c r="CZ616" s="267"/>
      <c r="DA616" s="267"/>
      <c r="DB616" s="267"/>
      <c r="DC616" s="267"/>
      <c r="DD616" s="267"/>
      <c r="DE616" s="267"/>
      <c r="DF616" s="267"/>
      <c r="DG616" s="267"/>
      <c r="DH616" s="267"/>
      <c r="DI616" s="267"/>
      <c r="DJ616" s="267"/>
      <c r="DK616" s="267"/>
      <c r="DL616" s="267"/>
      <c r="DM616" s="267"/>
      <c r="DN616" s="267"/>
      <c r="DO616" s="267"/>
      <c r="DP616" s="267"/>
      <c r="DQ616" s="267"/>
      <c r="DR616" s="267"/>
      <c r="DS616" s="267"/>
      <c r="DT616" s="267"/>
      <c r="DU616" s="267"/>
      <c r="DV616" s="267"/>
      <c r="DW616" s="267"/>
      <c r="DX616" s="267"/>
      <c r="DY616" s="267"/>
      <c r="DZ616" s="267"/>
      <c r="EA616" s="267"/>
      <c r="EB616" s="267"/>
      <c r="EC616" s="267"/>
      <c r="ED616" s="267"/>
      <c r="EE616" s="267"/>
      <c r="EF616" s="267"/>
      <c r="EG616" s="267"/>
      <c r="EH616" s="267"/>
      <c r="EI616" s="267"/>
      <c r="EJ616" s="267"/>
      <c r="EK616" s="267"/>
      <c r="EL616" s="267"/>
      <c r="EM616" s="267"/>
      <c r="EN616" s="267"/>
      <c r="EO616" s="267"/>
      <c r="EP616" s="267"/>
      <c r="EQ616" s="267"/>
      <c r="ER616" s="267"/>
      <c r="ES616" s="267"/>
      <c r="ET616" s="267"/>
      <c r="EU616" s="267"/>
      <c r="EV616" s="267"/>
      <c r="EW616" s="267"/>
      <c r="EX616" s="267"/>
      <c r="EY616" s="267"/>
      <c r="EZ616" s="267"/>
      <c r="FA616" s="267"/>
      <c r="FB616" s="267"/>
      <c r="FC616" s="267"/>
      <c r="FD616" s="267"/>
      <c r="FE616" s="267"/>
      <c r="FF616" s="267"/>
      <c r="FG616" s="267"/>
      <c r="FH616" s="267"/>
      <c r="FI616" s="267"/>
      <c r="FJ616" s="267"/>
      <c r="FK616" s="267"/>
      <c r="FL616" s="267"/>
      <c r="FM616" s="267"/>
      <c r="FN616" s="267"/>
      <c r="FO616" s="267"/>
      <c r="FP616" s="267"/>
      <c r="FQ616" s="267"/>
      <c r="FR616" s="267"/>
      <c r="FS616" s="267"/>
      <c r="FT616" s="267"/>
      <c r="FU616" s="267"/>
      <c r="FV616" s="267"/>
      <c r="FW616" s="267"/>
      <c r="FX616" s="267"/>
      <c r="FY616" s="267"/>
      <c r="FZ616" s="267"/>
      <c r="GA616" s="267"/>
      <c r="GB616" s="267"/>
      <c r="GC616" s="267"/>
      <c r="GD616" s="267"/>
      <c r="GE616" s="267"/>
      <c r="GF616" s="267"/>
      <c r="GG616" s="267"/>
      <c r="GH616" s="267"/>
      <c r="GI616" s="267"/>
      <c r="GJ616" s="267"/>
      <c r="GK616" s="267"/>
      <c r="GL616" s="267"/>
      <c r="GM616" s="267"/>
      <c r="GN616" s="267"/>
      <c r="GO616" s="267"/>
      <c r="GP616" s="267"/>
      <c r="GQ616" s="267"/>
      <c r="GR616" s="267"/>
      <c r="GS616" s="267"/>
      <c r="GT616" s="267"/>
      <c r="GU616" s="267"/>
      <c r="GV616" s="267"/>
    </row>
    <row r="617" spans="1:204" s="502" customFormat="1">
      <c r="A617" s="258"/>
      <c r="B617" s="425"/>
      <c r="C617" s="260"/>
      <c r="D617" s="261"/>
      <c r="E617" s="262"/>
      <c r="F617" s="263"/>
      <c r="G617" s="426"/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  <c r="AJ617" s="267"/>
      <c r="AK617" s="267"/>
      <c r="AL617" s="267"/>
      <c r="AM617" s="267"/>
      <c r="AN617" s="267"/>
      <c r="AO617" s="267"/>
      <c r="AP617" s="267"/>
      <c r="AQ617" s="267"/>
      <c r="AR617" s="267"/>
      <c r="AS617" s="267"/>
      <c r="AT617" s="267"/>
      <c r="AU617" s="267"/>
      <c r="AV617" s="267"/>
      <c r="AW617" s="267"/>
      <c r="AX617" s="267"/>
      <c r="AY617" s="267"/>
      <c r="AZ617" s="267"/>
      <c r="BA617" s="267"/>
      <c r="BB617" s="267"/>
      <c r="BC617" s="267"/>
      <c r="BD617" s="267"/>
      <c r="BE617" s="267"/>
      <c r="BF617" s="267"/>
      <c r="BG617" s="267"/>
      <c r="BH617" s="267"/>
      <c r="BI617" s="267"/>
      <c r="BJ617" s="267"/>
      <c r="BK617" s="267"/>
      <c r="BL617" s="267"/>
      <c r="BM617" s="267"/>
      <c r="BN617" s="267"/>
      <c r="BO617" s="267"/>
      <c r="BP617" s="267"/>
      <c r="BQ617" s="267"/>
      <c r="BR617" s="267"/>
      <c r="BS617" s="26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267"/>
      <c r="CJ617" s="267"/>
      <c r="CK617" s="267"/>
      <c r="CL617" s="267"/>
      <c r="CM617" s="267"/>
      <c r="CN617" s="267"/>
      <c r="CO617" s="267"/>
      <c r="CP617" s="267"/>
      <c r="CQ617" s="267"/>
      <c r="CR617" s="267"/>
      <c r="CS617" s="267"/>
      <c r="CT617" s="267"/>
      <c r="CU617" s="267"/>
      <c r="CV617" s="267"/>
      <c r="CW617" s="267"/>
      <c r="CX617" s="267"/>
      <c r="CY617" s="267"/>
      <c r="CZ617" s="267"/>
      <c r="DA617" s="267"/>
      <c r="DB617" s="267"/>
      <c r="DC617" s="267"/>
      <c r="DD617" s="267"/>
      <c r="DE617" s="267"/>
      <c r="DF617" s="267"/>
      <c r="DG617" s="267"/>
      <c r="DH617" s="267"/>
      <c r="DI617" s="267"/>
      <c r="DJ617" s="267"/>
      <c r="DK617" s="267"/>
      <c r="DL617" s="267"/>
      <c r="DM617" s="267"/>
      <c r="DN617" s="267"/>
      <c r="DO617" s="267"/>
      <c r="DP617" s="267"/>
      <c r="DQ617" s="267"/>
      <c r="DR617" s="267"/>
      <c r="DS617" s="267"/>
      <c r="DT617" s="267"/>
      <c r="DU617" s="267"/>
      <c r="DV617" s="267"/>
      <c r="DW617" s="267"/>
      <c r="DX617" s="267"/>
      <c r="DY617" s="267"/>
      <c r="DZ617" s="267"/>
      <c r="EA617" s="267"/>
      <c r="EB617" s="267"/>
      <c r="EC617" s="267"/>
      <c r="ED617" s="267"/>
      <c r="EE617" s="267"/>
      <c r="EF617" s="267"/>
      <c r="EG617" s="267"/>
      <c r="EH617" s="267"/>
      <c r="EI617" s="267"/>
      <c r="EJ617" s="267"/>
      <c r="EK617" s="267"/>
      <c r="EL617" s="267"/>
      <c r="EM617" s="267"/>
      <c r="EN617" s="267"/>
      <c r="EO617" s="267"/>
      <c r="EP617" s="267"/>
      <c r="EQ617" s="267"/>
      <c r="ER617" s="267"/>
      <c r="ES617" s="267"/>
      <c r="ET617" s="267"/>
      <c r="EU617" s="267"/>
      <c r="EV617" s="267"/>
      <c r="EW617" s="267"/>
      <c r="EX617" s="267"/>
      <c r="EY617" s="267"/>
      <c r="EZ617" s="267"/>
      <c r="FA617" s="267"/>
      <c r="FB617" s="267"/>
      <c r="FC617" s="267"/>
      <c r="FD617" s="267"/>
      <c r="FE617" s="267"/>
      <c r="FF617" s="267"/>
      <c r="FG617" s="267"/>
      <c r="FH617" s="267"/>
      <c r="FI617" s="267"/>
      <c r="FJ617" s="267"/>
      <c r="FK617" s="267"/>
      <c r="FL617" s="267"/>
      <c r="FM617" s="267"/>
      <c r="FN617" s="267"/>
      <c r="FO617" s="267"/>
      <c r="FP617" s="267"/>
      <c r="FQ617" s="267"/>
      <c r="FR617" s="267"/>
      <c r="FS617" s="267"/>
      <c r="FT617" s="267"/>
      <c r="FU617" s="267"/>
      <c r="FV617" s="267"/>
      <c r="FW617" s="267"/>
      <c r="FX617" s="267"/>
      <c r="FY617" s="267"/>
      <c r="FZ617" s="267"/>
      <c r="GA617" s="267"/>
      <c r="GB617" s="267"/>
      <c r="GC617" s="267"/>
      <c r="GD617" s="267"/>
      <c r="GE617" s="267"/>
      <c r="GF617" s="267"/>
      <c r="GG617" s="267"/>
      <c r="GH617" s="267"/>
      <c r="GI617" s="267"/>
      <c r="GJ617" s="267"/>
      <c r="GK617" s="267"/>
      <c r="GL617" s="267"/>
      <c r="GM617" s="267"/>
      <c r="GN617" s="267"/>
      <c r="GO617" s="267"/>
      <c r="GP617" s="267"/>
      <c r="GQ617" s="267"/>
      <c r="GR617" s="267"/>
      <c r="GS617" s="267"/>
      <c r="GT617" s="267"/>
      <c r="GU617" s="267"/>
      <c r="GV617" s="267"/>
    </row>
    <row r="618" spans="1:204" hidden="1">
      <c r="H618" s="238"/>
      <c r="I618" s="463"/>
      <c r="J618" s="464"/>
      <c r="K618" s="464"/>
      <c r="L618" s="465" t="s">
        <v>331</v>
      </c>
      <c r="M618" s="459"/>
      <c r="N618" s="466">
        <f>SUM(N619:N622)</f>
        <v>0</v>
      </c>
      <c r="O618" s="466">
        <f>SUM(O619:O622)</f>
        <v>0</v>
      </c>
      <c r="P618" s="466">
        <f>SUM(P619:P622)</f>
        <v>0</v>
      </c>
    </row>
    <row r="619" spans="1:204" s="502" customFormat="1" hidden="1">
      <c r="A619" s="258"/>
      <c r="B619" s="425"/>
      <c r="C619" s="260"/>
      <c r="D619" s="261"/>
      <c r="E619" s="262"/>
      <c r="F619" s="263"/>
      <c r="G619" s="426"/>
      <c r="H619" s="245"/>
      <c r="I619" s="246"/>
      <c r="J619" s="247"/>
      <c r="K619" s="247"/>
      <c r="L619" s="248" t="s">
        <v>114</v>
      </c>
      <c r="M619" s="244" t="s">
        <v>870</v>
      </c>
      <c r="N619" s="240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40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40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  <c r="AJ619" s="267"/>
      <c r="AK619" s="267"/>
      <c r="AL619" s="267"/>
      <c r="AM619" s="267"/>
      <c r="AN619" s="267"/>
      <c r="AO619" s="267"/>
      <c r="AP619" s="267"/>
      <c r="AQ619" s="267"/>
      <c r="AR619" s="267"/>
      <c r="AS619" s="267"/>
      <c r="AT619" s="267"/>
      <c r="AU619" s="267"/>
      <c r="AV619" s="267"/>
      <c r="AW619" s="267"/>
      <c r="AX619" s="267"/>
      <c r="AY619" s="267"/>
      <c r="AZ619" s="267"/>
      <c r="BA619" s="267"/>
      <c r="BB619" s="267"/>
      <c r="BC619" s="267"/>
      <c r="BD619" s="267"/>
      <c r="BE619" s="267"/>
      <c r="BF619" s="267"/>
      <c r="BG619" s="267"/>
      <c r="BH619" s="267"/>
      <c r="BI619" s="267"/>
      <c r="BJ619" s="267"/>
      <c r="BK619" s="267"/>
      <c r="BL619" s="267"/>
      <c r="BM619" s="267"/>
      <c r="BN619" s="267"/>
      <c r="BO619" s="267"/>
      <c r="BP619" s="267"/>
      <c r="BQ619" s="267"/>
      <c r="BR619" s="267"/>
      <c r="BS619" s="26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267"/>
      <c r="CJ619" s="267"/>
      <c r="CK619" s="267"/>
      <c r="CL619" s="267"/>
      <c r="CM619" s="267"/>
      <c r="CN619" s="267"/>
      <c r="CO619" s="267"/>
      <c r="CP619" s="267"/>
      <c r="CQ619" s="267"/>
      <c r="CR619" s="267"/>
      <c r="CS619" s="267"/>
      <c r="CT619" s="267"/>
      <c r="CU619" s="267"/>
      <c r="CV619" s="267"/>
      <c r="CW619" s="267"/>
      <c r="CX619" s="267"/>
      <c r="CY619" s="267"/>
      <c r="CZ619" s="267"/>
      <c r="DA619" s="267"/>
      <c r="DB619" s="267"/>
      <c r="DC619" s="267"/>
      <c r="DD619" s="267"/>
      <c r="DE619" s="267"/>
      <c r="DF619" s="267"/>
      <c r="DG619" s="267"/>
      <c r="DH619" s="267"/>
      <c r="DI619" s="267"/>
      <c r="DJ619" s="267"/>
      <c r="DK619" s="267"/>
      <c r="DL619" s="267"/>
      <c r="DM619" s="267"/>
      <c r="DN619" s="267"/>
      <c r="DO619" s="267"/>
      <c r="DP619" s="267"/>
      <c r="DQ619" s="267"/>
      <c r="DR619" s="267"/>
      <c r="DS619" s="267"/>
      <c r="DT619" s="267"/>
      <c r="DU619" s="267"/>
      <c r="DV619" s="267"/>
      <c r="DW619" s="267"/>
      <c r="DX619" s="267"/>
      <c r="DY619" s="267"/>
      <c r="DZ619" s="267"/>
      <c r="EA619" s="267"/>
      <c r="EB619" s="267"/>
      <c r="EC619" s="267"/>
      <c r="ED619" s="267"/>
      <c r="EE619" s="267"/>
      <c r="EF619" s="267"/>
      <c r="EG619" s="267"/>
      <c r="EH619" s="267"/>
      <c r="EI619" s="267"/>
      <c r="EJ619" s="267"/>
      <c r="EK619" s="267"/>
      <c r="EL619" s="267"/>
      <c r="EM619" s="267"/>
      <c r="EN619" s="267"/>
      <c r="EO619" s="267"/>
      <c r="EP619" s="267"/>
      <c r="EQ619" s="267"/>
      <c r="ER619" s="267"/>
      <c r="ES619" s="267"/>
      <c r="ET619" s="267"/>
      <c r="EU619" s="267"/>
      <c r="EV619" s="267"/>
      <c r="EW619" s="267"/>
      <c r="EX619" s="267"/>
      <c r="EY619" s="267"/>
      <c r="EZ619" s="267"/>
      <c r="FA619" s="267"/>
      <c r="FB619" s="267"/>
      <c r="FC619" s="267"/>
      <c r="FD619" s="267"/>
      <c r="FE619" s="267"/>
      <c r="FF619" s="267"/>
      <c r="FG619" s="267"/>
      <c r="FH619" s="267"/>
      <c r="FI619" s="267"/>
      <c r="FJ619" s="267"/>
      <c r="FK619" s="267"/>
      <c r="FL619" s="267"/>
      <c r="FM619" s="267"/>
      <c r="FN619" s="267"/>
      <c r="FO619" s="267"/>
      <c r="FP619" s="267"/>
      <c r="FQ619" s="267"/>
      <c r="FR619" s="267"/>
      <c r="FS619" s="267"/>
      <c r="FT619" s="267"/>
      <c r="FU619" s="267"/>
      <c r="FV619" s="267"/>
      <c r="FW619" s="267"/>
      <c r="FX619" s="267"/>
      <c r="FY619" s="267"/>
      <c r="FZ619" s="267"/>
      <c r="GA619" s="267"/>
      <c r="GB619" s="267"/>
      <c r="GC619" s="267"/>
      <c r="GD619" s="267"/>
      <c r="GE619" s="267"/>
      <c r="GF619" s="267"/>
      <c r="GG619" s="267"/>
      <c r="GH619" s="267"/>
      <c r="GI619" s="267"/>
      <c r="GJ619" s="267"/>
      <c r="GK619" s="267"/>
      <c r="GL619" s="267"/>
      <c r="GM619" s="267"/>
      <c r="GN619" s="267"/>
      <c r="GO619" s="267"/>
      <c r="GP619" s="267"/>
      <c r="GQ619" s="267"/>
      <c r="GR619" s="267"/>
      <c r="GS619" s="267"/>
      <c r="GT619" s="267"/>
      <c r="GU619" s="267"/>
      <c r="GV619" s="267"/>
    </row>
    <row r="620" spans="1:204" s="502" customFormat="1" ht="25.5" hidden="1">
      <c r="A620" s="258"/>
      <c r="B620" s="425"/>
      <c r="C620" s="260"/>
      <c r="D620" s="261"/>
      <c r="E620" s="262"/>
      <c r="F620" s="263"/>
      <c r="G620" s="426"/>
      <c r="H620" s="245"/>
      <c r="I620" s="246"/>
      <c r="J620" s="247"/>
      <c r="K620" s="247"/>
      <c r="L620" s="248" t="s">
        <v>131</v>
      </c>
      <c r="M620" s="244">
        <v>4511</v>
      </c>
      <c r="N620" s="240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40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40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  <c r="AJ620" s="267"/>
      <c r="AK620" s="267"/>
      <c r="AL620" s="267"/>
      <c r="AM620" s="267"/>
      <c r="AN620" s="267"/>
      <c r="AO620" s="267"/>
      <c r="AP620" s="267"/>
      <c r="AQ620" s="267"/>
      <c r="AR620" s="267"/>
      <c r="AS620" s="267"/>
      <c r="AT620" s="267"/>
      <c r="AU620" s="267"/>
      <c r="AV620" s="267"/>
      <c r="AW620" s="267"/>
      <c r="AX620" s="267"/>
      <c r="AY620" s="267"/>
      <c r="AZ620" s="267"/>
      <c r="BA620" s="267"/>
      <c r="BB620" s="267"/>
      <c r="BC620" s="267"/>
      <c r="BD620" s="267"/>
      <c r="BE620" s="267"/>
      <c r="BF620" s="267"/>
      <c r="BG620" s="267"/>
      <c r="BH620" s="267"/>
      <c r="BI620" s="267"/>
      <c r="BJ620" s="267"/>
      <c r="BK620" s="267"/>
      <c r="BL620" s="267"/>
      <c r="BM620" s="267"/>
      <c r="BN620" s="267"/>
      <c r="BO620" s="267"/>
      <c r="BP620" s="267"/>
      <c r="BQ620" s="267"/>
      <c r="BR620" s="267"/>
      <c r="BS620" s="26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267"/>
      <c r="CJ620" s="267"/>
      <c r="CK620" s="267"/>
      <c r="CL620" s="267"/>
      <c r="CM620" s="267"/>
      <c r="CN620" s="267"/>
      <c r="CO620" s="267"/>
      <c r="CP620" s="267"/>
      <c r="CQ620" s="267"/>
      <c r="CR620" s="267"/>
      <c r="CS620" s="267"/>
      <c r="CT620" s="267"/>
      <c r="CU620" s="267"/>
      <c r="CV620" s="267"/>
      <c r="CW620" s="267"/>
      <c r="CX620" s="267"/>
      <c r="CY620" s="267"/>
      <c r="CZ620" s="267"/>
      <c r="DA620" s="267"/>
      <c r="DB620" s="267"/>
      <c r="DC620" s="267"/>
      <c r="DD620" s="267"/>
      <c r="DE620" s="267"/>
      <c r="DF620" s="267"/>
      <c r="DG620" s="267"/>
      <c r="DH620" s="267"/>
      <c r="DI620" s="267"/>
      <c r="DJ620" s="267"/>
      <c r="DK620" s="267"/>
      <c r="DL620" s="267"/>
      <c r="DM620" s="267"/>
      <c r="DN620" s="267"/>
      <c r="DO620" s="267"/>
      <c r="DP620" s="267"/>
      <c r="DQ620" s="267"/>
      <c r="DR620" s="267"/>
      <c r="DS620" s="267"/>
      <c r="DT620" s="267"/>
      <c r="DU620" s="267"/>
      <c r="DV620" s="267"/>
      <c r="DW620" s="267"/>
      <c r="DX620" s="267"/>
      <c r="DY620" s="267"/>
      <c r="DZ620" s="267"/>
      <c r="EA620" s="267"/>
      <c r="EB620" s="267"/>
      <c r="EC620" s="267"/>
      <c r="ED620" s="267"/>
      <c r="EE620" s="267"/>
      <c r="EF620" s="267"/>
      <c r="EG620" s="267"/>
      <c r="EH620" s="267"/>
      <c r="EI620" s="267"/>
      <c r="EJ620" s="267"/>
      <c r="EK620" s="267"/>
      <c r="EL620" s="267"/>
      <c r="EM620" s="267"/>
      <c r="EN620" s="267"/>
      <c r="EO620" s="267"/>
      <c r="EP620" s="267"/>
      <c r="EQ620" s="267"/>
      <c r="ER620" s="267"/>
      <c r="ES620" s="267"/>
      <c r="ET620" s="267"/>
      <c r="EU620" s="267"/>
      <c r="EV620" s="267"/>
      <c r="EW620" s="267"/>
      <c r="EX620" s="267"/>
      <c r="EY620" s="267"/>
      <c r="EZ620" s="267"/>
      <c r="FA620" s="267"/>
      <c r="FB620" s="267"/>
      <c r="FC620" s="267"/>
      <c r="FD620" s="267"/>
      <c r="FE620" s="267"/>
      <c r="FF620" s="267"/>
      <c r="FG620" s="267"/>
      <c r="FH620" s="267"/>
      <c r="FI620" s="267"/>
      <c r="FJ620" s="267"/>
      <c r="FK620" s="267"/>
      <c r="FL620" s="267"/>
      <c r="FM620" s="267"/>
      <c r="FN620" s="267"/>
      <c r="FO620" s="267"/>
      <c r="FP620" s="267"/>
      <c r="FQ620" s="267"/>
      <c r="FR620" s="267"/>
      <c r="FS620" s="267"/>
      <c r="FT620" s="267"/>
      <c r="FU620" s="267"/>
      <c r="FV620" s="267"/>
      <c r="FW620" s="267"/>
      <c r="FX620" s="267"/>
      <c r="FY620" s="267"/>
      <c r="FZ620" s="267"/>
      <c r="GA620" s="267"/>
      <c r="GB620" s="267"/>
      <c r="GC620" s="267"/>
      <c r="GD620" s="267"/>
      <c r="GE620" s="267"/>
      <c r="GF620" s="267"/>
      <c r="GG620" s="267"/>
      <c r="GH620" s="267"/>
      <c r="GI620" s="267"/>
      <c r="GJ620" s="267"/>
      <c r="GK620" s="267"/>
      <c r="GL620" s="267"/>
      <c r="GM620" s="267"/>
      <c r="GN620" s="267"/>
      <c r="GO620" s="267"/>
      <c r="GP620" s="267"/>
      <c r="GQ620" s="267"/>
      <c r="GR620" s="267"/>
      <c r="GS620" s="267"/>
      <c r="GT620" s="267"/>
      <c r="GU620" s="267"/>
      <c r="GV620" s="267"/>
    </row>
    <row r="621" spans="1:204" s="502" customFormat="1" ht="25.5" hidden="1">
      <c r="A621" s="258"/>
      <c r="B621" s="425"/>
      <c r="C621" s="260"/>
      <c r="D621" s="261"/>
      <c r="E621" s="262"/>
      <c r="F621" s="263"/>
      <c r="G621" s="426"/>
      <c r="H621" s="473"/>
      <c r="I621" s="474"/>
      <c r="J621" s="475"/>
      <c r="K621" s="476"/>
      <c r="L621" s="477" t="s">
        <v>219</v>
      </c>
      <c r="M621" s="419">
        <v>4819</v>
      </c>
      <c r="N621" s="240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40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40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  <c r="AJ621" s="267"/>
      <c r="AK621" s="267"/>
      <c r="AL621" s="267"/>
      <c r="AM621" s="267"/>
      <c r="AN621" s="267"/>
      <c r="AO621" s="267"/>
      <c r="AP621" s="267"/>
      <c r="AQ621" s="267"/>
      <c r="AR621" s="267"/>
      <c r="AS621" s="267"/>
      <c r="AT621" s="267"/>
      <c r="AU621" s="267"/>
      <c r="AV621" s="267"/>
      <c r="AW621" s="267"/>
      <c r="AX621" s="267"/>
      <c r="AY621" s="267"/>
      <c r="AZ621" s="267"/>
      <c r="BA621" s="267"/>
      <c r="BB621" s="267"/>
      <c r="BC621" s="267"/>
      <c r="BD621" s="267"/>
      <c r="BE621" s="267"/>
      <c r="BF621" s="267"/>
      <c r="BG621" s="267"/>
      <c r="BH621" s="267"/>
      <c r="BI621" s="267"/>
      <c r="BJ621" s="267"/>
      <c r="BK621" s="267"/>
      <c r="BL621" s="267"/>
      <c r="BM621" s="267"/>
      <c r="BN621" s="267"/>
      <c r="BO621" s="267"/>
      <c r="BP621" s="267"/>
      <c r="BQ621" s="267"/>
      <c r="BR621" s="267"/>
      <c r="BS621" s="26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267"/>
      <c r="CJ621" s="267"/>
      <c r="CK621" s="267"/>
      <c r="CL621" s="267"/>
      <c r="CM621" s="267"/>
      <c r="CN621" s="267"/>
      <c r="CO621" s="267"/>
      <c r="CP621" s="267"/>
      <c r="CQ621" s="267"/>
      <c r="CR621" s="267"/>
      <c r="CS621" s="267"/>
      <c r="CT621" s="267"/>
      <c r="CU621" s="267"/>
      <c r="CV621" s="267"/>
      <c r="CW621" s="267"/>
      <c r="CX621" s="267"/>
      <c r="CY621" s="267"/>
      <c r="CZ621" s="267"/>
      <c r="DA621" s="267"/>
      <c r="DB621" s="267"/>
      <c r="DC621" s="267"/>
      <c r="DD621" s="267"/>
      <c r="DE621" s="267"/>
      <c r="DF621" s="267"/>
      <c r="DG621" s="267"/>
      <c r="DH621" s="267"/>
      <c r="DI621" s="267"/>
      <c r="DJ621" s="267"/>
      <c r="DK621" s="267"/>
      <c r="DL621" s="267"/>
      <c r="DM621" s="267"/>
      <c r="DN621" s="267"/>
      <c r="DO621" s="267"/>
      <c r="DP621" s="267"/>
      <c r="DQ621" s="267"/>
      <c r="DR621" s="267"/>
      <c r="DS621" s="267"/>
      <c r="DT621" s="267"/>
      <c r="DU621" s="267"/>
      <c r="DV621" s="267"/>
      <c r="DW621" s="267"/>
      <c r="DX621" s="267"/>
      <c r="DY621" s="267"/>
      <c r="DZ621" s="267"/>
      <c r="EA621" s="267"/>
      <c r="EB621" s="267"/>
      <c r="EC621" s="267"/>
      <c r="ED621" s="267"/>
      <c r="EE621" s="267"/>
      <c r="EF621" s="267"/>
      <c r="EG621" s="267"/>
      <c r="EH621" s="267"/>
      <c r="EI621" s="267"/>
      <c r="EJ621" s="267"/>
      <c r="EK621" s="267"/>
      <c r="EL621" s="267"/>
      <c r="EM621" s="267"/>
      <c r="EN621" s="267"/>
      <c r="EO621" s="267"/>
      <c r="EP621" s="267"/>
      <c r="EQ621" s="267"/>
      <c r="ER621" s="267"/>
      <c r="ES621" s="267"/>
      <c r="ET621" s="267"/>
      <c r="EU621" s="267"/>
      <c r="EV621" s="267"/>
      <c r="EW621" s="267"/>
      <c r="EX621" s="267"/>
      <c r="EY621" s="267"/>
      <c r="EZ621" s="267"/>
      <c r="FA621" s="267"/>
      <c r="FB621" s="267"/>
      <c r="FC621" s="267"/>
      <c r="FD621" s="267"/>
      <c r="FE621" s="267"/>
      <c r="FF621" s="267"/>
      <c r="FG621" s="267"/>
      <c r="FH621" s="267"/>
      <c r="FI621" s="267"/>
      <c r="FJ621" s="267"/>
      <c r="FK621" s="267"/>
      <c r="FL621" s="267"/>
      <c r="FM621" s="267"/>
      <c r="FN621" s="267"/>
      <c r="FO621" s="267"/>
      <c r="FP621" s="267"/>
      <c r="FQ621" s="267"/>
      <c r="FR621" s="267"/>
      <c r="FS621" s="267"/>
      <c r="FT621" s="267"/>
      <c r="FU621" s="267"/>
      <c r="FV621" s="267"/>
      <c r="FW621" s="267"/>
      <c r="FX621" s="267"/>
      <c r="FY621" s="267"/>
      <c r="FZ621" s="267"/>
      <c r="GA621" s="267"/>
      <c r="GB621" s="267"/>
      <c r="GC621" s="267"/>
      <c r="GD621" s="267"/>
      <c r="GE621" s="267"/>
      <c r="GF621" s="267"/>
      <c r="GG621" s="267"/>
      <c r="GH621" s="267"/>
      <c r="GI621" s="267"/>
      <c r="GJ621" s="267"/>
      <c r="GK621" s="267"/>
      <c r="GL621" s="267"/>
      <c r="GM621" s="267"/>
      <c r="GN621" s="267"/>
      <c r="GO621" s="267"/>
      <c r="GP621" s="267"/>
      <c r="GQ621" s="267"/>
      <c r="GR621" s="267"/>
      <c r="GS621" s="267"/>
      <c r="GT621" s="267"/>
      <c r="GU621" s="267"/>
      <c r="GV621" s="267"/>
    </row>
    <row r="622" spans="1:204" s="502" customFormat="1" hidden="1">
      <c r="A622" s="258"/>
      <c r="B622" s="425"/>
      <c r="C622" s="260"/>
      <c r="D622" s="261"/>
      <c r="E622" s="262"/>
      <c r="F622" s="263"/>
      <c r="G622" s="426"/>
      <c r="H622" s="238"/>
      <c r="I622" s="245"/>
      <c r="J622" s="249"/>
      <c r="K622" s="249"/>
      <c r="L622" s="254" t="s">
        <v>332</v>
      </c>
      <c r="M622" s="469">
        <v>5122</v>
      </c>
      <c r="N622" s="240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40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40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  <c r="AJ622" s="267"/>
      <c r="AK622" s="267"/>
      <c r="AL622" s="267"/>
      <c r="AM622" s="267"/>
      <c r="AN622" s="267"/>
      <c r="AO622" s="267"/>
      <c r="AP622" s="267"/>
      <c r="AQ622" s="267"/>
      <c r="AR622" s="267"/>
      <c r="AS622" s="267"/>
      <c r="AT622" s="267"/>
      <c r="AU622" s="267"/>
      <c r="AV622" s="267"/>
      <c r="AW622" s="267"/>
      <c r="AX622" s="267"/>
      <c r="AY622" s="267"/>
      <c r="AZ622" s="267"/>
      <c r="BA622" s="267"/>
      <c r="BB622" s="267"/>
      <c r="BC622" s="267"/>
      <c r="BD622" s="267"/>
      <c r="BE622" s="267"/>
      <c r="BF622" s="267"/>
      <c r="BG622" s="267"/>
      <c r="BH622" s="267"/>
      <c r="BI622" s="267"/>
      <c r="BJ622" s="267"/>
      <c r="BK622" s="267"/>
      <c r="BL622" s="267"/>
      <c r="BM622" s="267"/>
      <c r="BN622" s="267"/>
      <c r="BO622" s="267"/>
      <c r="BP622" s="267"/>
      <c r="BQ622" s="267"/>
      <c r="BR622" s="267"/>
      <c r="BS622" s="26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267"/>
      <c r="CJ622" s="267"/>
      <c r="CK622" s="267"/>
      <c r="CL622" s="267"/>
      <c r="CM622" s="267"/>
      <c r="CN622" s="267"/>
      <c r="CO622" s="267"/>
      <c r="CP622" s="267"/>
      <c r="CQ622" s="267"/>
      <c r="CR622" s="267"/>
      <c r="CS622" s="267"/>
      <c r="CT622" s="267"/>
      <c r="CU622" s="267"/>
      <c r="CV622" s="267"/>
      <c r="CW622" s="267"/>
      <c r="CX622" s="267"/>
      <c r="CY622" s="267"/>
      <c r="CZ622" s="267"/>
      <c r="DA622" s="267"/>
      <c r="DB622" s="267"/>
      <c r="DC622" s="267"/>
      <c r="DD622" s="267"/>
      <c r="DE622" s="267"/>
      <c r="DF622" s="267"/>
      <c r="DG622" s="267"/>
      <c r="DH622" s="267"/>
      <c r="DI622" s="267"/>
      <c r="DJ622" s="267"/>
      <c r="DK622" s="267"/>
      <c r="DL622" s="267"/>
      <c r="DM622" s="267"/>
      <c r="DN622" s="267"/>
      <c r="DO622" s="267"/>
      <c r="DP622" s="267"/>
      <c r="DQ622" s="267"/>
      <c r="DR622" s="267"/>
      <c r="DS622" s="267"/>
      <c r="DT622" s="267"/>
      <c r="DU622" s="267"/>
      <c r="DV622" s="267"/>
      <c r="DW622" s="267"/>
      <c r="DX622" s="267"/>
      <c r="DY622" s="267"/>
      <c r="DZ622" s="267"/>
      <c r="EA622" s="267"/>
      <c r="EB622" s="267"/>
      <c r="EC622" s="267"/>
      <c r="ED622" s="267"/>
      <c r="EE622" s="267"/>
      <c r="EF622" s="267"/>
      <c r="EG622" s="267"/>
      <c r="EH622" s="267"/>
      <c r="EI622" s="267"/>
      <c r="EJ622" s="267"/>
      <c r="EK622" s="267"/>
      <c r="EL622" s="267"/>
      <c r="EM622" s="267"/>
      <c r="EN622" s="267"/>
      <c r="EO622" s="267"/>
      <c r="EP622" s="267"/>
      <c r="EQ622" s="267"/>
      <c r="ER622" s="267"/>
      <c r="ES622" s="267"/>
      <c r="ET622" s="267"/>
      <c r="EU622" s="267"/>
      <c r="EV622" s="267"/>
      <c r="EW622" s="267"/>
      <c r="EX622" s="267"/>
      <c r="EY622" s="267"/>
      <c r="EZ622" s="267"/>
      <c r="FA622" s="267"/>
      <c r="FB622" s="267"/>
      <c r="FC622" s="267"/>
      <c r="FD622" s="267"/>
      <c r="FE622" s="267"/>
      <c r="FF622" s="267"/>
      <c r="FG622" s="267"/>
      <c r="FH622" s="267"/>
      <c r="FI622" s="267"/>
      <c r="FJ622" s="267"/>
      <c r="FK622" s="267"/>
      <c r="FL622" s="267"/>
      <c r="FM622" s="267"/>
      <c r="FN622" s="267"/>
      <c r="FO622" s="267"/>
      <c r="FP622" s="267"/>
      <c r="FQ622" s="267"/>
      <c r="FR622" s="267"/>
      <c r="FS622" s="267"/>
      <c r="FT622" s="267"/>
      <c r="FU622" s="267"/>
      <c r="FV622" s="267"/>
      <c r="FW622" s="267"/>
      <c r="FX622" s="267"/>
      <c r="FY622" s="267"/>
      <c r="FZ622" s="267"/>
      <c r="GA622" s="267"/>
      <c r="GB622" s="267"/>
      <c r="GC622" s="267"/>
      <c r="GD622" s="267"/>
      <c r="GE622" s="267"/>
      <c r="GF622" s="267"/>
      <c r="GG622" s="267"/>
      <c r="GH622" s="267"/>
      <c r="GI622" s="267"/>
      <c r="GJ622" s="267"/>
      <c r="GK622" s="267"/>
      <c r="GL622" s="267"/>
      <c r="GM622" s="267"/>
      <c r="GN622" s="267"/>
      <c r="GO622" s="267"/>
      <c r="GP622" s="267"/>
      <c r="GQ622" s="267"/>
      <c r="GR622" s="267"/>
      <c r="GS622" s="267"/>
      <c r="GT622" s="267"/>
      <c r="GU622" s="267"/>
      <c r="GV622" s="267"/>
    </row>
    <row r="623" spans="1:204" s="502" customFormat="1" ht="27" hidden="1">
      <c r="A623" s="258"/>
      <c r="B623" s="425"/>
      <c r="C623" s="260"/>
      <c r="D623" s="261"/>
      <c r="E623" s="262"/>
      <c r="F623" s="263"/>
      <c r="G623" s="426"/>
      <c r="H623" s="238"/>
      <c r="I623" s="463"/>
      <c r="J623" s="464"/>
      <c r="K623" s="464"/>
      <c r="L623" s="465" t="s">
        <v>639</v>
      </c>
      <c r="M623" s="459"/>
      <c r="N623" s="466">
        <f>SUM(N624:N625)</f>
        <v>0</v>
      </c>
      <c r="O623" s="466">
        <f>SUM(O624:O625)</f>
        <v>0</v>
      </c>
      <c r="P623" s="466">
        <f>SUM(P624:P625)</f>
        <v>0</v>
      </c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  <c r="AJ623" s="267"/>
      <c r="AK623" s="267"/>
      <c r="AL623" s="267"/>
      <c r="AM623" s="267"/>
      <c r="AN623" s="267"/>
      <c r="AO623" s="267"/>
      <c r="AP623" s="267"/>
      <c r="AQ623" s="267"/>
      <c r="AR623" s="267"/>
      <c r="AS623" s="267"/>
      <c r="AT623" s="267"/>
      <c r="AU623" s="267"/>
      <c r="AV623" s="267"/>
      <c r="AW623" s="267"/>
      <c r="AX623" s="267"/>
      <c r="AY623" s="267"/>
      <c r="AZ623" s="267"/>
      <c r="BA623" s="267"/>
      <c r="BB623" s="267"/>
      <c r="BC623" s="267"/>
      <c r="BD623" s="267"/>
      <c r="BE623" s="267"/>
      <c r="BF623" s="267"/>
      <c r="BG623" s="267"/>
      <c r="BH623" s="267"/>
      <c r="BI623" s="267"/>
      <c r="BJ623" s="267"/>
      <c r="BK623" s="267"/>
      <c r="BL623" s="267"/>
      <c r="BM623" s="267"/>
      <c r="BN623" s="267"/>
      <c r="BO623" s="267"/>
      <c r="BP623" s="267"/>
      <c r="BQ623" s="267"/>
      <c r="BR623" s="267"/>
      <c r="BS623" s="26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267"/>
      <c r="CJ623" s="267"/>
      <c r="CK623" s="267"/>
      <c r="CL623" s="267"/>
      <c r="CM623" s="267"/>
      <c r="CN623" s="267"/>
      <c r="CO623" s="267"/>
      <c r="CP623" s="267"/>
      <c r="CQ623" s="267"/>
      <c r="CR623" s="267"/>
      <c r="CS623" s="267"/>
      <c r="CT623" s="267"/>
      <c r="CU623" s="267"/>
      <c r="CV623" s="267"/>
      <c r="CW623" s="267"/>
      <c r="CX623" s="267"/>
      <c r="CY623" s="267"/>
      <c r="CZ623" s="267"/>
      <c r="DA623" s="267"/>
      <c r="DB623" s="267"/>
      <c r="DC623" s="267"/>
      <c r="DD623" s="267"/>
      <c r="DE623" s="267"/>
      <c r="DF623" s="267"/>
      <c r="DG623" s="267"/>
      <c r="DH623" s="267"/>
      <c r="DI623" s="267"/>
      <c r="DJ623" s="267"/>
      <c r="DK623" s="267"/>
      <c r="DL623" s="267"/>
      <c r="DM623" s="267"/>
      <c r="DN623" s="267"/>
      <c r="DO623" s="267"/>
      <c r="DP623" s="267"/>
      <c r="DQ623" s="267"/>
      <c r="DR623" s="267"/>
      <c r="DS623" s="267"/>
      <c r="DT623" s="267"/>
      <c r="DU623" s="267"/>
      <c r="DV623" s="267"/>
      <c r="DW623" s="267"/>
      <c r="DX623" s="267"/>
      <c r="DY623" s="267"/>
      <c r="DZ623" s="267"/>
      <c r="EA623" s="267"/>
      <c r="EB623" s="267"/>
      <c r="EC623" s="267"/>
      <c r="ED623" s="267"/>
      <c r="EE623" s="267"/>
      <c r="EF623" s="267"/>
      <c r="EG623" s="267"/>
      <c r="EH623" s="267"/>
      <c r="EI623" s="267"/>
      <c r="EJ623" s="267"/>
      <c r="EK623" s="267"/>
      <c r="EL623" s="267"/>
      <c r="EM623" s="267"/>
      <c r="EN623" s="267"/>
      <c r="EO623" s="267"/>
      <c r="EP623" s="267"/>
      <c r="EQ623" s="267"/>
      <c r="ER623" s="267"/>
      <c r="ES623" s="267"/>
      <c r="ET623" s="267"/>
      <c r="EU623" s="267"/>
      <c r="EV623" s="267"/>
      <c r="EW623" s="267"/>
      <c r="EX623" s="267"/>
      <c r="EY623" s="267"/>
      <c r="EZ623" s="267"/>
      <c r="FA623" s="267"/>
      <c r="FB623" s="267"/>
      <c r="FC623" s="267"/>
      <c r="FD623" s="267"/>
      <c r="FE623" s="267"/>
      <c r="FF623" s="267"/>
      <c r="FG623" s="267"/>
      <c r="FH623" s="267"/>
      <c r="FI623" s="267"/>
      <c r="FJ623" s="267"/>
      <c r="FK623" s="267"/>
      <c r="FL623" s="267"/>
      <c r="FM623" s="267"/>
      <c r="FN623" s="267"/>
      <c r="FO623" s="267"/>
      <c r="FP623" s="267"/>
      <c r="FQ623" s="267"/>
      <c r="FR623" s="267"/>
      <c r="FS623" s="267"/>
      <c r="FT623" s="267"/>
      <c r="FU623" s="267"/>
      <c r="FV623" s="267"/>
      <c r="FW623" s="267"/>
      <c r="FX623" s="267"/>
      <c r="FY623" s="267"/>
      <c r="FZ623" s="267"/>
      <c r="GA623" s="267"/>
      <c r="GB623" s="267"/>
      <c r="GC623" s="267"/>
      <c r="GD623" s="267"/>
      <c r="GE623" s="267"/>
      <c r="GF623" s="267"/>
      <c r="GG623" s="267"/>
      <c r="GH623" s="267"/>
      <c r="GI623" s="267"/>
      <c r="GJ623" s="267"/>
      <c r="GK623" s="267"/>
      <c r="GL623" s="267"/>
      <c r="GM623" s="267"/>
      <c r="GN623" s="267"/>
      <c r="GO623" s="267"/>
      <c r="GP623" s="267"/>
      <c r="GQ623" s="267"/>
      <c r="GR623" s="267"/>
      <c r="GS623" s="267"/>
      <c r="GT623" s="267"/>
      <c r="GU623" s="267"/>
      <c r="GV623" s="267"/>
    </row>
    <row r="624" spans="1:204" s="502" customFormat="1" ht="25.5" hidden="1">
      <c r="A624" s="258"/>
      <c r="B624" s="425"/>
      <c r="C624" s="260"/>
      <c r="D624" s="261"/>
      <c r="E624" s="262"/>
      <c r="F624" s="263"/>
      <c r="G624" s="426"/>
      <c r="H624" s="245"/>
      <c r="I624" s="246"/>
      <c r="J624" s="247"/>
      <c r="K624" s="247"/>
      <c r="L624" s="248" t="s">
        <v>219</v>
      </c>
      <c r="M624" s="250">
        <v>4819</v>
      </c>
      <c r="N624" s="240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40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40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  <c r="AJ624" s="267"/>
      <c r="AK624" s="267"/>
      <c r="AL624" s="267"/>
      <c r="AM624" s="267"/>
      <c r="AN624" s="267"/>
      <c r="AO624" s="267"/>
      <c r="AP624" s="267"/>
      <c r="AQ624" s="267"/>
      <c r="AR624" s="267"/>
      <c r="AS624" s="267"/>
      <c r="AT624" s="267"/>
      <c r="AU624" s="267"/>
      <c r="AV624" s="267"/>
      <c r="AW624" s="267"/>
      <c r="AX624" s="267"/>
      <c r="AY624" s="267"/>
      <c r="AZ624" s="267"/>
      <c r="BA624" s="267"/>
      <c r="BB624" s="267"/>
      <c r="BC624" s="267"/>
      <c r="BD624" s="267"/>
      <c r="BE624" s="267"/>
      <c r="BF624" s="267"/>
      <c r="BG624" s="267"/>
      <c r="BH624" s="267"/>
      <c r="BI624" s="267"/>
      <c r="BJ624" s="267"/>
      <c r="BK624" s="267"/>
      <c r="BL624" s="267"/>
      <c r="BM624" s="267"/>
      <c r="BN624" s="267"/>
      <c r="BO624" s="267"/>
      <c r="BP624" s="267"/>
      <c r="BQ624" s="267"/>
      <c r="BR624" s="267"/>
      <c r="BS624" s="26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267"/>
      <c r="CJ624" s="267"/>
      <c r="CK624" s="267"/>
      <c r="CL624" s="267"/>
      <c r="CM624" s="267"/>
      <c r="CN624" s="267"/>
      <c r="CO624" s="267"/>
      <c r="CP624" s="267"/>
      <c r="CQ624" s="267"/>
      <c r="CR624" s="267"/>
      <c r="CS624" s="267"/>
      <c r="CT624" s="267"/>
      <c r="CU624" s="267"/>
      <c r="CV624" s="267"/>
      <c r="CW624" s="267"/>
      <c r="CX624" s="267"/>
      <c r="CY624" s="267"/>
      <c r="CZ624" s="267"/>
      <c r="DA624" s="267"/>
      <c r="DB624" s="267"/>
      <c r="DC624" s="267"/>
      <c r="DD624" s="267"/>
      <c r="DE624" s="267"/>
      <c r="DF624" s="267"/>
      <c r="DG624" s="267"/>
      <c r="DH624" s="267"/>
      <c r="DI624" s="267"/>
      <c r="DJ624" s="267"/>
      <c r="DK624" s="267"/>
      <c r="DL624" s="267"/>
      <c r="DM624" s="267"/>
      <c r="DN624" s="267"/>
      <c r="DO624" s="267"/>
      <c r="DP624" s="267"/>
      <c r="DQ624" s="267"/>
      <c r="DR624" s="267"/>
      <c r="DS624" s="267"/>
      <c r="DT624" s="267"/>
      <c r="DU624" s="267"/>
      <c r="DV624" s="267"/>
      <c r="DW624" s="267"/>
      <c r="DX624" s="267"/>
      <c r="DY624" s="267"/>
      <c r="DZ624" s="267"/>
      <c r="EA624" s="267"/>
      <c r="EB624" s="267"/>
      <c r="EC624" s="267"/>
      <c r="ED624" s="267"/>
      <c r="EE624" s="267"/>
      <c r="EF624" s="267"/>
      <c r="EG624" s="267"/>
      <c r="EH624" s="267"/>
      <c r="EI624" s="267"/>
      <c r="EJ624" s="267"/>
      <c r="EK624" s="267"/>
      <c r="EL624" s="267"/>
      <c r="EM624" s="267"/>
      <c r="EN624" s="267"/>
      <c r="EO624" s="267"/>
      <c r="EP624" s="267"/>
      <c r="EQ624" s="267"/>
      <c r="ER624" s="267"/>
      <c r="ES624" s="267"/>
      <c r="ET624" s="267"/>
      <c r="EU624" s="267"/>
      <c r="EV624" s="267"/>
      <c r="EW624" s="267"/>
      <c r="EX624" s="267"/>
      <c r="EY624" s="267"/>
      <c r="EZ624" s="267"/>
      <c r="FA624" s="267"/>
      <c r="FB624" s="267"/>
      <c r="FC624" s="267"/>
      <c r="FD624" s="267"/>
      <c r="FE624" s="267"/>
      <c r="FF624" s="267"/>
      <c r="FG624" s="267"/>
      <c r="FH624" s="267"/>
      <c r="FI624" s="267"/>
      <c r="FJ624" s="267"/>
      <c r="FK624" s="267"/>
      <c r="FL624" s="267"/>
      <c r="FM624" s="267"/>
      <c r="FN624" s="267"/>
      <c r="FO624" s="267"/>
      <c r="FP624" s="267"/>
      <c r="FQ624" s="267"/>
      <c r="FR624" s="267"/>
      <c r="FS624" s="267"/>
      <c r="FT624" s="267"/>
      <c r="FU624" s="267"/>
      <c r="FV624" s="267"/>
      <c r="FW624" s="267"/>
      <c r="FX624" s="267"/>
      <c r="FY624" s="267"/>
      <c r="FZ624" s="267"/>
      <c r="GA624" s="267"/>
      <c r="GB624" s="267"/>
      <c r="GC624" s="267"/>
      <c r="GD624" s="267"/>
      <c r="GE624" s="267"/>
      <c r="GF624" s="267"/>
      <c r="GG624" s="267"/>
      <c r="GH624" s="267"/>
      <c r="GI624" s="267"/>
      <c r="GJ624" s="267"/>
      <c r="GK624" s="267"/>
      <c r="GL624" s="267"/>
      <c r="GM624" s="267"/>
      <c r="GN624" s="267"/>
      <c r="GO624" s="267"/>
      <c r="GP624" s="267"/>
      <c r="GQ624" s="267"/>
      <c r="GR624" s="267"/>
      <c r="GS624" s="267"/>
      <c r="GT624" s="267"/>
      <c r="GU624" s="267"/>
      <c r="GV624" s="267"/>
    </row>
    <row r="625" spans="1:204" s="502" customFormat="1" hidden="1">
      <c r="A625" s="258"/>
      <c r="B625" s="425"/>
      <c r="C625" s="260"/>
      <c r="D625" s="261"/>
      <c r="E625" s="262"/>
      <c r="F625" s="263"/>
      <c r="G625" s="426"/>
      <c r="H625" s="245"/>
      <c r="I625" s="246"/>
      <c r="J625" s="247"/>
      <c r="K625" s="247"/>
      <c r="L625" s="248" t="s">
        <v>137</v>
      </c>
      <c r="M625" s="244">
        <v>5129</v>
      </c>
      <c r="N625" s="240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40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40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  <c r="AJ625" s="267"/>
      <c r="AK625" s="267"/>
      <c r="AL625" s="267"/>
      <c r="AM625" s="267"/>
      <c r="AN625" s="267"/>
      <c r="AO625" s="267"/>
      <c r="AP625" s="267"/>
      <c r="AQ625" s="267"/>
      <c r="AR625" s="267"/>
      <c r="AS625" s="267"/>
      <c r="AT625" s="267"/>
      <c r="AU625" s="267"/>
      <c r="AV625" s="267"/>
      <c r="AW625" s="267"/>
      <c r="AX625" s="267"/>
      <c r="AY625" s="267"/>
      <c r="AZ625" s="267"/>
      <c r="BA625" s="267"/>
      <c r="BB625" s="267"/>
      <c r="BC625" s="267"/>
      <c r="BD625" s="267"/>
      <c r="BE625" s="267"/>
      <c r="BF625" s="267"/>
      <c r="BG625" s="267"/>
      <c r="BH625" s="267"/>
      <c r="BI625" s="267"/>
      <c r="BJ625" s="267"/>
      <c r="BK625" s="267"/>
      <c r="BL625" s="267"/>
      <c r="BM625" s="267"/>
      <c r="BN625" s="267"/>
      <c r="BO625" s="267"/>
      <c r="BP625" s="267"/>
      <c r="BQ625" s="267"/>
      <c r="BR625" s="267"/>
      <c r="BS625" s="26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267"/>
      <c r="CJ625" s="267"/>
      <c r="CK625" s="267"/>
      <c r="CL625" s="267"/>
      <c r="CM625" s="267"/>
      <c r="CN625" s="267"/>
      <c r="CO625" s="267"/>
      <c r="CP625" s="267"/>
      <c r="CQ625" s="267"/>
      <c r="CR625" s="267"/>
      <c r="CS625" s="267"/>
      <c r="CT625" s="267"/>
      <c r="CU625" s="267"/>
      <c r="CV625" s="267"/>
      <c r="CW625" s="267"/>
      <c r="CX625" s="267"/>
      <c r="CY625" s="267"/>
      <c r="CZ625" s="267"/>
      <c r="DA625" s="267"/>
      <c r="DB625" s="267"/>
      <c r="DC625" s="267"/>
      <c r="DD625" s="267"/>
      <c r="DE625" s="267"/>
      <c r="DF625" s="267"/>
      <c r="DG625" s="267"/>
      <c r="DH625" s="267"/>
      <c r="DI625" s="267"/>
      <c r="DJ625" s="267"/>
      <c r="DK625" s="267"/>
      <c r="DL625" s="267"/>
      <c r="DM625" s="267"/>
      <c r="DN625" s="267"/>
      <c r="DO625" s="267"/>
      <c r="DP625" s="267"/>
      <c r="DQ625" s="267"/>
      <c r="DR625" s="267"/>
      <c r="DS625" s="267"/>
      <c r="DT625" s="267"/>
      <c r="DU625" s="267"/>
      <c r="DV625" s="267"/>
      <c r="DW625" s="267"/>
      <c r="DX625" s="267"/>
      <c r="DY625" s="267"/>
      <c r="DZ625" s="267"/>
      <c r="EA625" s="267"/>
      <c r="EB625" s="267"/>
      <c r="EC625" s="267"/>
      <c r="ED625" s="267"/>
      <c r="EE625" s="267"/>
      <c r="EF625" s="267"/>
      <c r="EG625" s="267"/>
      <c r="EH625" s="267"/>
      <c r="EI625" s="267"/>
      <c r="EJ625" s="267"/>
      <c r="EK625" s="267"/>
      <c r="EL625" s="267"/>
      <c r="EM625" s="267"/>
      <c r="EN625" s="267"/>
      <c r="EO625" s="267"/>
      <c r="EP625" s="267"/>
      <c r="EQ625" s="267"/>
      <c r="ER625" s="267"/>
      <c r="ES625" s="267"/>
      <c r="ET625" s="267"/>
      <c r="EU625" s="267"/>
      <c r="EV625" s="267"/>
      <c r="EW625" s="267"/>
      <c r="EX625" s="267"/>
      <c r="EY625" s="267"/>
      <c r="EZ625" s="267"/>
      <c r="FA625" s="267"/>
      <c r="FB625" s="267"/>
      <c r="FC625" s="267"/>
      <c r="FD625" s="267"/>
      <c r="FE625" s="267"/>
      <c r="FF625" s="267"/>
      <c r="FG625" s="267"/>
      <c r="FH625" s="267"/>
      <c r="FI625" s="267"/>
      <c r="FJ625" s="267"/>
      <c r="FK625" s="267"/>
      <c r="FL625" s="267"/>
      <c r="FM625" s="267"/>
      <c r="FN625" s="267"/>
      <c r="FO625" s="267"/>
      <c r="FP625" s="267"/>
      <c r="FQ625" s="267"/>
      <c r="FR625" s="267"/>
      <c r="FS625" s="267"/>
      <c r="FT625" s="267"/>
      <c r="FU625" s="267"/>
      <c r="FV625" s="267"/>
      <c r="FW625" s="267"/>
      <c r="FX625" s="267"/>
      <c r="FY625" s="267"/>
      <c r="FZ625" s="267"/>
      <c r="GA625" s="267"/>
      <c r="GB625" s="267"/>
      <c r="GC625" s="267"/>
      <c r="GD625" s="267"/>
      <c r="GE625" s="267"/>
      <c r="GF625" s="267"/>
      <c r="GG625" s="267"/>
      <c r="GH625" s="267"/>
      <c r="GI625" s="267"/>
      <c r="GJ625" s="267"/>
      <c r="GK625" s="267"/>
      <c r="GL625" s="267"/>
      <c r="GM625" s="267"/>
      <c r="GN625" s="267"/>
      <c r="GO625" s="267"/>
      <c r="GP625" s="267"/>
      <c r="GQ625" s="267"/>
      <c r="GR625" s="267"/>
      <c r="GS625" s="267"/>
      <c r="GT625" s="267"/>
      <c r="GU625" s="267"/>
      <c r="GV625" s="267"/>
    </row>
    <row r="626" spans="1:204" s="502" customFormat="1" ht="40.5" hidden="1">
      <c r="A626" s="258"/>
      <c r="B626" s="425"/>
      <c r="C626" s="260"/>
      <c r="D626" s="261"/>
      <c r="E626" s="262"/>
      <c r="F626" s="263"/>
      <c r="G626" s="426"/>
      <c r="H626" s="238"/>
      <c r="I626" s="463"/>
      <c r="J626" s="464"/>
      <c r="K626" s="464"/>
      <c r="L626" s="465" t="s">
        <v>334</v>
      </c>
      <c r="M626" s="459"/>
      <c r="N626" s="466">
        <f>SUM(N627:N628)</f>
        <v>0</v>
      </c>
      <c r="O626" s="466">
        <f>SUM(O627:O628)</f>
        <v>0</v>
      </c>
      <c r="P626" s="466">
        <f>SUM(P627:P628)</f>
        <v>0</v>
      </c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  <c r="AJ626" s="267"/>
      <c r="AK626" s="267"/>
      <c r="AL626" s="267"/>
      <c r="AM626" s="267"/>
      <c r="AN626" s="267"/>
      <c r="AO626" s="267"/>
      <c r="AP626" s="267"/>
      <c r="AQ626" s="267"/>
      <c r="AR626" s="267"/>
      <c r="AS626" s="267"/>
      <c r="AT626" s="267"/>
      <c r="AU626" s="267"/>
      <c r="AV626" s="267"/>
      <c r="AW626" s="267"/>
      <c r="AX626" s="267"/>
      <c r="AY626" s="267"/>
      <c r="AZ626" s="267"/>
      <c r="BA626" s="267"/>
      <c r="BB626" s="267"/>
      <c r="BC626" s="267"/>
      <c r="BD626" s="267"/>
      <c r="BE626" s="267"/>
      <c r="BF626" s="267"/>
      <c r="BG626" s="267"/>
      <c r="BH626" s="267"/>
      <c r="BI626" s="267"/>
      <c r="BJ626" s="267"/>
      <c r="BK626" s="267"/>
      <c r="BL626" s="267"/>
      <c r="BM626" s="267"/>
      <c r="BN626" s="267"/>
      <c r="BO626" s="267"/>
      <c r="BP626" s="267"/>
      <c r="BQ626" s="267"/>
      <c r="BR626" s="267"/>
      <c r="BS626" s="26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267"/>
      <c r="CJ626" s="267"/>
      <c r="CK626" s="267"/>
      <c r="CL626" s="267"/>
      <c r="CM626" s="267"/>
      <c r="CN626" s="267"/>
      <c r="CO626" s="267"/>
      <c r="CP626" s="267"/>
      <c r="CQ626" s="267"/>
      <c r="CR626" s="267"/>
      <c r="CS626" s="267"/>
      <c r="CT626" s="267"/>
      <c r="CU626" s="267"/>
      <c r="CV626" s="267"/>
      <c r="CW626" s="267"/>
      <c r="CX626" s="267"/>
      <c r="CY626" s="267"/>
      <c r="CZ626" s="267"/>
      <c r="DA626" s="267"/>
      <c r="DB626" s="267"/>
      <c r="DC626" s="267"/>
      <c r="DD626" s="267"/>
      <c r="DE626" s="267"/>
      <c r="DF626" s="267"/>
      <c r="DG626" s="267"/>
      <c r="DH626" s="267"/>
      <c r="DI626" s="267"/>
      <c r="DJ626" s="267"/>
      <c r="DK626" s="267"/>
      <c r="DL626" s="267"/>
      <c r="DM626" s="267"/>
      <c r="DN626" s="267"/>
      <c r="DO626" s="267"/>
      <c r="DP626" s="267"/>
      <c r="DQ626" s="267"/>
      <c r="DR626" s="267"/>
      <c r="DS626" s="267"/>
      <c r="DT626" s="267"/>
      <c r="DU626" s="267"/>
      <c r="DV626" s="267"/>
      <c r="DW626" s="267"/>
      <c r="DX626" s="267"/>
      <c r="DY626" s="267"/>
      <c r="DZ626" s="267"/>
      <c r="EA626" s="267"/>
      <c r="EB626" s="267"/>
      <c r="EC626" s="267"/>
      <c r="ED626" s="267"/>
      <c r="EE626" s="267"/>
      <c r="EF626" s="267"/>
      <c r="EG626" s="267"/>
      <c r="EH626" s="267"/>
      <c r="EI626" s="267"/>
      <c r="EJ626" s="267"/>
      <c r="EK626" s="267"/>
      <c r="EL626" s="267"/>
      <c r="EM626" s="267"/>
      <c r="EN626" s="267"/>
      <c r="EO626" s="267"/>
      <c r="EP626" s="267"/>
      <c r="EQ626" s="267"/>
      <c r="ER626" s="267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67"/>
      <c r="FP626" s="267"/>
      <c r="FQ626" s="267"/>
      <c r="FR626" s="267"/>
      <c r="FS626" s="267"/>
      <c r="FT626" s="267"/>
      <c r="FU626" s="267"/>
      <c r="FV626" s="267"/>
      <c r="FW626" s="267"/>
      <c r="FX626" s="267"/>
      <c r="FY626" s="267"/>
      <c r="FZ626" s="267"/>
      <c r="GA626" s="267"/>
      <c r="GB626" s="267"/>
      <c r="GC626" s="267"/>
      <c r="GD626" s="267"/>
      <c r="GE626" s="267"/>
      <c r="GF626" s="267"/>
      <c r="GG626" s="267"/>
      <c r="GH626" s="267"/>
      <c r="GI626" s="267"/>
      <c r="GJ626" s="267"/>
      <c r="GK626" s="267"/>
      <c r="GL626" s="267"/>
      <c r="GM626" s="267"/>
      <c r="GN626" s="267"/>
      <c r="GO626" s="267"/>
      <c r="GP626" s="267"/>
      <c r="GQ626" s="267"/>
      <c r="GR626" s="267"/>
      <c r="GS626" s="267"/>
      <c r="GT626" s="267"/>
      <c r="GU626" s="267"/>
      <c r="GV626" s="267"/>
    </row>
    <row r="627" spans="1:204" s="502" customFormat="1" hidden="1">
      <c r="A627" s="258"/>
      <c r="B627" s="425"/>
      <c r="C627" s="260"/>
      <c r="D627" s="261"/>
      <c r="E627" s="262"/>
      <c r="F627" s="263"/>
      <c r="G627" s="426"/>
      <c r="H627" s="245"/>
      <c r="I627" s="246"/>
      <c r="J627" s="247"/>
      <c r="K627" s="247"/>
      <c r="L627" s="248" t="s">
        <v>125</v>
      </c>
      <c r="M627" s="244">
        <v>4239</v>
      </c>
      <c r="N627" s="240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40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40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  <c r="AJ627" s="267"/>
      <c r="AK627" s="267"/>
      <c r="AL627" s="267"/>
      <c r="AM627" s="267"/>
      <c r="AN627" s="267"/>
      <c r="AO627" s="267"/>
      <c r="AP627" s="267"/>
      <c r="AQ627" s="267"/>
      <c r="AR627" s="267"/>
      <c r="AS627" s="267"/>
      <c r="AT627" s="267"/>
      <c r="AU627" s="267"/>
      <c r="AV627" s="267"/>
      <c r="AW627" s="267"/>
      <c r="AX627" s="267"/>
      <c r="AY627" s="267"/>
      <c r="AZ627" s="267"/>
      <c r="BA627" s="267"/>
      <c r="BB627" s="267"/>
      <c r="BC627" s="267"/>
      <c r="BD627" s="267"/>
      <c r="BE627" s="267"/>
      <c r="BF627" s="267"/>
      <c r="BG627" s="267"/>
      <c r="BH627" s="267"/>
      <c r="BI627" s="267"/>
      <c r="BJ627" s="267"/>
      <c r="BK627" s="267"/>
      <c r="BL627" s="267"/>
      <c r="BM627" s="267"/>
      <c r="BN627" s="267"/>
      <c r="BO627" s="267"/>
      <c r="BP627" s="267"/>
      <c r="BQ627" s="267"/>
      <c r="BR627" s="267"/>
      <c r="BS627" s="26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267"/>
      <c r="CJ627" s="267"/>
      <c r="CK627" s="267"/>
      <c r="CL627" s="267"/>
      <c r="CM627" s="267"/>
      <c r="CN627" s="267"/>
      <c r="CO627" s="267"/>
      <c r="CP627" s="267"/>
      <c r="CQ627" s="267"/>
      <c r="CR627" s="267"/>
      <c r="CS627" s="267"/>
      <c r="CT627" s="267"/>
      <c r="CU627" s="267"/>
      <c r="CV627" s="267"/>
      <c r="CW627" s="267"/>
      <c r="CX627" s="267"/>
      <c r="CY627" s="267"/>
      <c r="CZ627" s="267"/>
      <c r="DA627" s="267"/>
      <c r="DB627" s="267"/>
      <c r="DC627" s="267"/>
      <c r="DD627" s="267"/>
      <c r="DE627" s="267"/>
      <c r="DF627" s="267"/>
      <c r="DG627" s="267"/>
      <c r="DH627" s="267"/>
      <c r="DI627" s="267"/>
      <c r="DJ627" s="267"/>
      <c r="DK627" s="267"/>
      <c r="DL627" s="267"/>
      <c r="DM627" s="267"/>
      <c r="DN627" s="267"/>
      <c r="DO627" s="267"/>
      <c r="DP627" s="267"/>
      <c r="DQ627" s="267"/>
      <c r="DR627" s="267"/>
      <c r="DS627" s="267"/>
      <c r="DT627" s="267"/>
      <c r="DU627" s="267"/>
      <c r="DV627" s="267"/>
      <c r="DW627" s="267"/>
      <c r="DX627" s="267"/>
      <c r="DY627" s="267"/>
      <c r="DZ627" s="267"/>
      <c r="EA627" s="267"/>
      <c r="EB627" s="267"/>
      <c r="EC627" s="267"/>
      <c r="ED627" s="267"/>
      <c r="EE627" s="267"/>
      <c r="EF627" s="267"/>
      <c r="EG627" s="267"/>
      <c r="EH627" s="267"/>
      <c r="EI627" s="267"/>
      <c r="EJ627" s="267"/>
      <c r="EK627" s="267"/>
      <c r="EL627" s="267"/>
      <c r="EM627" s="267"/>
      <c r="EN627" s="267"/>
      <c r="EO627" s="267"/>
      <c r="EP627" s="267"/>
      <c r="EQ627" s="267"/>
      <c r="ER627" s="267"/>
      <c r="ES627" s="267"/>
      <c r="ET627" s="267"/>
      <c r="EU627" s="267"/>
      <c r="EV627" s="267"/>
      <c r="EW627" s="267"/>
      <c r="EX627" s="267"/>
      <c r="EY627" s="267"/>
      <c r="EZ627" s="267"/>
      <c r="FA627" s="267"/>
      <c r="FB627" s="267"/>
      <c r="FC627" s="267"/>
      <c r="FD627" s="267"/>
      <c r="FE627" s="267"/>
      <c r="FF627" s="267"/>
      <c r="FG627" s="267"/>
      <c r="FH627" s="267"/>
      <c r="FI627" s="267"/>
      <c r="FJ627" s="267"/>
      <c r="FK627" s="267"/>
      <c r="FL627" s="267"/>
      <c r="FM627" s="267"/>
      <c r="FN627" s="267"/>
      <c r="FO627" s="267"/>
      <c r="FP627" s="267"/>
      <c r="FQ627" s="267"/>
      <c r="FR627" s="267"/>
      <c r="FS627" s="267"/>
      <c r="FT627" s="267"/>
      <c r="FU627" s="267"/>
      <c r="FV627" s="267"/>
      <c r="FW627" s="267"/>
      <c r="FX627" s="267"/>
      <c r="FY627" s="267"/>
      <c r="FZ627" s="267"/>
      <c r="GA627" s="267"/>
      <c r="GB627" s="267"/>
      <c r="GC627" s="267"/>
      <c r="GD627" s="267"/>
      <c r="GE627" s="267"/>
      <c r="GF627" s="267"/>
      <c r="GG627" s="267"/>
      <c r="GH627" s="267"/>
      <c r="GI627" s="267"/>
      <c r="GJ627" s="267"/>
      <c r="GK627" s="267"/>
      <c r="GL627" s="267"/>
      <c r="GM627" s="267"/>
      <c r="GN627" s="267"/>
      <c r="GO627" s="267"/>
      <c r="GP627" s="267"/>
      <c r="GQ627" s="267"/>
      <c r="GR627" s="267"/>
      <c r="GS627" s="267"/>
      <c r="GT627" s="267"/>
      <c r="GU627" s="267"/>
      <c r="GV627" s="267"/>
    </row>
    <row r="628" spans="1:204" s="502" customFormat="1" ht="25.5" hidden="1">
      <c r="A628" s="258"/>
      <c r="B628" s="425"/>
      <c r="C628" s="260"/>
      <c r="D628" s="261"/>
      <c r="E628" s="262"/>
      <c r="F628" s="263"/>
      <c r="G628" s="426"/>
      <c r="H628" s="473"/>
      <c r="I628" s="474"/>
      <c r="J628" s="475"/>
      <c r="K628" s="476"/>
      <c r="L628" s="477" t="s">
        <v>217</v>
      </c>
      <c r="M628" s="419">
        <v>4511</v>
      </c>
      <c r="N628" s="240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40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40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  <c r="AJ628" s="267"/>
      <c r="AK628" s="267"/>
      <c r="AL628" s="267"/>
      <c r="AM628" s="267"/>
      <c r="AN628" s="267"/>
      <c r="AO628" s="267"/>
      <c r="AP628" s="267"/>
      <c r="AQ628" s="267"/>
      <c r="AR628" s="267"/>
      <c r="AS628" s="267"/>
      <c r="AT628" s="267"/>
      <c r="AU628" s="267"/>
      <c r="AV628" s="267"/>
      <c r="AW628" s="267"/>
      <c r="AX628" s="267"/>
      <c r="AY628" s="267"/>
      <c r="AZ628" s="267"/>
      <c r="BA628" s="267"/>
      <c r="BB628" s="267"/>
      <c r="BC628" s="267"/>
      <c r="BD628" s="267"/>
      <c r="BE628" s="267"/>
      <c r="BF628" s="267"/>
      <c r="BG628" s="267"/>
      <c r="BH628" s="267"/>
      <c r="BI628" s="267"/>
      <c r="BJ628" s="267"/>
      <c r="BK628" s="267"/>
      <c r="BL628" s="267"/>
      <c r="BM628" s="267"/>
      <c r="BN628" s="267"/>
      <c r="BO628" s="267"/>
      <c r="BP628" s="267"/>
      <c r="BQ628" s="267"/>
      <c r="BR628" s="267"/>
      <c r="BS628" s="26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267"/>
      <c r="CJ628" s="267"/>
      <c r="CK628" s="267"/>
      <c r="CL628" s="267"/>
      <c r="CM628" s="267"/>
      <c r="CN628" s="267"/>
      <c r="CO628" s="267"/>
      <c r="CP628" s="267"/>
      <c r="CQ628" s="267"/>
      <c r="CR628" s="267"/>
      <c r="CS628" s="267"/>
      <c r="CT628" s="267"/>
      <c r="CU628" s="267"/>
      <c r="CV628" s="267"/>
      <c r="CW628" s="267"/>
      <c r="CX628" s="267"/>
      <c r="CY628" s="267"/>
      <c r="CZ628" s="267"/>
      <c r="DA628" s="267"/>
      <c r="DB628" s="267"/>
      <c r="DC628" s="267"/>
      <c r="DD628" s="267"/>
      <c r="DE628" s="267"/>
      <c r="DF628" s="267"/>
      <c r="DG628" s="267"/>
      <c r="DH628" s="267"/>
      <c r="DI628" s="267"/>
      <c r="DJ628" s="267"/>
      <c r="DK628" s="267"/>
      <c r="DL628" s="267"/>
      <c r="DM628" s="267"/>
      <c r="DN628" s="267"/>
      <c r="DO628" s="267"/>
      <c r="DP628" s="267"/>
      <c r="DQ628" s="267"/>
      <c r="DR628" s="267"/>
      <c r="DS628" s="267"/>
      <c r="DT628" s="267"/>
      <c r="DU628" s="267"/>
      <c r="DV628" s="267"/>
      <c r="DW628" s="267"/>
      <c r="DX628" s="267"/>
      <c r="DY628" s="267"/>
      <c r="DZ628" s="267"/>
      <c r="EA628" s="267"/>
      <c r="EB628" s="267"/>
      <c r="EC628" s="267"/>
      <c r="ED628" s="267"/>
      <c r="EE628" s="267"/>
      <c r="EF628" s="267"/>
      <c r="EG628" s="267"/>
      <c r="EH628" s="267"/>
      <c r="EI628" s="267"/>
      <c r="EJ628" s="267"/>
      <c r="EK628" s="267"/>
      <c r="EL628" s="267"/>
      <c r="EM628" s="267"/>
      <c r="EN628" s="267"/>
      <c r="EO628" s="267"/>
      <c r="EP628" s="267"/>
      <c r="EQ628" s="267"/>
      <c r="ER628" s="267"/>
      <c r="ES628" s="267"/>
      <c r="ET628" s="267"/>
      <c r="EU628" s="267"/>
      <c r="EV628" s="267"/>
      <c r="EW628" s="267"/>
      <c r="EX628" s="267"/>
      <c r="EY628" s="267"/>
      <c r="EZ628" s="267"/>
      <c r="FA628" s="267"/>
      <c r="FB628" s="267"/>
      <c r="FC628" s="267"/>
      <c r="FD628" s="267"/>
      <c r="FE628" s="267"/>
      <c r="FF628" s="267"/>
      <c r="FG628" s="267"/>
      <c r="FH628" s="267"/>
      <c r="FI628" s="267"/>
      <c r="FJ628" s="267"/>
      <c r="FK628" s="267"/>
      <c r="FL628" s="267"/>
      <c r="FM628" s="267"/>
      <c r="FN628" s="267"/>
      <c r="FO628" s="267"/>
      <c r="FP628" s="267"/>
      <c r="FQ628" s="267"/>
      <c r="FR628" s="267"/>
      <c r="FS628" s="267"/>
      <c r="FT628" s="267"/>
      <c r="FU628" s="267"/>
      <c r="FV628" s="267"/>
      <c r="FW628" s="267"/>
      <c r="FX628" s="267"/>
      <c r="FY628" s="267"/>
      <c r="FZ628" s="267"/>
      <c r="GA628" s="267"/>
      <c r="GB628" s="267"/>
      <c r="GC628" s="267"/>
      <c r="GD628" s="267"/>
      <c r="GE628" s="267"/>
      <c r="GF628" s="267"/>
      <c r="GG628" s="267"/>
      <c r="GH628" s="267"/>
      <c r="GI628" s="267"/>
      <c r="GJ628" s="267"/>
      <c r="GK628" s="267"/>
      <c r="GL628" s="267"/>
      <c r="GM628" s="267"/>
      <c r="GN628" s="267"/>
      <c r="GO628" s="267"/>
      <c r="GP628" s="267"/>
      <c r="GQ628" s="267"/>
      <c r="GR628" s="267"/>
      <c r="GS628" s="267"/>
      <c r="GT628" s="267"/>
      <c r="GU628" s="267"/>
      <c r="GV628" s="267"/>
    </row>
    <row r="629" spans="1:204" s="502" customFormat="1" ht="27" hidden="1">
      <c r="A629" s="258"/>
      <c r="B629" s="425"/>
      <c r="C629" s="260"/>
      <c r="D629" s="261"/>
      <c r="E629" s="262"/>
      <c r="F629" s="263"/>
      <c r="G629" s="426"/>
      <c r="H629" s="238"/>
      <c r="I629" s="463"/>
      <c r="J629" s="464"/>
      <c r="K629" s="464"/>
      <c r="L629" s="465" t="s">
        <v>335</v>
      </c>
      <c r="M629" s="459"/>
      <c r="N629" s="466">
        <f>SUM(N630)</f>
        <v>0</v>
      </c>
      <c r="O629" s="466">
        <f>SUM(O630)</f>
        <v>0</v>
      </c>
      <c r="P629" s="466">
        <f>SUM(P630)</f>
        <v>0</v>
      </c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  <c r="AJ629" s="267"/>
      <c r="AK629" s="267"/>
      <c r="AL629" s="267"/>
      <c r="AM629" s="267"/>
      <c r="AN629" s="267"/>
      <c r="AO629" s="267"/>
      <c r="AP629" s="267"/>
      <c r="AQ629" s="267"/>
      <c r="AR629" s="267"/>
      <c r="AS629" s="267"/>
      <c r="AT629" s="267"/>
      <c r="AU629" s="267"/>
      <c r="AV629" s="267"/>
      <c r="AW629" s="267"/>
      <c r="AX629" s="267"/>
      <c r="AY629" s="267"/>
      <c r="AZ629" s="267"/>
      <c r="BA629" s="267"/>
      <c r="BB629" s="267"/>
      <c r="BC629" s="267"/>
      <c r="BD629" s="267"/>
      <c r="BE629" s="267"/>
      <c r="BF629" s="267"/>
      <c r="BG629" s="267"/>
      <c r="BH629" s="267"/>
      <c r="BI629" s="267"/>
      <c r="BJ629" s="267"/>
      <c r="BK629" s="267"/>
      <c r="BL629" s="267"/>
      <c r="BM629" s="267"/>
      <c r="BN629" s="267"/>
      <c r="BO629" s="267"/>
      <c r="BP629" s="267"/>
      <c r="BQ629" s="267"/>
      <c r="BR629" s="267"/>
      <c r="BS629" s="26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267"/>
      <c r="CJ629" s="267"/>
      <c r="CK629" s="267"/>
      <c r="CL629" s="267"/>
      <c r="CM629" s="267"/>
      <c r="CN629" s="267"/>
      <c r="CO629" s="267"/>
      <c r="CP629" s="267"/>
      <c r="CQ629" s="267"/>
      <c r="CR629" s="267"/>
      <c r="CS629" s="267"/>
      <c r="CT629" s="267"/>
      <c r="CU629" s="267"/>
      <c r="CV629" s="267"/>
      <c r="CW629" s="267"/>
      <c r="CX629" s="267"/>
      <c r="CY629" s="267"/>
      <c r="CZ629" s="267"/>
      <c r="DA629" s="267"/>
      <c r="DB629" s="267"/>
      <c r="DC629" s="267"/>
      <c r="DD629" s="267"/>
      <c r="DE629" s="267"/>
      <c r="DF629" s="267"/>
      <c r="DG629" s="267"/>
      <c r="DH629" s="267"/>
      <c r="DI629" s="267"/>
      <c r="DJ629" s="267"/>
      <c r="DK629" s="267"/>
      <c r="DL629" s="267"/>
      <c r="DM629" s="267"/>
      <c r="DN629" s="267"/>
      <c r="DO629" s="267"/>
      <c r="DP629" s="267"/>
      <c r="DQ629" s="267"/>
      <c r="DR629" s="267"/>
      <c r="DS629" s="267"/>
      <c r="DT629" s="267"/>
      <c r="DU629" s="267"/>
      <c r="DV629" s="267"/>
      <c r="DW629" s="267"/>
      <c r="DX629" s="267"/>
      <c r="DY629" s="267"/>
      <c r="DZ629" s="267"/>
      <c r="EA629" s="267"/>
      <c r="EB629" s="267"/>
      <c r="EC629" s="267"/>
      <c r="ED629" s="267"/>
      <c r="EE629" s="267"/>
      <c r="EF629" s="267"/>
      <c r="EG629" s="267"/>
      <c r="EH629" s="267"/>
      <c r="EI629" s="267"/>
      <c r="EJ629" s="267"/>
      <c r="EK629" s="267"/>
      <c r="EL629" s="267"/>
      <c r="EM629" s="267"/>
      <c r="EN629" s="267"/>
      <c r="EO629" s="267"/>
      <c r="EP629" s="267"/>
      <c r="EQ629" s="267"/>
      <c r="ER629" s="267"/>
      <c r="ES629" s="267"/>
      <c r="ET629" s="267"/>
      <c r="EU629" s="267"/>
      <c r="EV629" s="267"/>
      <c r="EW629" s="267"/>
      <c r="EX629" s="267"/>
      <c r="EY629" s="267"/>
      <c r="EZ629" s="267"/>
      <c r="FA629" s="267"/>
      <c r="FB629" s="267"/>
      <c r="FC629" s="267"/>
      <c r="FD629" s="267"/>
      <c r="FE629" s="267"/>
      <c r="FF629" s="267"/>
      <c r="FG629" s="267"/>
      <c r="FH629" s="267"/>
      <c r="FI629" s="267"/>
      <c r="FJ629" s="267"/>
      <c r="FK629" s="267"/>
      <c r="FL629" s="267"/>
      <c r="FM629" s="267"/>
      <c r="FN629" s="267"/>
      <c r="FO629" s="267"/>
      <c r="FP629" s="267"/>
      <c r="FQ629" s="267"/>
      <c r="FR629" s="267"/>
      <c r="FS629" s="267"/>
      <c r="FT629" s="267"/>
      <c r="FU629" s="267"/>
      <c r="FV629" s="267"/>
      <c r="FW629" s="267"/>
      <c r="FX629" s="267"/>
      <c r="FY629" s="267"/>
      <c r="FZ629" s="267"/>
      <c r="GA629" s="267"/>
      <c r="GB629" s="267"/>
      <c r="GC629" s="267"/>
      <c r="GD629" s="267"/>
      <c r="GE629" s="267"/>
      <c r="GF629" s="267"/>
      <c r="GG629" s="267"/>
      <c r="GH629" s="267"/>
      <c r="GI629" s="267"/>
      <c r="GJ629" s="267"/>
      <c r="GK629" s="267"/>
      <c r="GL629" s="267"/>
      <c r="GM629" s="267"/>
      <c r="GN629" s="267"/>
      <c r="GO629" s="267"/>
      <c r="GP629" s="267"/>
      <c r="GQ629" s="267"/>
      <c r="GR629" s="267"/>
      <c r="GS629" s="267"/>
      <c r="GT629" s="267"/>
      <c r="GU629" s="267"/>
      <c r="GV629" s="267"/>
    </row>
    <row r="630" spans="1:204" s="502" customFormat="1" ht="25.5" hidden="1">
      <c r="A630" s="258"/>
      <c r="B630" s="425"/>
      <c r="C630" s="260"/>
      <c r="D630" s="261"/>
      <c r="E630" s="262"/>
      <c r="F630" s="263"/>
      <c r="G630" s="426"/>
      <c r="H630" s="245"/>
      <c r="I630" s="246"/>
      <c r="J630" s="247"/>
      <c r="K630" s="247"/>
      <c r="L630" s="477" t="s">
        <v>217</v>
      </c>
      <c r="M630" s="419">
        <v>4511</v>
      </c>
      <c r="N630" s="240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40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40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  <c r="AJ630" s="267"/>
      <c r="AK630" s="267"/>
      <c r="AL630" s="267"/>
      <c r="AM630" s="267"/>
      <c r="AN630" s="267"/>
      <c r="AO630" s="267"/>
      <c r="AP630" s="267"/>
      <c r="AQ630" s="267"/>
      <c r="AR630" s="267"/>
      <c r="AS630" s="267"/>
      <c r="AT630" s="267"/>
      <c r="AU630" s="267"/>
      <c r="AV630" s="267"/>
      <c r="AW630" s="267"/>
      <c r="AX630" s="267"/>
      <c r="AY630" s="267"/>
      <c r="AZ630" s="267"/>
      <c r="BA630" s="267"/>
      <c r="BB630" s="267"/>
      <c r="BC630" s="267"/>
      <c r="BD630" s="267"/>
      <c r="BE630" s="267"/>
      <c r="BF630" s="267"/>
      <c r="BG630" s="267"/>
      <c r="BH630" s="267"/>
      <c r="BI630" s="267"/>
      <c r="BJ630" s="267"/>
      <c r="BK630" s="267"/>
      <c r="BL630" s="267"/>
      <c r="BM630" s="267"/>
      <c r="BN630" s="267"/>
      <c r="BO630" s="267"/>
      <c r="BP630" s="267"/>
      <c r="BQ630" s="267"/>
      <c r="BR630" s="267"/>
      <c r="BS630" s="26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267"/>
      <c r="CJ630" s="267"/>
      <c r="CK630" s="267"/>
      <c r="CL630" s="267"/>
      <c r="CM630" s="267"/>
      <c r="CN630" s="267"/>
      <c r="CO630" s="267"/>
      <c r="CP630" s="267"/>
      <c r="CQ630" s="267"/>
      <c r="CR630" s="267"/>
      <c r="CS630" s="267"/>
      <c r="CT630" s="267"/>
      <c r="CU630" s="267"/>
      <c r="CV630" s="267"/>
      <c r="CW630" s="267"/>
      <c r="CX630" s="267"/>
      <c r="CY630" s="267"/>
      <c r="CZ630" s="267"/>
      <c r="DA630" s="267"/>
      <c r="DB630" s="267"/>
      <c r="DC630" s="267"/>
      <c r="DD630" s="267"/>
      <c r="DE630" s="267"/>
      <c r="DF630" s="267"/>
      <c r="DG630" s="267"/>
      <c r="DH630" s="267"/>
      <c r="DI630" s="267"/>
      <c r="DJ630" s="267"/>
      <c r="DK630" s="267"/>
      <c r="DL630" s="267"/>
      <c r="DM630" s="267"/>
      <c r="DN630" s="267"/>
      <c r="DO630" s="267"/>
      <c r="DP630" s="267"/>
      <c r="DQ630" s="267"/>
      <c r="DR630" s="267"/>
      <c r="DS630" s="267"/>
      <c r="DT630" s="267"/>
      <c r="DU630" s="267"/>
      <c r="DV630" s="267"/>
      <c r="DW630" s="267"/>
      <c r="DX630" s="267"/>
      <c r="DY630" s="267"/>
      <c r="DZ630" s="267"/>
      <c r="EA630" s="267"/>
      <c r="EB630" s="267"/>
      <c r="EC630" s="267"/>
      <c r="ED630" s="267"/>
      <c r="EE630" s="267"/>
      <c r="EF630" s="267"/>
      <c r="EG630" s="267"/>
      <c r="EH630" s="267"/>
      <c r="EI630" s="267"/>
      <c r="EJ630" s="267"/>
      <c r="EK630" s="267"/>
      <c r="EL630" s="267"/>
      <c r="EM630" s="267"/>
      <c r="EN630" s="267"/>
      <c r="EO630" s="267"/>
      <c r="EP630" s="267"/>
      <c r="EQ630" s="267"/>
      <c r="ER630" s="267"/>
      <c r="ES630" s="267"/>
      <c r="ET630" s="267"/>
      <c r="EU630" s="267"/>
      <c r="EV630" s="267"/>
      <c r="EW630" s="267"/>
      <c r="EX630" s="267"/>
      <c r="EY630" s="267"/>
      <c r="EZ630" s="267"/>
      <c r="FA630" s="267"/>
      <c r="FB630" s="267"/>
      <c r="FC630" s="267"/>
      <c r="FD630" s="267"/>
      <c r="FE630" s="267"/>
      <c r="FF630" s="267"/>
      <c r="FG630" s="267"/>
      <c r="FH630" s="267"/>
      <c r="FI630" s="267"/>
      <c r="FJ630" s="267"/>
      <c r="FK630" s="267"/>
      <c r="FL630" s="267"/>
      <c r="FM630" s="267"/>
      <c r="FN630" s="267"/>
      <c r="FO630" s="267"/>
      <c r="FP630" s="267"/>
      <c r="FQ630" s="267"/>
      <c r="FR630" s="267"/>
      <c r="FS630" s="267"/>
      <c r="FT630" s="267"/>
      <c r="FU630" s="267"/>
      <c r="FV630" s="267"/>
      <c r="FW630" s="267"/>
      <c r="FX630" s="267"/>
      <c r="FY630" s="267"/>
      <c r="FZ630" s="267"/>
      <c r="GA630" s="267"/>
      <c r="GB630" s="267"/>
      <c r="GC630" s="267"/>
      <c r="GD630" s="267"/>
      <c r="GE630" s="267"/>
      <c r="GF630" s="267"/>
      <c r="GG630" s="267"/>
      <c r="GH630" s="267"/>
      <c r="GI630" s="267"/>
      <c r="GJ630" s="267"/>
      <c r="GK630" s="267"/>
      <c r="GL630" s="267"/>
      <c r="GM630" s="267"/>
      <c r="GN630" s="267"/>
      <c r="GO630" s="267"/>
      <c r="GP630" s="267"/>
      <c r="GQ630" s="267"/>
      <c r="GR630" s="267"/>
      <c r="GS630" s="267"/>
      <c r="GT630" s="267"/>
      <c r="GU630" s="267"/>
      <c r="GV630" s="267"/>
    </row>
    <row r="631" spans="1:204" s="502" customFormat="1" ht="54" hidden="1">
      <c r="A631" s="258"/>
      <c r="B631" s="425"/>
      <c r="C631" s="260"/>
      <c r="D631" s="261"/>
      <c r="E631" s="262"/>
      <c r="F631" s="263"/>
      <c r="G631" s="426"/>
      <c r="H631" s="238"/>
      <c r="I631" s="463"/>
      <c r="J631" s="464"/>
      <c r="K631" s="464"/>
      <c r="L631" s="465" t="s">
        <v>843</v>
      </c>
      <c r="M631" s="459"/>
      <c r="N631" s="466">
        <f>SUM(N632:N635)</f>
        <v>0</v>
      </c>
      <c r="O631" s="466">
        <f>SUM(O632:O635)</f>
        <v>0</v>
      </c>
      <c r="P631" s="466">
        <f>SUM(P632:P635)</f>
        <v>0</v>
      </c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  <c r="AJ631" s="267"/>
      <c r="AK631" s="267"/>
      <c r="AL631" s="267"/>
      <c r="AM631" s="267"/>
      <c r="AN631" s="267"/>
      <c r="AO631" s="267"/>
      <c r="AP631" s="267"/>
      <c r="AQ631" s="267"/>
      <c r="AR631" s="267"/>
      <c r="AS631" s="267"/>
      <c r="AT631" s="267"/>
      <c r="AU631" s="267"/>
      <c r="AV631" s="267"/>
      <c r="AW631" s="267"/>
      <c r="AX631" s="267"/>
      <c r="AY631" s="267"/>
      <c r="AZ631" s="267"/>
      <c r="BA631" s="267"/>
      <c r="BB631" s="267"/>
      <c r="BC631" s="267"/>
      <c r="BD631" s="267"/>
      <c r="BE631" s="267"/>
      <c r="BF631" s="267"/>
      <c r="BG631" s="267"/>
      <c r="BH631" s="267"/>
      <c r="BI631" s="267"/>
      <c r="BJ631" s="267"/>
      <c r="BK631" s="267"/>
      <c r="BL631" s="267"/>
      <c r="BM631" s="267"/>
      <c r="BN631" s="267"/>
      <c r="BO631" s="267"/>
      <c r="BP631" s="267"/>
      <c r="BQ631" s="267"/>
      <c r="BR631" s="267"/>
      <c r="BS631" s="26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267"/>
      <c r="CJ631" s="267"/>
      <c r="CK631" s="267"/>
      <c r="CL631" s="267"/>
      <c r="CM631" s="267"/>
      <c r="CN631" s="267"/>
      <c r="CO631" s="267"/>
      <c r="CP631" s="267"/>
      <c r="CQ631" s="267"/>
      <c r="CR631" s="267"/>
      <c r="CS631" s="267"/>
      <c r="CT631" s="267"/>
      <c r="CU631" s="267"/>
      <c r="CV631" s="267"/>
      <c r="CW631" s="267"/>
      <c r="CX631" s="267"/>
      <c r="CY631" s="267"/>
      <c r="CZ631" s="267"/>
      <c r="DA631" s="267"/>
      <c r="DB631" s="267"/>
      <c r="DC631" s="267"/>
      <c r="DD631" s="267"/>
      <c r="DE631" s="267"/>
      <c r="DF631" s="267"/>
      <c r="DG631" s="267"/>
      <c r="DH631" s="267"/>
      <c r="DI631" s="267"/>
      <c r="DJ631" s="267"/>
      <c r="DK631" s="267"/>
      <c r="DL631" s="267"/>
      <c r="DM631" s="267"/>
      <c r="DN631" s="267"/>
      <c r="DO631" s="267"/>
      <c r="DP631" s="267"/>
      <c r="DQ631" s="267"/>
      <c r="DR631" s="267"/>
      <c r="DS631" s="267"/>
      <c r="DT631" s="267"/>
      <c r="DU631" s="267"/>
      <c r="DV631" s="267"/>
      <c r="DW631" s="267"/>
      <c r="DX631" s="267"/>
      <c r="DY631" s="267"/>
      <c r="DZ631" s="267"/>
      <c r="EA631" s="267"/>
      <c r="EB631" s="267"/>
      <c r="EC631" s="267"/>
      <c r="ED631" s="267"/>
      <c r="EE631" s="267"/>
      <c r="EF631" s="267"/>
      <c r="EG631" s="267"/>
      <c r="EH631" s="267"/>
      <c r="EI631" s="267"/>
      <c r="EJ631" s="267"/>
      <c r="EK631" s="267"/>
      <c r="EL631" s="267"/>
      <c r="EM631" s="267"/>
      <c r="EN631" s="267"/>
      <c r="EO631" s="267"/>
      <c r="EP631" s="267"/>
      <c r="EQ631" s="267"/>
      <c r="ER631" s="267"/>
      <c r="ES631" s="267"/>
      <c r="ET631" s="267"/>
      <c r="EU631" s="267"/>
      <c r="EV631" s="267"/>
      <c r="EW631" s="267"/>
      <c r="EX631" s="267"/>
      <c r="EY631" s="267"/>
      <c r="EZ631" s="267"/>
      <c r="FA631" s="267"/>
      <c r="FB631" s="267"/>
      <c r="FC631" s="267"/>
      <c r="FD631" s="267"/>
      <c r="FE631" s="267"/>
      <c r="FF631" s="267"/>
      <c r="FG631" s="267"/>
      <c r="FH631" s="267"/>
      <c r="FI631" s="267"/>
      <c r="FJ631" s="267"/>
      <c r="FK631" s="267"/>
      <c r="FL631" s="267"/>
      <c r="FM631" s="267"/>
      <c r="FN631" s="267"/>
      <c r="FO631" s="267"/>
      <c r="FP631" s="267"/>
      <c r="FQ631" s="267"/>
      <c r="FR631" s="267"/>
      <c r="FS631" s="267"/>
      <c r="FT631" s="267"/>
      <c r="FU631" s="267"/>
      <c r="FV631" s="267"/>
      <c r="FW631" s="267"/>
      <c r="FX631" s="267"/>
      <c r="FY631" s="267"/>
      <c r="FZ631" s="267"/>
      <c r="GA631" s="267"/>
      <c r="GB631" s="267"/>
      <c r="GC631" s="267"/>
      <c r="GD631" s="267"/>
      <c r="GE631" s="267"/>
      <c r="GF631" s="267"/>
      <c r="GG631" s="267"/>
      <c r="GH631" s="267"/>
      <c r="GI631" s="267"/>
      <c r="GJ631" s="267"/>
      <c r="GK631" s="267"/>
      <c r="GL631" s="267"/>
      <c r="GM631" s="267"/>
      <c r="GN631" s="267"/>
      <c r="GO631" s="267"/>
      <c r="GP631" s="267"/>
      <c r="GQ631" s="267"/>
      <c r="GR631" s="267"/>
      <c r="GS631" s="267"/>
      <c r="GT631" s="267"/>
      <c r="GU631" s="267"/>
      <c r="GV631" s="267"/>
    </row>
    <row r="632" spans="1:204" s="502" customFormat="1" hidden="1">
      <c r="A632" s="258"/>
      <c r="B632" s="425"/>
      <c r="C632" s="260"/>
      <c r="D632" s="261"/>
      <c r="E632" s="262"/>
      <c r="F632" s="263"/>
      <c r="G632" s="426"/>
      <c r="H632" s="245"/>
      <c r="I632" s="246"/>
      <c r="J632" s="247"/>
      <c r="K632" s="247"/>
      <c r="L632" s="248" t="s">
        <v>348</v>
      </c>
      <c r="M632" s="244">
        <v>4729</v>
      </c>
      <c r="N632" s="240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40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40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  <c r="AJ632" s="267"/>
      <c r="AK632" s="267"/>
      <c r="AL632" s="267"/>
      <c r="AM632" s="267"/>
      <c r="AN632" s="267"/>
      <c r="AO632" s="267"/>
      <c r="AP632" s="267"/>
      <c r="AQ632" s="267"/>
      <c r="AR632" s="267"/>
      <c r="AS632" s="267"/>
      <c r="AT632" s="267"/>
      <c r="AU632" s="267"/>
      <c r="AV632" s="267"/>
      <c r="AW632" s="267"/>
      <c r="AX632" s="267"/>
      <c r="AY632" s="267"/>
      <c r="AZ632" s="267"/>
      <c r="BA632" s="267"/>
      <c r="BB632" s="267"/>
      <c r="BC632" s="267"/>
      <c r="BD632" s="267"/>
      <c r="BE632" s="267"/>
      <c r="BF632" s="267"/>
      <c r="BG632" s="267"/>
      <c r="BH632" s="267"/>
      <c r="BI632" s="267"/>
      <c r="BJ632" s="267"/>
      <c r="BK632" s="267"/>
      <c r="BL632" s="267"/>
      <c r="BM632" s="267"/>
      <c r="BN632" s="267"/>
      <c r="BO632" s="267"/>
      <c r="BP632" s="267"/>
      <c r="BQ632" s="267"/>
      <c r="BR632" s="267"/>
      <c r="BS632" s="26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267"/>
      <c r="CJ632" s="267"/>
      <c r="CK632" s="267"/>
      <c r="CL632" s="267"/>
      <c r="CM632" s="267"/>
      <c r="CN632" s="267"/>
      <c r="CO632" s="267"/>
      <c r="CP632" s="267"/>
      <c r="CQ632" s="267"/>
      <c r="CR632" s="267"/>
      <c r="CS632" s="267"/>
      <c r="CT632" s="267"/>
      <c r="CU632" s="267"/>
      <c r="CV632" s="267"/>
      <c r="CW632" s="267"/>
      <c r="CX632" s="267"/>
      <c r="CY632" s="267"/>
      <c r="CZ632" s="267"/>
      <c r="DA632" s="267"/>
      <c r="DB632" s="267"/>
      <c r="DC632" s="267"/>
      <c r="DD632" s="267"/>
      <c r="DE632" s="267"/>
      <c r="DF632" s="267"/>
      <c r="DG632" s="267"/>
      <c r="DH632" s="267"/>
      <c r="DI632" s="267"/>
      <c r="DJ632" s="267"/>
      <c r="DK632" s="267"/>
      <c r="DL632" s="267"/>
      <c r="DM632" s="267"/>
      <c r="DN632" s="267"/>
      <c r="DO632" s="267"/>
      <c r="DP632" s="267"/>
      <c r="DQ632" s="267"/>
      <c r="DR632" s="267"/>
      <c r="DS632" s="267"/>
      <c r="DT632" s="267"/>
      <c r="DU632" s="267"/>
      <c r="DV632" s="267"/>
      <c r="DW632" s="267"/>
      <c r="DX632" s="267"/>
      <c r="DY632" s="267"/>
      <c r="DZ632" s="267"/>
      <c r="EA632" s="267"/>
      <c r="EB632" s="267"/>
      <c r="EC632" s="267"/>
      <c r="ED632" s="267"/>
      <c r="EE632" s="267"/>
      <c r="EF632" s="267"/>
      <c r="EG632" s="267"/>
      <c r="EH632" s="267"/>
      <c r="EI632" s="267"/>
      <c r="EJ632" s="267"/>
      <c r="EK632" s="267"/>
      <c r="EL632" s="267"/>
      <c r="EM632" s="267"/>
      <c r="EN632" s="267"/>
      <c r="EO632" s="267"/>
      <c r="EP632" s="267"/>
      <c r="EQ632" s="267"/>
      <c r="ER632" s="267"/>
      <c r="ES632" s="267"/>
      <c r="ET632" s="267"/>
      <c r="EU632" s="267"/>
      <c r="EV632" s="267"/>
      <c r="EW632" s="267"/>
      <c r="EX632" s="267"/>
      <c r="EY632" s="267"/>
      <c r="EZ632" s="267"/>
      <c r="FA632" s="267"/>
      <c r="FB632" s="267"/>
      <c r="FC632" s="267"/>
      <c r="FD632" s="267"/>
      <c r="FE632" s="267"/>
      <c r="FF632" s="267"/>
      <c r="FG632" s="267"/>
      <c r="FH632" s="267"/>
      <c r="FI632" s="267"/>
      <c r="FJ632" s="267"/>
      <c r="FK632" s="267"/>
      <c r="FL632" s="267"/>
      <c r="FM632" s="267"/>
      <c r="FN632" s="267"/>
      <c r="FO632" s="267"/>
      <c r="FP632" s="267"/>
      <c r="FQ632" s="267"/>
      <c r="FR632" s="267"/>
      <c r="FS632" s="267"/>
      <c r="FT632" s="267"/>
      <c r="FU632" s="267"/>
      <c r="FV632" s="267"/>
      <c r="FW632" s="267"/>
      <c r="FX632" s="267"/>
      <c r="FY632" s="267"/>
      <c r="FZ632" s="267"/>
      <c r="GA632" s="267"/>
      <c r="GB632" s="267"/>
      <c r="GC632" s="267"/>
      <c r="GD632" s="267"/>
      <c r="GE632" s="267"/>
      <c r="GF632" s="267"/>
      <c r="GG632" s="267"/>
      <c r="GH632" s="267"/>
      <c r="GI632" s="267"/>
      <c r="GJ632" s="267"/>
      <c r="GK632" s="267"/>
      <c r="GL632" s="267"/>
      <c r="GM632" s="267"/>
      <c r="GN632" s="267"/>
      <c r="GO632" s="267"/>
      <c r="GP632" s="267"/>
      <c r="GQ632" s="267"/>
      <c r="GR632" s="267"/>
      <c r="GS632" s="267"/>
      <c r="GT632" s="267"/>
      <c r="GU632" s="267"/>
      <c r="GV632" s="267"/>
    </row>
    <row r="633" spans="1:204" s="502" customFormat="1" hidden="1">
      <c r="A633" s="258"/>
      <c r="B633" s="425"/>
      <c r="C633" s="260"/>
      <c r="D633" s="261"/>
      <c r="E633" s="262"/>
      <c r="F633" s="263"/>
      <c r="G633" s="426"/>
      <c r="H633" s="245"/>
      <c r="I633" s="246"/>
      <c r="J633" s="247"/>
      <c r="K633" s="247"/>
      <c r="L633" s="252" t="s">
        <v>173</v>
      </c>
      <c r="M633" s="236">
        <v>5112</v>
      </c>
      <c r="N633" s="240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40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40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267"/>
      <c r="CJ633" s="267"/>
      <c r="CK633" s="267"/>
      <c r="CL633" s="267"/>
      <c r="CM633" s="267"/>
      <c r="CN633" s="267"/>
      <c r="CO633" s="267"/>
      <c r="CP633" s="267"/>
      <c r="CQ633" s="267"/>
      <c r="CR633" s="267"/>
      <c r="CS633" s="267"/>
      <c r="CT633" s="267"/>
      <c r="CU633" s="267"/>
      <c r="CV633" s="267"/>
      <c r="CW633" s="267"/>
      <c r="CX633" s="267"/>
      <c r="CY633" s="267"/>
      <c r="CZ633" s="267"/>
      <c r="DA633" s="267"/>
      <c r="DB633" s="267"/>
      <c r="DC633" s="267"/>
      <c r="DD633" s="267"/>
      <c r="DE633" s="267"/>
      <c r="DF633" s="267"/>
      <c r="DG633" s="267"/>
      <c r="DH633" s="267"/>
      <c r="DI633" s="267"/>
      <c r="DJ633" s="267"/>
      <c r="DK633" s="267"/>
      <c r="DL633" s="267"/>
      <c r="DM633" s="267"/>
      <c r="DN633" s="267"/>
      <c r="DO633" s="267"/>
      <c r="DP633" s="267"/>
      <c r="DQ633" s="267"/>
      <c r="DR633" s="267"/>
      <c r="DS633" s="267"/>
      <c r="DT633" s="267"/>
      <c r="DU633" s="267"/>
      <c r="DV633" s="267"/>
      <c r="DW633" s="267"/>
      <c r="DX633" s="267"/>
      <c r="DY633" s="267"/>
      <c r="DZ633" s="267"/>
      <c r="EA633" s="267"/>
      <c r="EB633" s="267"/>
      <c r="EC633" s="267"/>
      <c r="ED633" s="267"/>
      <c r="EE633" s="267"/>
      <c r="EF633" s="267"/>
      <c r="EG633" s="267"/>
      <c r="EH633" s="267"/>
      <c r="EI633" s="267"/>
      <c r="EJ633" s="267"/>
      <c r="EK633" s="267"/>
      <c r="EL633" s="267"/>
      <c r="EM633" s="267"/>
      <c r="EN633" s="267"/>
      <c r="EO633" s="267"/>
      <c r="EP633" s="267"/>
      <c r="EQ633" s="267"/>
      <c r="ER633" s="267"/>
      <c r="ES633" s="267"/>
      <c r="ET633" s="267"/>
      <c r="EU633" s="267"/>
      <c r="EV633" s="267"/>
      <c r="EW633" s="267"/>
      <c r="EX633" s="267"/>
      <c r="EY633" s="267"/>
      <c r="EZ633" s="267"/>
      <c r="FA633" s="267"/>
      <c r="FB633" s="267"/>
      <c r="FC633" s="267"/>
      <c r="FD633" s="267"/>
      <c r="FE633" s="267"/>
      <c r="FF633" s="267"/>
      <c r="FG633" s="267"/>
      <c r="FH633" s="267"/>
      <c r="FI633" s="267"/>
      <c r="FJ633" s="267"/>
      <c r="FK633" s="267"/>
      <c r="FL633" s="267"/>
      <c r="FM633" s="267"/>
      <c r="FN633" s="267"/>
      <c r="FO633" s="267"/>
      <c r="FP633" s="267"/>
      <c r="FQ633" s="267"/>
      <c r="FR633" s="267"/>
      <c r="FS633" s="267"/>
      <c r="FT633" s="267"/>
      <c r="FU633" s="267"/>
      <c r="FV633" s="267"/>
      <c r="FW633" s="267"/>
      <c r="FX633" s="267"/>
      <c r="FY633" s="267"/>
      <c r="FZ633" s="267"/>
      <c r="GA633" s="267"/>
      <c r="GB633" s="267"/>
      <c r="GC633" s="267"/>
      <c r="GD633" s="267"/>
      <c r="GE633" s="267"/>
      <c r="GF633" s="267"/>
      <c r="GG633" s="267"/>
      <c r="GH633" s="267"/>
      <c r="GI633" s="267"/>
      <c r="GJ633" s="267"/>
      <c r="GK633" s="267"/>
      <c r="GL633" s="267"/>
      <c r="GM633" s="267"/>
      <c r="GN633" s="267"/>
      <c r="GO633" s="267"/>
      <c r="GP633" s="267"/>
      <c r="GQ633" s="267"/>
      <c r="GR633" s="267"/>
      <c r="GS633" s="267"/>
      <c r="GT633" s="267"/>
      <c r="GU633" s="267"/>
      <c r="GV633" s="267"/>
    </row>
    <row r="634" spans="1:204" s="502" customFormat="1" hidden="1">
      <c r="A634" s="258"/>
      <c r="B634" s="425"/>
      <c r="C634" s="260"/>
      <c r="D634" s="261"/>
      <c r="E634" s="262"/>
      <c r="F634" s="263"/>
      <c r="G634" s="426"/>
      <c r="H634" s="245"/>
      <c r="I634" s="246"/>
      <c r="J634" s="247"/>
      <c r="K634" s="247"/>
      <c r="L634" s="254" t="s">
        <v>143</v>
      </c>
      <c r="M634" s="237">
        <v>5113</v>
      </c>
      <c r="N634" s="240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40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40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  <c r="AJ634" s="267"/>
      <c r="AK634" s="267"/>
      <c r="AL634" s="267"/>
      <c r="AM634" s="267"/>
      <c r="AN634" s="267"/>
      <c r="AO634" s="267"/>
      <c r="AP634" s="267"/>
      <c r="AQ634" s="267"/>
      <c r="AR634" s="267"/>
      <c r="AS634" s="267"/>
      <c r="AT634" s="267"/>
      <c r="AU634" s="267"/>
      <c r="AV634" s="267"/>
      <c r="AW634" s="267"/>
      <c r="AX634" s="267"/>
      <c r="AY634" s="267"/>
      <c r="AZ634" s="267"/>
      <c r="BA634" s="267"/>
      <c r="BB634" s="267"/>
      <c r="BC634" s="267"/>
      <c r="BD634" s="267"/>
      <c r="BE634" s="267"/>
      <c r="BF634" s="267"/>
      <c r="BG634" s="267"/>
      <c r="BH634" s="267"/>
      <c r="BI634" s="267"/>
      <c r="BJ634" s="267"/>
      <c r="BK634" s="267"/>
      <c r="BL634" s="267"/>
      <c r="BM634" s="267"/>
      <c r="BN634" s="267"/>
      <c r="BO634" s="267"/>
      <c r="BP634" s="267"/>
      <c r="BQ634" s="267"/>
      <c r="BR634" s="267"/>
      <c r="BS634" s="26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267"/>
      <c r="CJ634" s="267"/>
      <c r="CK634" s="267"/>
      <c r="CL634" s="267"/>
      <c r="CM634" s="267"/>
      <c r="CN634" s="267"/>
      <c r="CO634" s="267"/>
      <c r="CP634" s="267"/>
      <c r="CQ634" s="267"/>
      <c r="CR634" s="267"/>
      <c r="CS634" s="267"/>
      <c r="CT634" s="267"/>
      <c r="CU634" s="267"/>
      <c r="CV634" s="267"/>
      <c r="CW634" s="267"/>
      <c r="CX634" s="267"/>
      <c r="CY634" s="267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  <c r="DJ634" s="267"/>
      <c r="DK634" s="267"/>
      <c r="DL634" s="267"/>
      <c r="DM634" s="267"/>
      <c r="DN634" s="267"/>
      <c r="DO634" s="267"/>
      <c r="DP634" s="267"/>
      <c r="DQ634" s="267"/>
      <c r="DR634" s="267"/>
      <c r="DS634" s="267"/>
      <c r="DT634" s="267"/>
      <c r="DU634" s="267"/>
      <c r="DV634" s="267"/>
      <c r="DW634" s="267"/>
      <c r="DX634" s="267"/>
      <c r="DY634" s="267"/>
      <c r="DZ634" s="267"/>
      <c r="EA634" s="267"/>
      <c r="EB634" s="267"/>
      <c r="EC634" s="267"/>
      <c r="ED634" s="267"/>
      <c r="EE634" s="267"/>
      <c r="EF634" s="267"/>
      <c r="EG634" s="267"/>
      <c r="EH634" s="267"/>
      <c r="EI634" s="267"/>
      <c r="EJ634" s="267"/>
      <c r="EK634" s="267"/>
      <c r="EL634" s="267"/>
      <c r="EM634" s="267"/>
      <c r="EN634" s="267"/>
      <c r="EO634" s="267"/>
      <c r="EP634" s="267"/>
      <c r="EQ634" s="267"/>
      <c r="ER634" s="267"/>
      <c r="ES634" s="267"/>
      <c r="ET634" s="267"/>
      <c r="EU634" s="267"/>
      <c r="EV634" s="267"/>
      <c r="EW634" s="267"/>
      <c r="EX634" s="267"/>
      <c r="EY634" s="267"/>
      <c r="EZ634" s="267"/>
      <c r="FA634" s="267"/>
      <c r="FB634" s="267"/>
      <c r="FC634" s="267"/>
      <c r="FD634" s="267"/>
      <c r="FE634" s="267"/>
      <c r="FF634" s="267"/>
      <c r="FG634" s="267"/>
      <c r="FH634" s="267"/>
      <c r="FI634" s="267"/>
      <c r="FJ634" s="267"/>
      <c r="FK634" s="267"/>
      <c r="FL634" s="267"/>
      <c r="FM634" s="267"/>
      <c r="FN634" s="267"/>
      <c r="FO634" s="267"/>
      <c r="FP634" s="267"/>
      <c r="FQ634" s="267"/>
      <c r="FR634" s="267"/>
      <c r="FS634" s="267"/>
      <c r="FT634" s="267"/>
      <c r="FU634" s="267"/>
      <c r="FV634" s="267"/>
      <c r="FW634" s="267"/>
      <c r="FX634" s="267"/>
      <c r="FY634" s="267"/>
      <c r="FZ634" s="267"/>
      <c r="GA634" s="267"/>
      <c r="GB634" s="267"/>
      <c r="GC634" s="267"/>
      <c r="GD634" s="267"/>
      <c r="GE634" s="267"/>
      <c r="GF634" s="267"/>
      <c r="GG634" s="267"/>
      <c r="GH634" s="267"/>
      <c r="GI634" s="267"/>
      <c r="GJ634" s="267"/>
      <c r="GK634" s="267"/>
      <c r="GL634" s="267"/>
      <c r="GM634" s="267"/>
      <c r="GN634" s="267"/>
      <c r="GO634" s="267"/>
      <c r="GP634" s="267"/>
      <c r="GQ634" s="267"/>
      <c r="GR634" s="267"/>
      <c r="GS634" s="267"/>
      <c r="GT634" s="267"/>
      <c r="GU634" s="267"/>
      <c r="GV634" s="267"/>
    </row>
    <row r="635" spans="1:204" s="502" customFormat="1" hidden="1">
      <c r="A635" s="258"/>
      <c r="B635" s="425"/>
      <c r="C635" s="260"/>
      <c r="D635" s="261"/>
      <c r="E635" s="262"/>
      <c r="F635" s="263"/>
      <c r="G635" s="426"/>
      <c r="H635" s="245"/>
      <c r="I635" s="246"/>
      <c r="J635" s="247"/>
      <c r="K635" s="247"/>
      <c r="L635" s="252" t="s">
        <v>268</v>
      </c>
      <c r="M635" s="250">
        <v>5129</v>
      </c>
      <c r="N635" s="240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40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40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  <c r="AJ635" s="267"/>
      <c r="AK635" s="267"/>
      <c r="AL635" s="267"/>
      <c r="AM635" s="267"/>
      <c r="AN635" s="267"/>
      <c r="AO635" s="267"/>
      <c r="AP635" s="267"/>
      <c r="AQ635" s="267"/>
      <c r="AR635" s="267"/>
      <c r="AS635" s="267"/>
      <c r="AT635" s="267"/>
      <c r="AU635" s="267"/>
      <c r="AV635" s="267"/>
      <c r="AW635" s="267"/>
      <c r="AX635" s="267"/>
      <c r="AY635" s="267"/>
      <c r="AZ635" s="267"/>
      <c r="BA635" s="267"/>
      <c r="BB635" s="267"/>
      <c r="BC635" s="267"/>
      <c r="BD635" s="267"/>
      <c r="BE635" s="267"/>
      <c r="BF635" s="267"/>
      <c r="BG635" s="267"/>
      <c r="BH635" s="267"/>
      <c r="BI635" s="267"/>
      <c r="BJ635" s="267"/>
      <c r="BK635" s="267"/>
      <c r="BL635" s="267"/>
      <c r="BM635" s="267"/>
      <c r="BN635" s="267"/>
      <c r="BO635" s="267"/>
      <c r="BP635" s="267"/>
      <c r="BQ635" s="267"/>
      <c r="BR635" s="267"/>
      <c r="BS635" s="26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267"/>
      <c r="CJ635" s="267"/>
      <c r="CK635" s="267"/>
      <c r="CL635" s="267"/>
      <c r="CM635" s="267"/>
      <c r="CN635" s="267"/>
      <c r="CO635" s="267"/>
      <c r="CP635" s="267"/>
      <c r="CQ635" s="267"/>
      <c r="CR635" s="267"/>
      <c r="CS635" s="267"/>
      <c r="CT635" s="267"/>
      <c r="CU635" s="267"/>
      <c r="CV635" s="267"/>
      <c r="CW635" s="267"/>
      <c r="CX635" s="267"/>
      <c r="CY635" s="267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  <c r="DJ635" s="267"/>
      <c r="DK635" s="267"/>
      <c r="DL635" s="267"/>
      <c r="DM635" s="267"/>
      <c r="DN635" s="267"/>
      <c r="DO635" s="267"/>
      <c r="DP635" s="267"/>
      <c r="DQ635" s="267"/>
      <c r="DR635" s="267"/>
      <c r="DS635" s="267"/>
      <c r="DT635" s="267"/>
      <c r="DU635" s="267"/>
      <c r="DV635" s="267"/>
      <c r="DW635" s="267"/>
      <c r="DX635" s="267"/>
      <c r="DY635" s="267"/>
      <c r="DZ635" s="267"/>
      <c r="EA635" s="267"/>
      <c r="EB635" s="267"/>
      <c r="EC635" s="267"/>
      <c r="ED635" s="267"/>
      <c r="EE635" s="267"/>
      <c r="EF635" s="267"/>
      <c r="EG635" s="267"/>
      <c r="EH635" s="267"/>
      <c r="EI635" s="267"/>
      <c r="EJ635" s="267"/>
      <c r="EK635" s="267"/>
      <c r="EL635" s="267"/>
      <c r="EM635" s="267"/>
      <c r="EN635" s="267"/>
      <c r="EO635" s="267"/>
      <c r="EP635" s="267"/>
      <c r="EQ635" s="267"/>
      <c r="ER635" s="267"/>
      <c r="ES635" s="267"/>
      <c r="ET635" s="267"/>
      <c r="EU635" s="267"/>
      <c r="EV635" s="267"/>
      <c r="EW635" s="267"/>
      <c r="EX635" s="267"/>
      <c r="EY635" s="267"/>
      <c r="EZ635" s="267"/>
      <c r="FA635" s="267"/>
      <c r="FB635" s="267"/>
      <c r="FC635" s="267"/>
      <c r="FD635" s="267"/>
      <c r="FE635" s="267"/>
      <c r="FF635" s="267"/>
      <c r="FG635" s="267"/>
      <c r="FH635" s="267"/>
      <c r="FI635" s="267"/>
      <c r="FJ635" s="267"/>
      <c r="FK635" s="267"/>
      <c r="FL635" s="267"/>
      <c r="FM635" s="267"/>
      <c r="FN635" s="267"/>
      <c r="FO635" s="267"/>
      <c r="FP635" s="267"/>
      <c r="FQ635" s="267"/>
      <c r="FR635" s="267"/>
      <c r="FS635" s="267"/>
      <c r="FT635" s="267"/>
      <c r="FU635" s="267"/>
      <c r="FV635" s="267"/>
      <c r="FW635" s="267"/>
      <c r="FX635" s="267"/>
      <c r="FY635" s="267"/>
      <c r="FZ635" s="267"/>
      <c r="GA635" s="267"/>
      <c r="GB635" s="267"/>
      <c r="GC635" s="267"/>
      <c r="GD635" s="267"/>
      <c r="GE635" s="267"/>
      <c r="GF635" s="267"/>
      <c r="GG635" s="267"/>
      <c r="GH635" s="267"/>
      <c r="GI635" s="267"/>
      <c r="GJ635" s="267"/>
      <c r="GK635" s="267"/>
      <c r="GL635" s="267"/>
      <c r="GM635" s="267"/>
      <c r="GN635" s="267"/>
      <c r="GO635" s="267"/>
      <c r="GP635" s="267"/>
      <c r="GQ635" s="267"/>
      <c r="GR635" s="267"/>
      <c r="GS635" s="267"/>
      <c r="GT635" s="267"/>
      <c r="GU635" s="267"/>
      <c r="GV635" s="267"/>
    </row>
    <row r="636" spans="1:204" s="502" customFormat="1" ht="27">
      <c r="A636" s="258"/>
      <c r="B636" s="425"/>
      <c r="C636" s="260"/>
      <c r="D636" s="261"/>
      <c r="E636" s="262"/>
      <c r="F636" s="263"/>
      <c r="G636" s="426"/>
      <c r="H636" s="238"/>
      <c r="I636" s="463"/>
      <c r="J636" s="464"/>
      <c r="K636" s="464"/>
      <c r="L636" s="465" t="s">
        <v>850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  <c r="AJ636" s="267"/>
      <c r="AK636" s="267"/>
      <c r="AL636" s="267"/>
      <c r="AM636" s="267"/>
      <c r="AN636" s="267"/>
      <c r="AO636" s="267"/>
      <c r="AP636" s="267"/>
      <c r="AQ636" s="267"/>
      <c r="AR636" s="267"/>
      <c r="AS636" s="267"/>
      <c r="AT636" s="267"/>
      <c r="AU636" s="267"/>
      <c r="AV636" s="267"/>
      <c r="AW636" s="267"/>
      <c r="AX636" s="267"/>
      <c r="AY636" s="267"/>
      <c r="AZ636" s="267"/>
      <c r="BA636" s="267"/>
      <c r="BB636" s="267"/>
      <c r="BC636" s="267"/>
      <c r="BD636" s="267"/>
      <c r="BE636" s="267"/>
      <c r="BF636" s="267"/>
      <c r="BG636" s="267"/>
      <c r="BH636" s="267"/>
      <c r="BI636" s="267"/>
      <c r="BJ636" s="267"/>
      <c r="BK636" s="267"/>
      <c r="BL636" s="267"/>
      <c r="BM636" s="267"/>
      <c r="BN636" s="267"/>
      <c r="BO636" s="267"/>
      <c r="BP636" s="267"/>
      <c r="BQ636" s="267"/>
      <c r="BR636" s="267"/>
      <c r="BS636" s="26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267"/>
      <c r="CJ636" s="267"/>
      <c r="CK636" s="267"/>
      <c r="CL636" s="267"/>
      <c r="CM636" s="267"/>
      <c r="CN636" s="267"/>
      <c r="CO636" s="267"/>
      <c r="CP636" s="267"/>
      <c r="CQ636" s="267"/>
      <c r="CR636" s="267"/>
      <c r="CS636" s="267"/>
      <c r="CT636" s="267"/>
      <c r="CU636" s="267"/>
      <c r="CV636" s="267"/>
      <c r="CW636" s="267"/>
      <c r="CX636" s="267"/>
      <c r="CY636" s="267"/>
      <c r="CZ636" s="267"/>
      <c r="DA636" s="267"/>
      <c r="DB636" s="267"/>
      <c r="DC636" s="267"/>
      <c r="DD636" s="267"/>
      <c r="DE636" s="267"/>
      <c r="DF636" s="267"/>
      <c r="DG636" s="267"/>
      <c r="DH636" s="267"/>
      <c r="DI636" s="267"/>
      <c r="DJ636" s="267"/>
      <c r="DK636" s="267"/>
      <c r="DL636" s="267"/>
      <c r="DM636" s="267"/>
      <c r="DN636" s="267"/>
      <c r="DO636" s="267"/>
      <c r="DP636" s="267"/>
      <c r="DQ636" s="267"/>
      <c r="DR636" s="267"/>
      <c r="DS636" s="267"/>
      <c r="DT636" s="267"/>
      <c r="DU636" s="267"/>
      <c r="DV636" s="267"/>
      <c r="DW636" s="267"/>
      <c r="DX636" s="267"/>
      <c r="DY636" s="267"/>
      <c r="DZ636" s="267"/>
      <c r="EA636" s="267"/>
      <c r="EB636" s="267"/>
      <c r="EC636" s="267"/>
      <c r="ED636" s="267"/>
      <c r="EE636" s="267"/>
      <c r="EF636" s="267"/>
      <c r="EG636" s="267"/>
      <c r="EH636" s="267"/>
      <c r="EI636" s="267"/>
      <c r="EJ636" s="267"/>
      <c r="EK636" s="267"/>
      <c r="EL636" s="267"/>
      <c r="EM636" s="267"/>
      <c r="EN636" s="267"/>
      <c r="EO636" s="267"/>
      <c r="EP636" s="267"/>
      <c r="EQ636" s="267"/>
      <c r="ER636" s="267"/>
      <c r="ES636" s="267"/>
      <c r="ET636" s="267"/>
      <c r="EU636" s="267"/>
      <c r="EV636" s="267"/>
      <c r="EW636" s="267"/>
      <c r="EX636" s="267"/>
      <c r="EY636" s="267"/>
      <c r="EZ636" s="267"/>
      <c r="FA636" s="267"/>
      <c r="FB636" s="267"/>
      <c r="FC636" s="267"/>
      <c r="FD636" s="267"/>
      <c r="FE636" s="267"/>
      <c r="FF636" s="267"/>
      <c r="FG636" s="267"/>
      <c r="FH636" s="267"/>
      <c r="FI636" s="267"/>
      <c r="FJ636" s="267"/>
      <c r="FK636" s="267"/>
      <c r="FL636" s="267"/>
      <c r="FM636" s="267"/>
      <c r="FN636" s="267"/>
      <c r="FO636" s="267"/>
      <c r="FP636" s="267"/>
      <c r="FQ636" s="267"/>
      <c r="FR636" s="267"/>
      <c r="FS636" s="267"/>
      <c r="FT636" s="267"/>
      <c r="FU636" s="267"/>
      <c r="FV636" s="267"/>
      <c r="FW636" s="267"/>
      <c r="FX636" s="267"/>
      <c r="FY636" s="267"/>
      <c r="FZ636" s="267"/>
      <c r="GA636" s="267"/>
      <c r="GB636" s="267"/>
      <c r="GC636" s="267"/>
      <c r="GD636" s="267"/>
      <c r="GE636" s="267"/>
      <c r="GF636" s="267"/>
      <c r="GG636" s="267"/>
      <c r="GH636" s="267"/>
      <c r="GI636" s="267"/>
      <c r="GJ636" s="267"/>
      <c r="GK636" s="267"/>
      <c r="GL636" s="267"/>
      <c r="GM636" s="267"/>
      <c r="GN636" s="267"/>
      <c r="GO636" s="267"/>
      <c r="GP636" s="267"/>
      <c r="GQ636" s="267"/>
      <c r="GR636" s="267"/>
      <c r="GS636" s="267"/>
      <c r="GT636" s="267"/>
      <c r="GU636" s="267"/>
      <c r="GV636" s="267"/>
    </row>
    <row r="637" spans="1:204" hidden="1">
      <c r="H637" s="245"/>
      <c r="I637" s="246"/>
      <c r="J637" s="247"/>
      <c r="K637" s="247"/>
      <c r="L637" s="252" t="s">
        <v>173</v>
      </c>
      <c r="M637" s="236">
        <v>5112</v>
      </c>
      <c r="N637" s="240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40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40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04">
      <c r="H638" s="245"/>
      <c r="I638" s="246"/>
      <c r="J638" s="247"/>
      <c r="K638" s="247"/>
      <c r="L638" s="254" t="s">
        <v>143</v>
      </c>
      <c r="M638" s="237">
        <v>5113</v>
      </c>
      <c r="N638" s="240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477</v>
      </c>
      <c r="O638" s="240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40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477</v>
      </c>
    </row>
    <row r="639" spans="1:204" s="502" customFormat="1">
      <c r="A639" s="258"/>
      <c r="B639" s="425"/>
      <c r="C639" s="260"/>
      <c r="D639" s="261"/>
      <c r="E639" s="262"/>
      <c r="F639" s="263"/>
      <c r="G639" s="426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1308367.2</v>
      </c>
      <c r="O639" s="460">
        <f>+O641</f>
        <v>1720</v>
      </c>
      <c r="P639" s="460">
        <f>+P641</f>
        <v>1306647.2</v>
      </c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  <c r="AJ639" s="267"/>
      <c r="AK639" s="267"/>
      <c r="AL639" s="267"/>
      <c r="AM639" s="267"/>
      <c r="AN639" s="267"/>
      <c r="AO639" s="267"/>
      <c r="AP639" s="267"/>
      <c r="AQ639" s="267"/>
      <c r="AR639" s="267"/>
      <c r="AS639" s="267"/>
      <c r="AT639" s="267"/>
      <c r="AU639" s="267"/>
      <c r="AV639" s="267"/>
      <c r="AW639" s="267"/>
      <c r="AX639" s="267"/>
      <c r="AY639" s="267"/>
      <c r="AZ639" s="267"/>
      <c r="BA639" s="267"/>
      <c r="BB639" s="267"/>
      <c r="BC639" s="267"/>
      <c r="BD639" s="267"/>
      <c r="BE639" s="267"/>
      <c r="BF639" s="267"/>
      <c r="BG639" s="267"/>
      <c r="BH639" s="267"/>
      <c r="BI639" s="267"/>
      <c r="BJ639" s="267"/>
      <c r="BK639" s="267"/>
      <c r="BL639" s="267"/>
      <c r="BM639" s="267"/>
      <c r="BN639" s="267"/>
      <c r="BO639" s="267"/>
      <c r="BP639" s="267"/>
      <c r="BQ639" s="267"/>
      <c r="BR639" s="267"/>
      <c r="BS639" s="26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267"/>
      <c r="CJ639" s="267"/>
      <c r="CK639" s="267"/>
      <c r="CL639" s="267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7"/>
      <c r="EG639" s="267"/>
      <c r="EH639" s="267"/>
      <c r="EI639" s="267"/>
      <c r="EJ639" s="267"/>
      <c r="EK639" s="267"/>
      <c r="EL639" s="267"/>
      <c r="EM639" s="267"/>
      <c r="EN639" s="267"/>
      <c r="EO639" s="267"/>
      <c r="EP639" s="267"/>
      <c r="EQ639" s="267"/>
      <c r="ER639" s="267"/>
      <c r="ES639" s="267"/>
      <c r="ET639" s="267"/>
      <c r="EU639" s="267"/>
      <c r="EV639" s="267"/>
      <c r="EW639" s="267"/>
      <c r="EX639" s="267"/>
      <c r="EY639" s="267"/>
      <c r="EZ639" s="267"/>
      <c r="FA639" s="267"/>
      <c r="FB639" s="267"/>
      <c r="FC639" s="267"/>
      <c r="FD639" s="267"/>
      <c r="FE639" s="267"/>
      <c r="FF639" s="267"/>
      <c r="FG639" s="267"/>
      <c r="FH639" s="267"/>
      <c r="FI639" s="267"/>
      <c r="FJ639" s="267"/>
      <c r="FK639" s="267"/>
      <c r="FL639" s="267"/>
      <c r="FM639" s="267"/>
      <c r="FN639" s="267"/>
      <c r="FO639" s="267"/>
      <c r="FP639" s="267"/>
      <c r="FQ639" s="267"/>
      <c r="FR639" s="267"/>
      <c r="FS639" s="267"/>
      <c r="FT639" s="267"/>
      <c r="FU639" s="267"/>
      <c r="FV639" s="267"/>
      <c r="FW639" s="267"/>
      <c r="FX639" s="267"/>
      <c r="FY639" s="267"/>
      <c r="FZ639" s="267"/>
      <c r="GA639" s="267"/>
      <c r="GB639" s="267"/>
      <c r="GC639" s="267"/>
      <c r="GD639" s="267"/>
      <c r="GE639" s="267"/>
      <c r="GF639" s="267"/>
      <c r="GG639" s="267"/>
      <c r="GH639" s="267"/>
      <c r="GI639" s="267"/>
      <c r="GJ639" s="267"/>
      <c r="GK639" s="267"/>
      <c r="GL639" s="267"/>
      <c r="GM639" s="267"/>
      <c r="GN639" s="267"/>
      <c r="GO639" s="267"/>
      <c r="GP639" s="267"/>
      <c r="GQ639" s="267"/>
      <c r="GR639" s="267"/>
      <c r="GS639" s="267"/>
      <c r="GT639" s="267"/>
      <c r="GU639" s="267"/>
      <c r="GV639" s="267"/>
    </row>
    <row r="640" spans="1:204" s="502" customFormat="1">
      <c r="A640" s="258"/>
      <c r="B640" s="425"/>
      <c r="C640" s="260"/>
      <c r="D640" s="261"/>
      <c r="E640" s="262"/>
      <c r="F640" s="263"/>
      <c r="G640" s="426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  <c r="AJ640" s="267"/>
      <c r="AK640" s="267"/>
      <c r="AL640" s="267"/>
      <c r="AM640" s="267"/>
      <c r="AN640" s="267"/>
      <c r="AO640" s="267"/>
      <c r="AP640" s="267"/>
      <c r="AQ640" s="267"/>
      <c r="AR640" s="267"/>
      <c r="AS640" s="267"/>
      <c r="AT640" s="267"/>
      <c r="AU640" s="267"/>
      <c r="AV640" s="267"/>
      <c r="AW640" s="267"/>
      <c r="AX640" s="267"/>
      <c r="AY640" s="267"/>
      <c r="AZ640" s="267"/>
      <c r="BA640" s="267"/>
      <c r="BB640" s="267"/>
      <c r="BC640" s="267"/>
      <c r="BD640" s="267"/>
      <c r="BE640" s="267"/>
      <c r="BF640" s="267"/>
      <c r="BG640" s="267"/>
      <c r="BH640" s="267"/>
      <c r="BI640" s="267"/>
      <c r="BJ640" s="267"/>
      <c r="BK640" s="267"/>
      <c r="BL640" s="267"/>
      <c r="BM640" s="267"/>
      <c r="BN640" s="267"/>
      <c r="BO640" s="267"/>
      <c r="BP640" s="267"/>
      <c r="BQ640" s="267"/>
      <c r="BR640" s="267"/>
      <c r="BS640" s="26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267"/>
      <c r="CJ640" s="267"/>
      <c r="CK640" s="267"/>
      <c r="CL640" s="267"/>
      <c r="CM640" s="267"/>
      <c r="CN640" s="267"/>
      <c r="CO640" s="267"/>
      <c r="CP640" s="267"/>
      <c r="CQ640" s="267"/>
      <c r="CR640" s="267"/>
      <c r="CS640" s="267"/>
      <c r="CT640" s="267"/>
      <c r="CU640" s="267"/>
      <c r="CV640" s="267"/>
      <c r="CW640" s="267"/>
      <c r="CX640" s="267"/>
      <c r="CY640" s="267"/>
      <c r="CZ640" s="267"/>
      <c r="DA640" s="267"/>
      <c r="DB640" s="267"/>
      <c r="DC640" s="267"/>
      <c r="DD640" s="267"/>
      <c r="DE640" s="267"/>
      <c r="DF640" s="267"/>
      <c r="DG640" s="267"/>
      <c r="DH640" s="267"/>
      <c r="DI640" s="267"/>
      <c r="DJ640" s="267"/>
      <c r="DK640" s="267"/>
      <c r="DL640" s="267"/>
      <c r="DM640" s="267"/>
      <c r="DN640" s="267"/>
      <c r="DO640" s="267"/>
      <c r="DP640" s="267"/>
      <c r="DQ640" s="267"/>
      <c r="DR640" s="267"/>
      <c r="DS640" s="267"/>
      <c r="DT640" s="267"/>
      <c r="DU640" s="267"/>
      <c r="DV640" s="267"/>
      <c r="DW640" s="267"/>
      <c r="DX640" s="267"/>
      <c r="DY640" s="267"/>
      <c r="DZ640" s="267"/>
      <c r="EA640" s="267"/>
      <c r="EB640" s="267"/>
      <c r="EC640" s="267"/>
      <c r="ED640" s="267"/>
      <c r="EE640" s="267"/>
      <c r="EF640" s="267"/>
      <c r="EG640" s="267"/>
      <c r="EH640" s="267"/>
      <c r="EI640" s="267"/>
      <c r="EJ640" s="267"/>
      <c r="EK640" s="267"/>
      <c r="EL640" s="267"/>
      <c r="EM640" s="267"/>
      <c r="EN640" s="267"/>
      <c r="EO640" s="267"/>
      <c r="EP640" s="267"/>
      <c r="EQ640" s="267"/>
      <c r="ER640" s="267"/>
      <c r="ES640" s="267"/>
      <c r="ET640" s="267"/>
      <c r="EU640" s="267"/>
      <c r="EV640" s="267"/>
      <c r="EW640" s="267"/>
      <c r="EX640" s="267"/>
      <c r="EY640" s="267"/>
      <c r="EZ640" s="267"/>
      <c r="FA640" s="267"/>
      <c r="FB640" s="267"/>
      <c r="FC640" s="267"/>
      <c r="FD640" s="267"/>
      <c r="FE640" s="267"/>
      <c r="FF640" s="267"/>
      <c r="FG640" s="267"/>
      <c r="FH640" s="267"/>
      <c r="FI640" s="267"/>
      <c r="FJ640" s="267"/>
      <c r="FK640" s="267"/>
      <c r="FL640" s="267"/>
      <c r="FM640" s="267"/>
      <c r="FN640" s="267"/>
      <c r="FO640" s="267"/>
      <c r="FP640" s="267"/>
      <c r="FQ640" s="267"/>
      <c r="FR640" s="267"/>
      <c r="FS640" s="267"/>
      <c r="FT640" s="267"/>
      <c r="FU640" s="267"/>
      <c r="FV640" s="267"/>
      <c r="FW640" s="267"/>
      <c r="FX640" s="267"/>
      <c r="FY640" s="267"/>
      <c r="FZ640" s="267"/>
      <c r="GA640" s="267"/>
      <c r="GB640" s="267"/>
      <c r="GC640" s="267"/>
      <c r="GD640" s="267"/>
      <c r="GE640" s="267"/>
      <c r="GF640" s="267"/>
      <c r="GG640" s="267"/>
      <c r="GH640" s="267"/>
      <c r="GI640" s="267"/>
      <c r="GJ640" s="267"/>
      <c r="GK640" s="267"/>
      <c r="GL640" s="267"/>
      <c r="GM640" s="267"/>
      <c r="GN640" s="267"/>
      <c r="GO640" s="267"/>
      <c r="GP640" s="267"/>
      <c r="GQ640" s="267"/>
      <c r="GR640" s="267"/>
      <c r="GS640" s="267"/>
      <c r="GT640" s="267"/>
      <c r="GU640" s="267"/>
      <c r="GV640" s="267"/>
    </row>
    <row r="641" spans="1:204" s="502" customFormat="1">
      <c r="A641" s="258"/>
      <c r="B641" s="425"/>
      <c r="C641" s="260"/>
      <c r="D641" s="261"/>
      <c r="E641" s="262"/>
      <c r="F641" s="263"/>
      <c r="G641" s="426"/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1308367.2</v>
      </c>
      <c r="O641" s="253">
        <f>+O643+O648+O650+O652+O654+O657</f>
        <v>1720</v>
      </c>
      <c r="P641" s="253">
        <f>+P643+P648+P650+P652+P654+P657</f>
        <v>1306647.2</v>
      </c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  <c r="AJ641" s="267"/>
      <c r="AK641" s="267"/>
      <c r="AL641" s="267"/>
      <c r="AM641" s="267"/>
      <c r="AN641" s="267"/>
      <c r="AO641" s="267"/>
      <c r="AP641" s="267"/>
      <c r="AQ641" s="267"/>
      <c r="AR641" s="267"/>
      <c r="AS641" s="267"/>
      <c r="AT641" s="267"/>
      <c r="AU641" s="267"/>
      <c r="AV641" s="267"/>
      <c r="AW641" s="267"/>
      <c r="AX641" s="267"/>
      <c r="AY641" s="267"/>
      <c r="AZ641" s="267"/>
      <c r="BA641" s="267"/>
      <c r="BB641" s="267"/>
      <c r="BC641" s="267"/>
      <c r="BD641" s="267"/>
      <c r="BE641" s="267"/>
      <c r="BF641" s="267"/>
      <c r="BG641" s="267"/>
      <c r="BH641" s="267"/>
      <c r="BI641" s="267"/>
      <c r="BJ641" s="267"/>
      <c r="BK641" s="267"/>
      <c r="BL641" s="267"/>
      <c r="BM641" s="267"/>
      <c r="BN641" s="267"/>
      <c r="BO641" s="267"/>
      <c r="BP641" s="267"/>
      <c r="BQ641" s="267"/>
      <c r="BR641" s="267"/>
      <c r="BS641" s="26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267"/>
      <c r="CJ641" s="267"/>
      <c r="CK641" s="267"/>
      <c r="CL641" s="267"/>
      <c r="CM641" s="267"/>
      <c r="CN641" s="267"/>
      <c r="CO641" s="267"/>
      <c r="CP641" s="267"/>
      <c r="CQ641" s="267"/>
      <c r="CR641" s="267"/>
      <c r="CS641" s="267"/>
      <c r="CT641" s="267"/>
      <c r="CU641" s="267"/>
      <c r="CV641" s="267"/>
      <c r="CW641" s="267"/>
      <c r="CX641" s="267"/>
      <c r="CY641" s="267"/>
      <c r="CZ641" s="267"/>
      <c r="DA641" s="267"/>
      <c r="DB641" s="267"/>
      <c r="DC641" s="267"/>
      <c r="DD641" s="267"/>
      <c r="DE641" s="267"/>
      <c r="DF641" s="267"/>
      <c r="DG641" s="267"/>
      <c r="DH641" s="267"/>
      <c r="DI641" s="267"/>
      <c r="DJ641" s="267"/>
      <c r="DK641" s="267"/>
      <c r="DL641" s="267"/>
      <c r="DM641" s="267"/>
      <c r="DN641" s="267"/>
      <c r="DO641" s="267"/>
      <c r="DP641" s="267"/>
      <c r="DQ641" s="267"/>
      <c r="DR641" s="267"/>
      <c r="DS641" s="267"/>
      <c r="DT641" s="267"/>
      <c r="DU641" s="267"/>
      <c r="DV641" s="267"/>
      <c r="DW641" s="267"/>
      <c r="DX641" s="267"/>
      <c r="DY641" s="267"/>
      <c r="DZ641" s="267"/>
      <c r="EA641" s="267"/>
      <c r="EB641" s="267"/>
      <c r="EC641" s="267"/>
      <c r="ED641" s="267"/>
      <c r="EE641" s="267"/>
      <c r="EF641" s="267"/>
      <c r="EG641" s="267"/>
      <c r="EH641" s="267"/>
      <c r="EI641" s="267"/>
      <c r="EJ641" s="267"/>
      <c r="EK641" s="267"/>
      <c r="EL641" s="267"/>
      <c r="EM641" s="267"/>
      <c r="EN641" s="267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267"/>
      <c r="FN641" s="267"/>
      <c r="FO641" s="267"/>
      <c r="FP641" s="267"/>
      <c r="FQ641" s="267"/>
      <c r="FR641" s="267"/>
      <c r="FS641" s="267"/>
      <c r="FT641" s="267"/>
      <c r="FU641" s="267"/>
      <c r="FV641" s="267"/>
      <c r="FW641" s="267"/>
      <c r="FX641" s="267"/>
      <c r="FY641" s="267"/>
      <c r="FZ641" s="267"/>
      <c r="GA641" s="267"/>
      <c r="GB641" s="267"/>
      <c r="GC641" s="267"/>
      <c r="GD641" s="267"/>
      <c r="GE641" s="267"/>
      <c r="GF641" s="267"/>
      <c r="GG641" s="267"/>
      <c r="GH641" s="267"/>
      <c r="GI641" s="267"/>
      <c r="GJ641" s="267"/>
      <c r="GK641" s="267"/>
      <c r="GL641" s="267"/>
      <c r="GM641" s="267"/>
      <c r="GN641" s="267"/>
      <c r="GO641" s="267"/>
      <c r="GP641" s="267"/>
      <c r="GQ641" s="267"/>
      <c r="GR641" s="267"/>
      <c r="GS641" s="267"/>
      <c r="GT641" s="267"/>
      <c r="GU641" s="267"/>
      <c r="GV641" s="267"/>
    </row>
    <row r="642" spans="1:204"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</row>
    <row r="643" spans="1:204" s="502" customFormat="1" ht="27">
      <c r="A643" s="258"/>
      <c r="B643" s="425"/>
      <c r="C643" s="260"/>
      <c r="D643" s="261"/>
      <c r="E643" s="262"/>
      <c r="F643" s="263"/>
      <c r="G643" s="426"/>
      <c r="H643" s="238"/>
      <c r="I643" s="463"/>
      <c r="J643" s="464"/>
      <c r="K643" s="464"/>
      <c r="L643" s="465" t="s">
        <v>831</v>
      </c>
      <c r="M643" s="459"/>
      <c r="N643" s="466">
        <f>SUM(N644:N647)</f>
        <v>1306767.2</v>
      </c>
      <c r="O643" s="466">
        <f>SUM(O644:O647)</f>
        <v>120</v>
      </c>
      <c r="P643" s="466">
        <f>SUM(P644:P647)</f>
        <v>1306647.2</v>
      </c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  <c r="AJ643" s="267"/>
      <c r="AK643" s="267"/>
      <c r="AL643" s="267"/>
      <c r="AM643" s="267"/>
      <c r="AN643" s="267"/>
      <c r="AO643" s="267"/>
      <c r="AP643" s="267"/>
      <c r="AQ643" s="267"/>
      <c r="AR643" s="267"/>
      <c r="AS643" s="267"/>
      <c r="AT643" s="267"/>
      <c r="AU643" s="267"/>
      <c r="AV643" s="267"/>
      <c r="AW643" s="267"/>
      <c r="AX643" s="267"/>
      <c r="AY643" s="267"/>
      <c r="AZ643" s="267"/>
      <c r="BA643" s="267"/>
      <c r="BB643" s="267"/>
      <c r="BC643" s="267"/>
      <c r="BD643" s="267"/>
      <c r="BE643" s="267"/>
      <c r="BF643" s="267"/>
      <c r="BG643" s="267"/>
      <c r="BH643" s="267"/>
      <c r="BI643" s="267"/>
      <c r="BJ643" s="267"/>
      <c r="BK643" s="267"/>
      <c r="BL643" s="267"/>
      <c r="BM643" s="267"/>
      <c r="BN643" s="267"/>
      <c r="BO643" s="267"/>
      <c r="BP643" s="267"/>
      <c r="BQ643" s="267"/>
      <c r="BR643" s="267"/>
      <c r="BS643" s="26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267"/>
      <c r="CJ643" s="267"/>
      <c r="CK643" s="267"/>
      <c r="CL643" s="267"/>
      <c r="CM643" s="267"/>
      <c r="CN643" s="267"/>
      <c r="CO643" s="267"/>
      <c r="CP643" s="267"/>
      <c r="CQ643" s="267"/>
      <c r="CR643" s="267"/>
      <c r="CS643" s="267"/>
      <c r="CT643" s="267"/>
      <c r="CU643" s="267"/>
      <c r="CV643" s="267"/>
      <c r="CW643" s="267"/>
      <c r="CX643" s="267"/>
      <c r="CY643" s="267"/>
      <c r="CZ643" s="267"/>
      <c r="DA643" s="267"/>
      <c r="DB643" s="267"/>
      <c r="DC643" s="267"/>
      <c r="DD643" s="267"/>
      <c r="DE643" s="267"/>
      <c r="DF643" s="267"/>
      <c r="DG643" s="267"/>
      <c r="DH643" s="267"/>
      <c r="DI643" s="267"/>
      <c r="DJ643" s="267"/>
      <c r="DK643" s="267"/>
      <c r="DL643" s="267"/>
      <c r="DM643" s="267"/>
      <c r="DN643" s="267"/>
      <c r="DO643" s="267"/>
      <c r="DP643" s="267"/>
      <c r="DQ643" s="267"/>
      <c r="DR643" s="267"/>
      <c r="DS643" s="267"/>
      <c r="DT643" s="267"/>
      <c r="DU643" s="267"/>
      <c r="DV643" s="267"/>
      <c r="DW643" s="267"/>
      <c r="DX643" s="267"/>
      <c r="DY643" s="267"/>
      <c r="DZ643" s="267"/>
      <c r="EA643" s="267"/>
      <c r="EB643" s="267"/>
      <c r="EC643" s="267"/>
      <c r="ED643" s="267"/>
      <c r="EE643" s="267"/>
      <c r="EF643" s="267"/>
      <c r="EG643" s="267"/>
      <c r="EH643" s="267"/>
      <c r="EI643" s="267"/>
      <c r="EJ643" s="267"/>
      <c r="EK643" s="267"/>
      <c r="EL643" s="267"/>
      <c r="EM643" s="267"/>
      <c r="EN643" s="267"/>
      <c r="EO643" s="267"/>
      <c r="EP643" s="267"/>
      <c r="EQ643" s="267"/>
      <c r="ER643" s="267"/>
      <c r="ES643" s="267"/>
      <c r="ET643" s="267"/>
      <c r="EU643" s="267"/>
      <c r="EV643" s="267"/>
      <c r="EW643" s="267"/>
      <c r="EX643" s="267"/>
      <c r="EY643" s="267"/>
      <c r="EZ643" s="267"/>
      <c r="FA643" s="267"/>
      <c r="FB643" s="267"/>
      <c r="FC643" s="267"/>
      <c r="FD643" s="267"/>
      <c r="FE643" s="267"/>
      <c r="FF643" s="267"/>
      <c r="FG643" s="267"/>
      <c r="FH643" s="267"/>
      <c r="FI643" s="267"/>
      <c r="FJ643" s="267"/>
      <c r="FK643" s="267"/>
      <c r="FL643" s="267"/>
      <c r="FM643" s="267"/>
      <c r="FN643" s="267"/>
      <c r="FO643" s="267"/>
      <c r="FP643" s="267"/>
      <c r="FQ643" s="267"/>
      <c r="FR643" s="267"/>
      <c r="FS643" s="267"/>
      <c r="FT643" s="267"/>
      <c r="FU643" s="267"/>
      <c r="FV643" s="267"/>
      <c r="FW643" s="267"/>
      <c r="FX643" s="267"/>
      <c r="FY643" s="267"/>
      <c r="FZ643" s="267"/>
      <c r="GA643" s="267"/>
      <c r="GB643" s="267"/>
      <c r="GC643" s="267"/>
      <c r="GD643" s="267"/>
      <c r="GE643" s="267"/>
      <c r="GF643" s="267"/>
      <c r="GG643" s="267"/>
      <c r="GH643" s="267"/>
      <c r="GI643" s="267"/>
      <c r="GJ643" s="267"/>
      <c r="GK643" s="267"/>
      <c r="GL643" s="267"/>
      <c r="GM643" s="267"/>
      <c r="GN643" s="267"/>
      <c r="GO643" s="267"/>
      <c r="GP643" s="267"/>
      <c r="GQ643" s="267"/>
      <c r="GR643" s="267"/>
      <c r="GS643" s="267"/>
      <c r="GT643" s="267"/>
      <c r="GU643" s="267"/>
      <c r="GV643" s="267"/>
    </row>
    <row r="644" spans="1:204" s="502" customFormat="1" ht="24" customHeight="1">
      <c r="A644" s="258"/>
      <c r="B644" s="425"/>
      <c r="C644" s="260"/>
      <c r="D644" s="261"/>
      <c r="E644" s="262"/>
      <c r="F644" s="263"/>
      <c r="G644" s="426"/>
      <c r="H644" s="238"/>
      <c r="I644" s="245"/>
      <c r="J644" s="249"/>
      <c r="K644" s="249"/>
      <c r="L644" s="252" t="s">
        <v>142</v>
      </c>
      <c r="M644" s="419">
        <v>4251</v>
      </c>
      <c r="N644" s="240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120</v>
      </c>
      <c r="O644" s="240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120</v>
      </c>
      <c r="P644" s="240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  <c r="AJ644" s="267"/>
      <c r="AK644" s="267"/>
      <c r="AL644" s="267"/>
      <c r="AM644" s="267"/>
      <c r="AN644" s="267"/>
      <c r="AO644" s="267"/>
      <c r="AP644" s="267"/>
      <c r="AQ644" s="267"/>
      <c r="AR644" s="267"/>
      <c r="AS644" s="267"/>
      <c r="AT644" s="267"/>
      <c r="AU644" s="267"/>
      <c r="AV644" s="267"/>
      <c r="AW644" s="267"/>
      <c r="AX644" s="267"/>
      <c r="AY644" s="267"/>
      <c r="AZ644" s="267"/>
      <c r="BA644" s="267"/>
      <c r="BB644" s="267"/>
      <c r="BC644" s="267"/>
      <c r="BD644" s="267"/>
      <c r="BE644" s="267"/>
      <c r="BF644" s="267"/>
      <c r="BG644" s="267"/>
      <c r="BH644" s="267"/>
      <c r="BI644" s="267"/>
      <c r="BJ644" s="267"/>
      <c r="BK644" s="267"/>
      <c r="BL644" s="267"/>
      <c r="BM644" s="267"/>
      <c r="BN644" s="267"/>
      <c r="BO644" s="267"/>
      <c r="BP644" s="267"/>
      <c r="BQ644" s="267"/>
      <c r="BR644" s="267"/>
      <c r="BS644" s="26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267"/>
      <c r="CJ644" s="267"/>
      <c r="CK644" s="267"/>
      <c r="CL644" s="267"/>
      <c r="CM644" s="267"/>
      <c r="CN644" s="267"/>
      <c r="CO644" s="267"/>
      <c r="CP644" s="267"/>
      <c r="CQ644" s="267"/>
      <c r="CR644" s="267"/>
      <c r="CS644" s="267"/>
      <c r="CT644" s="267"/>
      <c r="CU644" s="267"/>
      <c r="CV644" s="267"/>
      <c r="CW644" s="267"/>
      <c r="CX644" s="267"/>
      <c r="CY644" s="267"/>
      <c r="CZ644" s="267"/>
      <c r="DA644" s="267"/>
      <c r="DB644" s="267"/>
      <c r="DC644" s="267"/>
      <c r="DD644" s="267"/>
      <c r="DE644" s="267"/>
      <c r="DF644" s="267"/>
      <c r="DG644" s="267"/>
      <c r="DH644" s="267"/>
      <c r="DI644" s="267"/>
      <c r="DJ644" s="267"/>
      <c r="DK644" s="267"/>
      <c r="DL644" s="267"/>
      <c r="DM644" s="267"/>
      <c r="DN644" s="267"/>
      <c r="DO644" s="267"/>
      <c r="DP644" s="267"/>
      <c r="DQ644" s="267"/>
      <c r="DR644" s="267"/>
      <c r="DS644" s="267"/>
      <c r="DT644" s="267"/>
      <c r="DU644" s="267"/>
      <c r="DV644" s="267"/>
      <c r="DW644" s="267"/>
      <c r="DX644" s="267"/>
      <c r="DY644" s="267"/>
      <c r="DZ644" s="267"/>
      <c r="EA644" s="267"/>
      <c r="EB644" s="267"/>
      <c r="EC644" s="267"/>
      <c r="ED644" s="267"/>
      <c r="EE644" s="267"/>
      <c r="EF644" s="267"/>
      <c r="EG644" s="267"/>
      <c r="EH644" s="267"/>
      <c r="EI644" s="267"/>
      <c r="EJ644" s="267"/>
      <c r="EK644" s="267"/>
      <c r="EL644" s="267"/>
      <c r="EM644" s="267"/>
      <c r="EN644" s="267"/>
      <c r="EO644" s="267"/>
      <c r="EP644" s="267"/>
      <c r="EQ644" s="267"/>
      <c r="ER644" s="267"/>
      <c r="ES644" s="267"/>
      <c r="ET644" s="267"/>
      <c r="EU644" s="267"/>
      <c r="EV644" s="267"/>
      <c r="EW644" s="267"/>
      <c r="EX644" s="267"/>
      <c r="EY644" s="267"/>
      <c r="EZ644" s="267"/>
      <c r="FA644" s="267"/>
      <c r="FB644" s="267"/>
      <c r="FC644" s="267"/>
      <c r="FD644" s="267"/>
      <c r="FE644" s="267"/>
      <c r="FF644" s="267"/>
      <c r="FG644" s="267"/>
      <c r="FH644" s="267"/>
      <c r="FI644" s="267"/>
      <c r="FJ644" s="267"/>
      <c r="FK644" s="267"/>
      <c r="FL644" s="267"/>
      <c r="FM644" s="267"/>
      <c r="FN644" s="267"/>
      <c r="FO644" s="267"/>
      <c r="FP644" s="267"/>
      <c r="FQ644" s="267"/>
      <c r="FR644" s="267"/>
      <c r="FS644" s="267"/>
      <c r="FT644" s="267"/>
      <c r="FU644" s="267"/>
      <c r="FV644" s="267"/>
      <c r="FW644" s="267"/>
      <c r="FX644" s="267"/>
      <c r="FY644" s="267"/>
      <c r="FZ644" s="267"/>
      <c r="GA644" s="267"/>
      <c r="GB644" s="267"/>
      <c r="GC644" s="267"/>
      <c r="GD644" s="267"/>
      <c r="GE644" s="267"/>
      <c r="GF644" s="267"/>
      <c r="GG644" s="267"/>
      <c r="GH644" s="267"/>
      <c r="GI644" s="267"/>
      <c r="GJ644" s="267"/>
      <c r="GK644" s="267"/>
      <c r="GL644" s="267"/>
      <c r="GM644" s="267"/>
      <c r="GN644" s="267"/>
      <c r="GO644" s="267"/>
      <c r="GP644" s="267"/>
      <c r="GQ644" s="267"/>
      <c r="GR644" s="267"/>
      <c r="GS644" s="267"/>
      <c r="GT644" s="267"/>
      <c r="GU644" s="267"/>
      <c r="GV644" s="267"/>
    </row>
    <row r="645" spans="1:204" hidden="1">
      <c r="H645" s="238"/>
      <c r="I645" s="245"/>
      <c r="J645" s="249"/>
      <c r="K645" s="249"/>
      <c r="L645" s="248" t="s">
        <v>167</v>
      </c>
      <c r="M645" s="244">
        <v>4639</v>
      </c>
      <c r="N645" s="240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40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40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04" s="502" customFormat="1">
      <c r="A646" s="258"/>
      <c r="B646" s="425"/>
      <c r="C646" s="260"/>
      <c r="D646" s="261"/>
      <c r="E646" s="262"/>
      <c r="F646" s="263"/>
      <c r="G646" s="426"/>
      <c r="H646" s="238"/>
      <c r="I646" s="245"/>
      <c r="J646" s="249"/>
      <c r="K646" s="249"/>
      <c r="L646" s="252" t="s">
        <v>173</v>
      </c>
      <c r="M646" s="236">
        <v>5112</v>
      </c>
      <c r="N646" s="240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706</v>
      </c>
      <c r="O646" s="240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40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706</v>
      </c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  <c r="AJ646" s="267"/>
      <c r="AK646" s="267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267"/>
      <c r="CJ646" s="267"/>
      <c r="CK646" s="267"/>
      <c r="CL646" s="267"/>
      <c r="CM646" s="267"/>
      <c r="CN646" s="267"/>
      <c r="CO646" s="267"/>
      <c r="CP646" s="267"/>
      <c r="CQ646" s="267"/>
      <c r="CR646" s="267"/>
      <c r="CS646" s="267"/>
      <c r="CT646" s="267"/>
      <c r="CU646" s="267"/>
      <c r="CV646" s="267"/>
      <c r="CW646" s="267"/>
      <c r="CX646" s="267"/>
      <c r="CY646" s="267"/>
      <c r="CZ646" s="267"/>
      <c r="DA646" s="267"/>
      <c r="DB646" s="267"/>
      <c r="DC646" s="267"/>
      <c r="DD646" s="267"/>
      <c r="DE646" s="267"/>
      <c r="DF646" s="267"/>
      <c r="DG646" s="267"/>
      <c r="DH646" s="267"/>
      <c r="DI646" s="267"/>
      <c r="DJ646" s="267"/>
      <c r="DK646" s="267"/>
      <c r="DL646" s="267"/>
      <c r="DM646" s="267"/>
      <c r="DN646" s="267"/>
      <c r="DO646" s="267"/>
      <c r="DP646" s="267"/>
      <c r="DQ646" s="267"/>
      <c r="DR646" s="267"/>
      <c r="DS646" s="267"/>
      <c r="DT646" s="267"/>
      <c r="DU646" s="267"/>
      <c r="DV646" s="267"/>
      <c r="DW646" s="267"/>
      <c r="DX646" s="267"/>
      <c r="DY646" s="267"/>
      <c r="DZ646" s="267"/>
      <c r="EA646" s="267"/>
      <c r="EB646" s="267"/>
      <c r="EC646" s="267"/>
      <c r="ED646" s="267"/>
      <c r="EE646" s="267"/>
      <c r="EF646" s="267"/>
      <c r="EG646" s="267"/>
      <c r="EH646" s="267"/>
      <c r="EI646" s="267"/>
      <c r="EJ646" s="267"/>
      <c r="EK646" s="267"/>
      <c r="EL646" s="267"/>
      <c r="EM646" s="267"/>
      <c r="EN646" s="267"/>
      <c r="EO646" s="267"/>
      <c r="EP646" s="267"/>
      <c r="EQ646" s="267"/>
      <c r="ER646" s="267"/>
      <c r="ES646" s="267"/>
      <c r="ET646" s="267"/>
      <c r="EU646" s="267"/>
      <c r="EV646" s="267"/>
      <c r="EW646" s="267"/>
      <c r="EX646" s="267"/>
      <c r="EY646" s="267"/>
      <c r="EZ646" s="267"/>
      <c r="FA646" s="267"/>
      <c r="FB646" s="267"/>
      <c r="FC646" s="267"/>
      <c r="FD646" s="267"/>
      <c r="FE646" s="267"/>
      <c r="FF646" s="267"/>
      <c r="FG646" s="267"/>
      <c r="FH646" s="267"/>
      <c r="FI646" s="267"/>
      <c r="FJ646" s="267"/>
      <c r="FK646" s="267"/>
      <c r="FL646" s="267"/>
      <c r="FM646" s="267"/>
      <c r="FN646" s="267"/>
      <c r="FO646" s="267"/>
      <c r="FP646" s="267"/>
      <c r="FQ646" s="267"/>
      <c r="FR646" s="267"/>
      <c r="FS646" s="267"/>
      <c r="FT646" s="267"/>
      <c r="FU646" s="267"/>
      <c r="FV646" s="267"/>
      <c r="FW646" s="267"/>
      <c r="FX646" s="267"/>
      <c r="FY646" s="267"/>
      <c r="FZ646" s="267"/>
      <c r="GA646" s="267"/>
      <c r="GB646" s="267"/>
      <c r="GC646" s="267"/>
      <c r="GD646" s="267"/>
      <c r="GE646" s="267"/>
      <c r="GF646" s="267"/>
      <c r="GG646" s="267"/>
      <c r="GH646" s="267"/>
      <c r="GI646" s="267"/>
      <c r="GJ646" s="267"/>
      <c r="GK646" s="267"/>
      <c r="GL646" s="267"/>
      <c r="GM646" s="267"/>
      <c r="GN646" s="267"/>
      <c r="GO646" s="267"/>
      <c r="GP646" s="267"/>
      <c r="GQ646" s="267"/>
      <c r="GR646" s="267"/>
      <c r="GS646" s="267"/>
      <c r="GT646" s="267"/>
      <c r="GU646" s="267"/>
      <c r="GV646" s="267"/>
    </row>
    <row r="647" spans="1:204" s="502" customFormat="1">
      <c r="A647" s="258"/>
      <c r="B647" s="425"/>
      <c r="C647" s="260"/>
      <c r="D647" s="261"/>
      <c r="E647" s="262"/>
      <c r="F647" s="263"/>
      <c r="G647" s="426"/>
      <c r="H647" s="245"/>
      <c r="I647" s="245"/>
      <c r="J647" s="249"/>
      <c r="K647" s="249"/>
      <c r="L647" s="254" t="s">
        <v>143</v>
      </c>
      <c r="M647" s="237">
        <v>5113</v>
      </c>
      <c r="N647" s="240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1305941.2</v>
      </c>
      <c r="O647" s="240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40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1305941.2</v>
      </c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267"/>
      <c r="AL647" s="267"/>
      <c r="AM647" s="267"/>
      <c r="AN647" s="267"/>
      <c r="AO647" s="267"/>
      <c r="AP647" s="267"/>
      <c r="AQ647" s="267"/>
      <c r="AR647" s="267"/>
      <c r="AS647" s="267"/>
      <c r="AT647" s="267"/>
      <c r="AU647" s="267"/>
      <c r="AV647" s="267"/>
      <c r="AW647" s="267"/>
      <c r="AX647" s="267"/>
      <c r="AY647" s="267"/>
      <c r="AZ647" s="267"/>
      <c r="BA647" s="267"/>
      <c r="BB647" s="267"/>
      <c r="BC647" s="267"/>
      <c r="BD647" s="267"/>
      <c r="BE647" s="267"/>
      <c r="BF647" s="267"/>
      <c r="BG647" s="267"/>
      <c r="BH647" s="267"/>
      <c r="BI647" s="267"/>
      <c r="BJ647" s="267"/>
      <c r="BK647" s="267"/>
      <c r="BL647" s="267"/>
      <c r="BM647" s="267"/>
      <c r="BN647" s="267"/>
      <c r="BO647" s="267"/>
      <c r="BP647" s="267"/>
      <c r="BQ647" s="267"/>
      <c r="BR647" s="267"/>
      <c r="BS647" s="26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267"/>
      <c r="CJ647" s="267"/>
      <c r="CK647" s="267"/>
      <c r="CL647" s="267"/>
      <c r="CM647" s="267"/>
      <c r="CN647" s="267"/>
      <c r="CO647" s="267"/>
      <c r="CP647" s="267"/>
      <c r="CQ647" s="267"/>
      <c r="CR647" s="267"/>
      <c r="CS647" s="267"/>
      <c r="CT647" s="267"/>
      <c r="CU647" s="267"/>
      <c r="CV647" s="267"/>
      <c r="CW647" s="267"/>
      <c r="CX647" s="267"/>
      <c r="CY647" s="267"/>
      <c r="CZ647" s="267"/>
      <c r="DA647" s="267"/>
      <c r="DB647" s="267"/>
      <c r="DC647" s="267"/>
      <c r="DD647" s="267"/>
      <c r="DE647" s="267"/>
      <c r="DF647" s="267"/>
      <c r="DG647" s="267"/>
      <c r="DH647" s="267"/>
      <c r="DI647" s="267"/>
      <c r="DJ647" s="267"/>
      <c r="DK647" s="267"/>
      <c r="DL647" s="267"/>
      <c r="DM647" s="267"/>
      <c r="DN647" s="267"/>
      <c r="DO647" s="267"/>
      <c r="DP647" s="267"/>
      <c r="DQ647" s="267"/>
      <c r="DR647" s="267"/>
      <c r="DS647" s="267"/>
      <c r="DT647" s="267"/>
      <c r="DU647" s="267"/>
      <c r="DV647" s="267"/>
      <c r="DW647" s="267"/>
      <c r="DX647" s="267"/>
      <c r="DY647" s="267"/>
      <c r="DZ647" s="267"/>
      <c r="EA647" s="267"/>
      <c r="EB647" s="267"/>
      <c r="EC647" s="267"/>
      <c r="ED647" s="267"/>
      <c r="EE647" s="267"/>
      <c r="EF647" s="267"/>
      <c r="EG647" s="267"/>
      <c r="EH647" s="267"/>
      <c r="EI647" s="267"/>
      <c r="EJ647" s="267"/>
      <c r="EK647" s="267"/>
      <c r="EL647" s="267"/>
      <c r="EM647" s="267"/>
      <c r="EN647" s="267"/>
      <c r="EO647" s="267"/>
      <c r="EP647" s="267"/>
      <c r="EQ647" s="267"/>
      <c r="ER647" s="267"/>
      <c r="ES647" s="267"/>
      <c r="ET647" s="267"/>
      <c r="EU647" s="267"/>
      <c r="EV647" s="267"/>
      <c r="EW647" s="267"/>
      <c r="EX647" s="267"/>
      <c r="EY647" s="267"/>
      <c r="EZ647" s="267"/>
      <c r="FA647" s="267"/>
      <c r="FB647" s="267"/>
      <c r="FC647" s="267"/>
      <c r="FD647" s="267"/>
      <c r="FE647" s="267"/>
      <c r="FF647" s="267"/>
      <c r="FG647" s="267"/>
      <c r="FH647" s="267"/>
      <c r="FI647" s="267"/>
      <c r="FJ647" s="267"/>
      <c r="FK647" s="267"/>
      <c r="FL647" s="267"/>
      <c r="FM647" s="267"/>
      <c r="FN647" s="267"/>
      <c r="FO647" s="267"/>
      <c r="FP647" s="267"/>
      <c r="FQ647" s="267"/>
      <c r="FR647" s="267"/>
      <c r="FS647" s="267"/>
      <c r="FT647" s="267"/>
      <c r="FU647" s="267"/>
      <c r="FV647" s="267"/>
      <c r="FW647" s="267"/>
      <c r="FX647" s="267"/>
      <c r="FY647" s="267"/>
      <c r="FZ647" s="267"/>
      <c r="GA647" s="267"/>
      <c r="GB647" s="267"/>
      <c r="GC647" s="267"/>
      <c r="GD647" s="267"/>
      <c r="GE647" s="267"/>
      <c r="GF647" s="267"/>
      <c r="GG647" s="267"/>
      <c r="GH647" s="267"/>
      <c r="GI647" s="267"/>
      <c r="GJ647" s="267"/>
      <c r="GK647" s="267"/>
      <c r="GL647" s="267"/>
      <c r="GM647" s="267"/>
      <c r="GN647" s="267"/>
      <c r="GO647" s="267"/>
      <c r="GP647" s="267"/>
      <c r="GQ647" s="267"/>
      <c r="GR647" s="267"/>
      <c r="GS647" s="267"/>
      <c r="GT647" s="267"/>
      <c r="GU647" s="267"/>
      <c r="GV647" s="267"/>
    </row>
    <row r="648" spans="1:204" ht="27">
      <c r="H648" s="238"/>
      <c r="I648" s="463"/>
      <c r="J648" s="464"/>
      <c r="K648" s="464"/>
      <c r="L648" s="465" t="s">
        <v>339</v>
      </c>
      <c r="M648" s="459"/>
      <c r="N648" s="466">
        <f>SUM(N649)</f>
        <v>1600</v>
      </c>
      <c r="O648" s="466">
        <f>SUM(O649)</f>
        <v>1600</v>
      </c>
      <c r="P648" s="466">
        <f>SUM(P649)</f>
        <v>0</v>
      </c>
    </row>
    <row r="649" spans="1:204" s="502" customFormat="1">
      <c r="A649" s="258"/>
      <c r="B649" s="425"/>
      <c r="C649" s="260"/>
      <c r="D649" s="261"/>
      <c r="E649" s="262"/>
      <c r="F649" s="263"/>
      <c r="G649" s="426"/>
      <c r="H649" s="245"/>
      <c r="I649" s="245"/>
      <c r="J649" s="249"/>
      <c r="K649" s="249"/>
      <c r="L649" s="248" t="s">
        <v>125</v>
      </c>
      <c r="M649" s="244">
        <v>4239</v>
      </c>
      <c r="N649" s="240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1600</v>
      </c>
      <c r="O649" s="240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1600</v>
      </c>
      <c r="P649" s="240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67"/>
      <c r="AL649" s="267"/>
      <c r="AM649" s="267"/>
      <c r="AN649" s="267"/>
      <c r="AO649" s="267"/>
      <c r="AP649" s="267"/>
      <c r="AQ649" s="267"/>
      <c r="AR649" s="267"/>
      <c r="AS649" s="267"/>
      <c r="AT649" s="267"/>
      <c r="AU649" s="267"/>
      <c r="AV649" s="267"/>
      <c r="AW649" s="267"/>
      <c r="AX649" s="267"/>
      <c r="AY649" s="267"/>
      <c r="AZ649" s="267"/>
      <c r="BA649" s="267"/>
      <c r="BB649" s="267"/>
      <c r="BC649" s="267"/>
      <c r="BD649" s="267"/>
      <c r="BE649" s="267"/>
      <c r="BF649" s="267"/>
      <c r="BG649" s="267"/>
      <c r="BH649" s="267"/>
      <c r="BI649" s="267"/>
      <c r="BJ649" s="267"/>
      <c r="BK649" s="267"/>
      <c r="BL649" s="267"/>
      <c r="BM649" s="267"/>
      <c r="BN649" s="267"/>
      <c r="BO649" s="267"/>
      <c r="BP649" s="267"/>
      <c r="BQ649" s="267"/>
      <c r="BR649" s="267"/>
      <c r="BS649" s="26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267"/>
      <c r="CJ649" s="267"/>
      <c r="CK649" s="267"/>
      <c r="CL649" s="267"/>
      <c r="CM649" s="267"/>
      <c r="CN649" s="267"/>
      <c r="CO649" s="267"/>
      <c r="CP649" s="267"/>
      <c r="CQ649" s="267"/>
      <c r="CR649" s="267"/>
      <c r="CS649" s="267"/>
      <c r="CT649" s="267"/>
      <c r="CU649" s="267"/>
      <c r="CV649" s="267"/>
      <c r="CW649" s="267"/>
      <c r="CX649" s="267"/>
      <c r="CY649" s="267"/>
      <c r="CZ649" s="267"/>
      <c r="DA649" s="267"/>
      <c r="DB649" s="267"/>
      <c r="DC649" s="267"/>
      <c r="DD649" s="267"/>
      <c r="DE649" s="267"/>
      <c r="DF649" s="267"/>
      <c r="DG649" s="267"/>
      <c r="DH649" s="267"/>
      <c r="DI649" s="267"/>
      <c r="DJ649" s="267"/>
      <c r="DK649" s="267"/>
      <c r="DL649" s="267"/>
      <c r="DM649" s="267"/>
      <c r="DN649" s="267"/>
      <c r="DO649" s="267"/>
      <c r="DP649" s="267"/>
      <c r="DQ649" s="267"/>
      <c r="DR649" s="267"/>
      <c r="DS649" s="267"/>
      <c r="DT649" s="267"/>
      <c r="DU649" s="267"/>
      <c r="DV649" s="267"/>
      <c r="DW649" s="267"/>
      <c r="DX649" s="267"/>
      <c r="DY649" s="267"/>
      <c r="DZ649" s="267"/>
      <c r="EA649" s="267"/>
      <c r="EB649" s="267"/>
      <c r="EC649" s="267"/>
      <c r="ED649" s="267"/>
      <c r="EE649" s="267"/>
      <c r="EF649" s="267"/>
      <c r="EG649" s="267"/>
      <c r="EH649" s="267"/>
      <c r="EI649" s="267"/>
      <c r="EJ649" s="267"/>
      <c r="EK649" s="267"/>
      <c r="EL649" s="267"/>
      <c r="EM649" s="267"/>
      <c r="EN649" s="267"/>
      <c r="EO649" s="267"/>
      <c r="EP649" s="267"/>
      <c r="EQ649" s="267"/>
      <c r="ER649" s="267"/>
      <c r="ES649" s="267"/>
      <c r="ET649" s="267"/>
      <c r="EU649" s="267"/>
      <c r="EV649" s="267"/>
      <c r="EW649" s="267"/>
      <c r="EX649" s="267"/>
      <c r="EY649" s="267"/>
      <c r="EZ649" s="267"/>
      <c r="FA649" s="267"/>
      <c r="FB649" s="267"/>
      <c r="FC649" s="267"/>
      <c r="FD649" s="267"/>
      <c r="FE649" s="267"/>
      <c r="FF649" s="267"/>
      <c r="FG649" s="267"/>
      <c r="FH649" s="267"/>
      <c r="FI649" s="267"/>
      <c r="FJ649" s="267"/>
      <c r="FK649" s="267"/>
      <c r="FL649" s="267"/>
      <c r="FM649" s="267"/>
      <c r="FN649" s="267"/>
      <c r="FO649" s="267"/>
      <c r="FP649" s="267"/>
      <c r="FQ649" s="267"/>
      <c r="FR649" s="267"/>
      <c r="FS649" s="267"/>
      <c r="FT649" s="267"/>
      <c r="FU649" s="267"/>
      <c r="FV649" s="267"/>
      <c r="FW649" s="267"/>
      <c r="FX649" s="267"/>
      <c r="FY649" s="267"/>
      <c r="FZ649" s="267"/>
      <c r="GA649" s="267"/>
      <c r="GB649" s="267"/>
      <c r="GC649" s="267"/>
      <c r="GD649" s="267"/>
      <c r="GE649" s="267"/>
      <c r="GF649" s="267"/>
      <c r="GG649" s="267"/>
      <c r="GH649" s="267"/>
      <c r="GI649" s="267"/>
      <c r="GJ649" s="267"/>
      <c r="GK649" s="267"/>
      <c r="GL649" s="267"/>
      <c r="GM649" s="267"/>
      <c r="GN649" s="267"/>
      <c r="GO649" s="267"/>
      <c r="GP649" s="267"/>
      <c r="GQ649" s="267"/>
      <c r="GR649" s="267"/>
      <c r="GS649" s="267"/>
      <c r="GT649" s="267"/>
      <c r="GU649" s="267"/>
      <c r="GV649" s="267"/>
    </row>
    <row r="650" spans="1:204" s="502" customFormat="1" ht="40.5" hidden="1">
      <c r="A650" s="258"/>
      <c r="B650" s="425"/>
      <c r="C650" s="260"/>
      <c r="D650" s="261"/>
      <c r="E650" s="262"/>
      <c r="F650" s="263"/>
      <c r="G650" s="426"/>
      <c r="H650" s="238"/>
      <c r="I650" s="463"/>
      <c r="J650" s="464"/>
      <c r="K650" s="464"/>
      <c r="L650" s="465" t="s">
        <v>770</v>
      </c>
      <c r="M650" s="459"/>
      <c r="N650" s="466">
        <f>SUM(N651)</f>
        <v>0</v>
      </c>
      <c r="O650" s="466">
        <f>SUM(O651)</f>
        <v>0</v>
      </c>
      <c r="P650" s="466">
        <f>SUM(P651)</f>
        <v>0</v>
      </c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67"/>
      <c r="AL650" s="267"/>
      <c r="AM650" s="267"/>
      <c r="AN650" s="267"/>
      <c r="AO650" s="267"/>
      <c r="AP650" s="267"/>
      <c r="AQ650" s="267"/>
      <c r="AR650" s="267"/>
      <c r="AS650" s="267"/>
      <c r="AT650" s="267"/>
      <c r="AU650" s="267"/>
      <c r="AV650" s="267"/>
      <c r="AW650" s="267"/>
      <c r="AX650" s="267"/>
      <c r="AY650" s="267"/>
      <c r="AZ650" s="267"/>
      <c r="BA650" s="267"/>
      <c r="BB650" s="267"/>
      <c r="BC650" s="267"/>
      <c r="BD650" s="267"/>
      <c r="BE650" s="267"/>
      <c r="BF650" s="267"/>
      <c r="BG650" s="267"/>
      <c r="BH650" s="267"/>
      <c r="BI650" s="267"/>
      <c r="BJ650" s="267"/>
      <c r="BK650" s="267"/>
      <c r="BL650" s="267"/>
      <c r="BM650" s="267"/>
      <c r="BN650" s="267"/>
      <c r="BO650" s="267"/>
      <c r="BP650" s="267"/>
      <c r="BQ650" s="267"/>
      <c r="BR650" s="267"/>
      <c r="BS650" s="26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267"/>
      <c r="CJ650" s="267"/>
      <c r="CK650" s="267"/>
      <c r="CL650" s="267"/>
      <c r="CM650" s="267"/>
      <c r="CN650" s="267"/>
      <c r="CO650" s="267"/>
      <c r="CP650" s="267"/>
      <c r="CQ650" s="267"/>
      <c r="CR650" s="267"/>
      <c r="CS650" s="267"/>
      <c r="CT650" s="267"/>
      <c r="CU650" s="267"/>
      <c r="CV650" s="267"/>
      <c r="CW650" s="267"/>
      <c r="CX650" s="267"/>
      <c r="CY650" s="267"/>
      <c r="CZ650" s="267"/>
      <c r="DA650" s="267"/>
      <c r="DB650" s="267"/>
      <c r="DC650" s="267"/>
      <c r="DD650" s="267"/>
      <c r="DE650" s="267"/>
      <c r="DF650" s="267"/>
      <c r="DG650" s="267"/>
      <c r="DH650" s="267"/>
      <c r="DI650" s="267"/>
      <c r="DJ650" s="267"/>
      <c r="DK650" s="267"/>
      <c r="DL650" s="267"/>
      <c r="DM650" s="267"/>
      <c r="DN650" s="267"/>
      <c r="DO650" s="267"/>
      <c r="DP650" s="267"/>
      <c r="DQ650" s="267"/>
      <c r="DR650" s="267"/>
      <c r="DS650" s="267"/>
      <c r="DT650" s="267"/>
      <c r="DU650" s="267"/>
      <c r="DV650" s="267"/>
      <c r="DW650" s="267"/>
      <c r="DX650" s="267"/>
      <c r="DY650" s="267"/>
      <c r="DZ650" s="267"/>
      <c r="EA650" s="267"/>
      <c r="EB650" s="267"/>
      <c r="EC650" s="267"/>
      <c r="ED650" s="267"/>
      <c r="EE650" s="267"/>
      <c r="EF650" s="267"/>
      <c r="EG650" s="267"/>
      <c r="EH650" s="267"/>
      <c r="EI650" s="267"/>
      <c r="EJ650" s="267"/>
      <c r="EK650" s="267"/>
      <c r="EL650" s="267"/>
      <c r="EM650" s="267"/>
      <c r="EN650" s="267"/>
      <c r="EO650" s="267"/>
      <c r="EP650" s="267"/>
      <c r="EQ650" s="267"/>
      <c r="ER650" s="267"/>
      <c r="ES650" s="267"/>
      <c r="ET650" s="267"/>
      <c r="EU650" s="267"/>
      <c r="EV650" s="267"/>
      <c r="EW650" s="267"/>
      <c r="EX650" s="267"/>
      <c r="EY650" s="267"/>
      <c r="EZ650" s="267"/>
      <c r="FA650" s="267"/>
      <c r="FB650" s="267"/>
      <c r="FC650" s="267"/>
      <c r="FD650" s="267"/>
      <c r="FE650" s="267"/>
      <c r="FF650" s="267"/>
      <c r="FG650" s="267"/>
      <c r="FH650" s="267"/>
      <c r="FI650" s="267"/>
      <c r="FJ650" s="267"/>
      <c r="FK650" s="267"/>
      <c r="FL650" s="267"/>
      <c r="FM650" s="267"/>
      <c r="FN650" s="267"/>
      <c r="FO650" s="267"/>
      <c r="FP650" s="267"/>
      <c r="FQ650" s="267"/>
      <c r="FR650" s="267"/>
      <c r="FS650" s="267"/>
      <c r="FT650" s="267"/>
      <c r="FU650" s="267"/>
      <c r="FV650" s="267"/>
      <c r="FW650" s="267"/>
      <c r="FX650" s="267"/>
      <c r="FY650" s="267"/>
      <c r="FZ650" s="267"/>
      <c r="GA650" s="267"/>
      <c r="GB650" s="267"/>
      <c r="GC650" s="267"/>
      <c r="GD650" s="267"/>
      <c r="GE650" s="267"/>
      <c r="GF650" s="267"/>
      <c r="GG650" s="267"/>
      <c r="GH650" s="267"/>
      <c r="GI650" s="267"/>
      <c r="GJ650" s="267"/>
      <c r="GK650" s="267"/>
      <c r="GL650" s="267"/>
      <c r="GM650" s="267"/>
      <c r="GN650" s="267"/>
      <c r="GO650" s="267"/>
      <c r="GP650" s="267"/>
      <c r="GQ650" s="267"/>
      <c r="GR650" s="267"/>
      <c r="GS650" s="267"/>
      <c r="GT650" s="267"/>
      <c r="GU650" s="267"/>
      <c r="GV650" s="267"/>
    </row>
    <row r="651" spans="1:204" s="502" customFormat="1" hidden="1">
      <c r="A651" s="258"/>
      <c r="B651" s="425"/>
      <c r="C651" s="260"/>
      <c r="D651" s="261"/>
      <c r="E651" s="262"/>
      <c r="F651" s="263"/>
      <c r="G651" s="426"/>
      <c r="H651" s="245"/>
      <c r="I651" s="245"/>
      <c r="J651" s="249"/>
      <c r="K651" s="249"/>
      <c r="L651" s="248" t="s">
        <v>348</v>
      </c>
      <c r="M651" s="244">
        <v>4729</v>
      </c>
      <c r="N651" s="240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40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40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  <c r="AJ651" s="267"/>
      <c r="AK651" s="267"/>
      <c r="AL651" s="267"/>
      <c r="AM651" s="267"/>
      <c r="AN651" s="267"/>
      <c r="AO651" s="267"/>
      <c r="AP651" s="267"/>
      <c r="AQ651" s="267"/>
      <c r="AR651" s="267"/>
      <c r="AS651" s="267"/>
      <c r="AT651" s="267"/>
      <c r="AU651" s="267"/>
      <c r="AV651" s="267"/>
      <c r="AW651" s="267"/>
      <c r="AX651" s="267"/>
      <c r="AY651" s="267"/>
      <c r="AZ651" s="267"/>
      <c r="BA651" s="267"/>
      <c r="BB651" s="267"/>
      <c r="BC651" s="267"/>
      <c r="BD651" s="267"/>
      <c r="BE651" s="267"/>
      <c r="BF651" s="267"/>
      <c r="BG651" s="267"/>
      <c r="BH651" s="267"/>
      <c r="BI651" s="267"/>
      <c r="BJ651" s="267"/>
      <c r="BK651" s="267"/>
      <c r="BL651" s="267"/>
      <c r="BM651" s="267"/>
      <c r="BN651" s="267"/>
      <c r="BO651" s="267"/>
      <c r="BP651" s="267"/>
      <c r="BQ651" s="267"/>
      <c r="BR651" s="267"/>
      <c r="BS651" s="26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267"/>
      <c r="CJ651" s="267"/>
      <c r="CK651" s="267"/>
      <c r="CL651" s="267"/>
      <c r="CM651" s="267"/>
      <c r="CN651" s="267"/>
      <c r="CO651" s="267"/>
      <c r="CP651" s="267"/>
      <c r="CQ651" s="267"/>
      <c r="CR651" s="267"/>
      <c r="CS651" s="267"/>
      <c r="CT651" s="267"/>
      <c r="CU651" s="267"/>
      <c r="CV651" s="267"/>
      <c r="CW651" s="267"/>
      <c r="CX651" s="267"/>
      <c r="CY651" s="267"/>
      <c r="CZ651" s="267"/>
      <c r="DA651" s="267"/>
      <c r="DB651" s="267"/>
      <c r="DC651" s="267"/>
      <c r="DD651" s="267"/>
      <c r="DE651" s="267"/>
      <c r="DF651" s="267"/>
      <c r="DG651" s="267"/>
      <c r="DH651" s="267"/>
      <c r="DI651" s="267"/>
      <c r="DJ651" s="267"/>
      <c r="DK651" s="267"/>
      <c r="DL651" s="267"/>
      <c r="DM651" s="267"/>
      <c r="DN651" s="267"/>
      <c r="DO651" s="267"/>
      <c r="DP651" s="267"/>
      <c r="DQ651" s="267"/>
      <c r="DR651" s="267"/>
      <c r="DS651" s="267"/>
      <c r="DT651" s="267"/>
      <c r="DU651" s="267"/>
      <c r="DV651" s="267"/>
      <c r="DW651" s="267"/>
      <c r="DX651" s="267"/>
      <c r="DY651" s="267"/>
      <c r="DZ651" s="267"/>
      <c r="EA651" s="267"/>
      <c r="EB651" s="267"/>
      <c r="EC651" s="267"/>
      <c r="ED651" s="267"/>
      <c r="EE651" s="267"/>
      <c r="EF651" s="267"/>
      <c r="EG651" s="267"/>
      <c r="EH651" s="267"/>
      <c r="EI651" s="267"/>
      <c r="EJ651" s="267"/>
      <c r="EK651" s="267"/>
      <c r="EL651" s="267"/>
      <c r="EM651" s="267"/>
      <c r="EN651" s="267"/>
      <c r="EO651" s="267"/>
      <c r="EP651" s="267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7"/>
      <c r="FP651" s="267"/>
      <c r="FQ651" s="267"/>
      <c r="FR651" s="267"/>
      <c r="FS651" s="267"/>
      <c r="FT651" s="267"/>
      <c r="FU651" s="267"/>
      <c r="FV651" s="267"/>
      <c r="FW651" s="267"/>
      <c r="FX651" s="267"/>
      <c r="FY651" s="267"/>
      <c r="FZ651" s="267"/>
      <c r="GA651" s="267"/>
      <c r="GB651" s="267"/>
      <c r="GC651" s="267"/>
      <c r="GD651" s="267"/>
      <c r="GE651" s="267"/>
      <c r="GF651" s="267"/>
      <c r="GG651" s="267"/>
      <c r="GH651" s="267"/>
      <c r="GI651" s="267"/>
      <c r="GJ651" s="267"/>
      <c r="GK651" s="267"/>
      <c r="GL651" s="267"/>
      <c r="GM651" s="267"/>
      <c r="GN651" s="267"/>
      <c r="GO651" s="267"/>
      <c r="GP651" s="267"/>
      <c r="GQ651" s="267"/>
      <c r="GR651" s="267"/>
      <c r="GS651" s="267"/>
      <c r="GT651" s="267"/>
      <c r="GU651" s="267"/>
      <c r="GV651" s="267"/>
    </row>
    <row r="652" spans="1:204" ht="54" hidden="1">
      <c r="H652" s="245"/>
      <c r="I652" s="463"/>
      <c r="J652" s="464"/>
      <c r="K652" s="464"/>
      <c r="L652" s="465" t="s">
        <v>771</v>
      </c>
      <c r="M652" s="459"/>
      <c r="N652" s="466">
        <f>SUM(N653)</f>
        <v>0</v>
      </c>
      <c r="O652" s="466">
        <f>SUM(O653)</f>
        <v>0</v>
      </c>
      <c r="P652" s="466">
        <f>SUM(P653)</f>
        <v>0</v>
      </c>
    </row>
    <row r="653" spans="1:204" s="502" customFormat="1" hidden="1">
      <c r="A653" s="258"/>
      <c r="B653" s="425"/>
      <c r="C653" s="260"/>
      <c r="D653" s="261"/>
      <c r="E653" s="262"/>
      <c r="F653" s="263"/>
      <c r="G653" s="426"/>
      <c r="H653" s="245"/>
      <c r="I653" s="245"/>
      <c r="J653" s="249"/>
      <c r="K653" s="249"/>
      <c r="L653" s="248" t="s">
        <v>348</v>
      </c>
      <c r="M653" s="244">
        <v>4729</v>
      </c>
      <c r="N653" s="240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40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40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267"/>
      <c r="AL653" s="267"/>
      <c r="AM653" s="267"/>
      <c r="AN653" s="267"/>
      <c r="AO653" s="267"/>
      <c r="AP653" s="267"/>
      <c r="AQ653" s="267"/>
      <c r="AR653" s="267"/>
      <c r="AS653" s="267"/>
      <c r="AT653" s="267"/>
      <c r="AU653" s="267"/>
      <c r="AV653" s="267"/>
      <c r="AW653" s="267"/>
      <c r="AX653" s="267"/>
      <c r="AY653" s="267"/>
      <c r="AZ653" s="267"/>
      <c r="BA653" s="267"/>
      <c r="BB653" s="267"/>
      <c r="BC653" s="267"/>
      <c r="BD653" s="267"/>
      <c r="BE653" s="267"/>
      <c r="BF653" s="267"/>
      <c r="BG653" s="267"/>
      <c r="BH653" s="267"/>
      <c r="BI653" s="267"/>
      <c r="BJ653" s="267"/>
      <c r="BK653" s="267"/>
      <c r="BL653" s="267"/>
      <c r="BM653" s="267"/>
      <c r="BN653" s="267"/>
      <c r="BO653" s="267"/>
      <c r="BP653" s="267"/>
      <c r="BQ653" s="267"/>
      <c r="BR653" s="267"/>
      <c r="BS653" s="26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267"/>
      <c r="CJ653" s="267"/>
      <c r="CK653" s="267"/>
      <c r="CL653" s="267"/>
      <c r="CM653" s="267"/>
      <c r="CN653" s="267"/>
      <c r="CO653" s="267"/>
      <c r="CP653" s="267"/>
      <c r="CQ653" s="267"/>
      <c r="CR653" s="267"/>
      <c r="CS653" s="267"/>
      <c r="CT653" s="267"/>
      <c r="CU653" s="267"/>
      <c r="CV653" s="267"/>
      <c r="CW653" s="267"/>
      <c r="CX653" s="267"/>
      <c r="CY653" s="267"/>
      <c r="CZ653" s="267"/>
      <c r="DA653" s="267"/>
      <c r="DB653" s="267"/>
      <c r="DC653" s="267"/>
      <c r="DD653" s="267"/>
      <c r="DE653" s="267"/>
      <c r="DF653" s="267"/>
      <c r="DG653" s="267"/>
      <c r="DH653" s="267"/>
      <c r="DI653" s="267"/>
      <c r="DJ653" s="267"/>
      <c r="DK653" s="267"/>
      <c r="DL653" s="267"/>
      <c r="DM653" s="267"/>
      <c r="DN653" s="267"/>
      <c r="DO653" s="267"/>
      <c r="DP653" s="267"/>
      <c r="DQ653" s="267"/>
      <c r="DR653" s="267"/>
      <c r="DS653" s="267"/>
      <c r="DT653" s="267"/>
      <c r="DU653" s="267"/>
      <c r="DV653" s="267"/>
      <c r="DW653" s="267"/>
      <c r="DX653" s="267"/>
      <c r="DY653" s="267"/>
      <c r="DZ653" s="267"/>
      <c r="EA653" s="267"/>
      <c r="EB653" s="267"/>
      <c r="EC653" s="267"/>
      <c r="ED653" s="267"/>
      <c r="EE653" s="267"/>
      <c r="EF653" s="267"/>
      <c r="EG653" s="267"/>
      <c r="EH653" s="267"/>
      <c r="EI653" s="267"/>
      <c r="EJ653" s="267"/>
      <c r="EK653" s="267"/>
      <c r="EL653" s="267"/>
      <c r="EM653" s="267"/>
      <c r="EN653" s="267"/>
      <c r="EO653" s="267"/>
      <c r="EP653" s="267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67"/>
      <c r="FP653" s="267"/>
      <c r="FQ653" s="267"/>
      <c r="FR653" s="267"/>
      <c r="FS653" s="267"/>
      <c r="FT653" s="267"/>
      <c r="FU653" s="267"/>
      <c r="FV653" s="267"/>
      <c r="FW653" s="267"/>
      <c r="FX653" s="267"/>
      <c r="FY653" s="267"/>
      <c r="FZ653" s="267"/>
      <c r="GA653" s="267"/>
      <c r="GB653" s="267"/>
      <c r="GC653" s="267"/>
      <c r="GD653" s="267"/>
      <c r="GE653" s="267"/>
      <c r="GF653" s="267"/>
      <c r="GG653" s="267"/>
      <c r="GH653" s="267"/>
      <c r="GI653" s="267"/>
      <c r="GJ653" s="267"/>
      <c r="GK653" s="267"/>
      <c r="GL653" s="267"/>
      <c r="GM653" s="267"/>
      <c r="GN653" s="267"/>
      <c r="GO653" s="267"/>
      <c r="GP653" s="267"/>
      <c r="GQ653" s="267"/>
      <c r="GR653" s="267"/>
      <c r="GS653" s="267"/>
      <c r="GT653" s="267"/>
      <c r="GU653" s="267"/>
      <c r="GV653" s="267"/>
    </row>
    <row r="654" spans="1:204" s="502" customFormat="1" ht="40.5" hidden="1">
      <c r="A654" s="258"/>
      <c r="B654" s="425"/>
      <c r="C654" s="260"/>
      <c r="D654" s="261"/>
      <c r="E654" s="262"/>
      <c r="F654" s="263"/>
      <c r="G654" s="426"/>
      <c r="H654" s="245"/>
      <c r="I654" s="463"/>
      <c r="J654" s="464"/>
      <c r="K654" s="464"/>
      <c r="L654" s="465" t="s">
        <v>844</v>
      </c>
      <c r="M654" s="459"/>
      <c r="N654" s="466">
        <f>SUM(N655:N656)</f>
        <v>0</v>
      </c>
      <c r="O654" s="466">
        <f>SUM(O655:O656)</f>
        <v>0</v>
      </c>
      <c r="P654" s="466">
        <f>SUM(P655:P656)</f>
        <v>0</v>
      </c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267"/>
      <c r="AL654" s="267"/>
      <c r="AM654" s="267"/>
      <c r="AN654" s="267"/>
      <c r="AO654" s="267"/>
      <c r="AP654" s="267"/>
      <c r="AQ654" s="267"/>
      <c r="AR654" s="267"/>
      <c r="AS654" s="267"/>
      <c r="AT654" s="267"/>
      <c r="AU654" s="267"/>
      <c r="AV654" s="267"/>
      <c r="AW654" s="267"/>
      <c r="AX654" s="267"/>
      <c r="AY654" s="267"/>
      <c r="AZ654" s="267"/>
      <c r="BA654" s="267"/>
      <c r="BB654" s="267"/>
      <c r="BC654" s="267"/>
      <c r="BD654" s="267"/>
      <c r="BE654" s="267"/>
      <c r="BF654" s="267"/>
      <c r="BG654" s="267"/>
      <c r="BH654" s="267"/>
      <c r="BI654" s="267"/>
      <c r="BJ654" s="267"/>
      <c r="BK654" s="267"/>
      <c r="BL654" s="267"/>
      <c r="BM654" s="267"/>
      <c r="BN654" s="267"/>
      <c r="BO654" s="267"/>
      <c r="BP654" s="267"/>
      <c r="BQ654" s="267"/>
      <c r="BR654" s="267"/>
      <c r="BS654" s="26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267"/>
      <c r="CJ654" s="267"/>
      <c r="CK654" s="267"/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67"/>
      <c r="EG654" s="267"/>
      <c r="EH654" s="267"/>
      <c r="EI654" s="267"/>
      <c r="EJ654" s="267"/>
      <c r="EK654" s="267"/>
      <c r="EL654" s="267"/>
      <c r="EM654" s="267"/>
      <c r="EN654" s="267"/>
      <c r="EO654" s="267"/>
      <c r="EP654" s="267"/>
      <c r="EQ654" s="267"/>
      <c r="ER654" s="267"/>
      <c r="ES654" s="267"/>
      <c r="ET654" s="267"/>
      <c r="EU654" s="267"/>
      <c r="EV654" s="267"/>
      <c r="EW654" s="267"/>
      <c r="EX654" s="267"/>
      <c r="EY654" s="267"/>
      <c r="EZ654" s="267"/>
      <c r="FA654" s="267"/>
      <c r="FB654" s="267"/>
      <c r="FC654" s="267"/>
      <c r="FD654" s="267"/>
      <c r="FE654" s="267"/>
      <c r="FF654" s="267"/>
      <c r="FG654" s="267"/>
      <c r="FH654" s="267"/>
      <c r="FI654" s="267"/>
      <c r="FJ654" s="267"/>
      <c r="FK654" s="267"/>
      <c r="FL654" s="267"/>
      <c r="FM654" s="267"/>
      <c r="FN654" s="267"/>
      <c r="FO654" s="267"/>
      <c r="FP654" s="267"/>
      <c r="FQ654" s="267"/>
      <c r="FR654" s="267"/>
      <c r="FS654" s="267"/>
      <c r="FT654" s="267"/>
      <c r="FU654" s="267"/>
      <c r="FV654" s="267"/>
      <c r="FW654" s="267"/>
      <c r="FX654" s="267"/>
      <c r="FY654" s="267"/>
      <c r="FZ654" s="267"/>
      <c r="GA654" s="267"/>
      <c r="GB654" s="267"/>
      <c r="GC654" s="267"/>
      <c r="GD654" s="267"/>
      <c r="GE654" s="267"/>
      <c r="GF654" s="267"/>
      <c r="GG654" s="267"/>
      <c r="GH654" s="267"/>
      <c r="GI654" s="267"/>
      <c r="GJ654" s="267"/>
      <c r="GK654" s="267"/>
      <c r="GL654" s="267"/>
      <c r="GM654" s="267"/>
      <c r="GN654" s="267"/>
      <c r="GO654" s="267"/>
      <c r="GP654" s="267"/>
      <c r="GQ654" s="267"/>
      <c r="GR654" s="267"/>
      <c r="GS654" s="267"/>
      <c r="GT654" s="267"/>
      <c r="GU654" s="267"/>
      <c r="GV654" s="267"/>
    </row>
    <row r="655" spans="1:204" s="502" customFormat="1" hidden="1">
      <c r="A655" s="258"/>
      <c r="B655" s="425"/>
      <c r="C655" s="260"/>
      <c r="D655" s="261"/>
      <c r="E655" s="262"/>
      <c r="F655" s="263"/>
      <c r="G655" s="426"/>
      <c r="H655" s="245"/>
      <c r="I655" s="245"/>
      <c r="J655" s="249"/>
      <c r="K655" s="249"/>
      <c r="L655" s="248" t="s">
        <v>348</v>
      </c>
      <c r="M655" s="244">
        <v>4729</v>
      </c>
      <c r="N655" s="240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40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40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  <c r="AJ655" s="267"/>
      <c r="AK655" s="267"/>
      <c r="AL655" s="267"/>
      <c r="AM655" s="267"/>
      <c r="AN655" s="267"/>
      <c r="AO655" s="267"/>
      <c r="AP655" s="267"/>
      <c r="AQ655" s="267"/>
      <c r="AR655" s="267"/>
      <c r="AS655" s="267"/>
      <c r="AT655" s="267"/>
      <c r="AU655" s="267"/>
      <c r="AV655" s="267"/>
      <c r="AW655" s="267"/>
      <c r="AX655" s="267"/>
      <c r="AY655" s="267"/>
      <c r="AZ655" s="267"/>
      <c r="BA655" s="267"/>
      <c r="BB655" s="267"/>
      <c r="BC655" s="267"/>
      <c r="BD655" s="267"/>
      <c r="BE655" s="267"/>
      <c r="BF655" s="267"/>
      <c r="BG655" s="267"/>
      <c r="BH655" s="267"/>
      <c r="BI655" s="267"/>
      <c r="BJ655" s="267"/>
      <c r="BK655" s="267"/>
      <c r="BL655" s="267"/>
      <c r="BM655" s="267"/>
      <c r="BN655" s="267"/>
      <c r="BO655" s="267"/>
      <c r="BP655" s="267"/>
      <c r="BQ655" s="267"/>
      <c r="BR655" s="267"/>
      <c r="BS655" s="26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267"/>
      <c r="CJ655" s="267"/>
      <c r="CK655" s="267"/>
      <c r="CL655" s="267"/>
      <c r="CM655" s="267"/>
      <c r="CN655" s="267"/>
      <c r="CO655" s="267"/>
      <c r="CP655" s="267"/>
      <c r="CQ655" s="267"/>
      <c r="CR655" s="267"/>
      <c r="CS655" s="267"/>
      <c r="CT655" s="267"/>
      <c r="CU655" s="267"/>
      <c r="CV655" s="267"/>
      <c r="CW655" s="267"/>
      <c r="CX655" s="267"/>
      <c r="CY655" s="267"/>
      <c r="CZ655" s="267"/>
      <c r="DA655" s="267"/>
      <c r="DB655" s="267"/>
      <c r="DC655" s="267"/>
      <c r="DD655" s="267"/>
      <c r="DE655" s="267"/>
      <c r="DF655" s="267"/>
      <c r="DG655" s="267"/>
      <c r="DH655" s="267"/>
      <c r="DI655" s="267"/>
      <c r="DJ655" s="267"/>
      <c r="DK655" s="267"/>
      <c r="DL655" s="267"/>
      <c r="DM655" s="267"/>
      <c r="DN655" s="267"/>
      <c r="DO655" s="267"/>
      <c r="DP655" s="267"/>
      <c r="DQ655" s="267"/>
      <c r="DR655" s="267"/>
      <c r="DS655" s="267"/>
      <c r="DT655" s="267"/>
      <c r="DU655" s="267"/>
      <c r="DV655" s="267"/>
      <c r="DW655" s="267"/>
      <c r="DX655" s="267"/>
      <c r="DY655" s="267"/>
      <c r="DZ655" s="267"/>
      <c r="EA655" s="267"/>
      <c r="EB655" s="267"/>
      <c r="EC655" s="267"/>
      <c r="ED655" s="267"/>
      <c r="EE655" s="267"/>
      <c r="EF655" s="267"/>
      <c r="EG655" s="267"/>
      <c r="EH655" s="267"/>
      <c r="EI655" s="267"/>
      <c r="EJ655" s="267"/>
      <c r="EK655" s="267"/>
      <c r="EL655" s="267"/>
      <c r="EM655" s="267"/>
      <c r="EN655" s="267"/>
      <c r="EO655" s="267"/>
      <c r="EP655" s="267"/>
      <c r="EQ655" s="267"/>
      <c r="ER655" s="267"/>
      <c r="ES655" s="267"/>
      <c r="ET655" s="267"/>
      <c r="EU655" s="267"/>
      <c r="EV655" s="267"/>
      <c r="EW655" s="267"/>
      <c r="EX655" s="267"/>
      <c r="EY655" s="267"/>
      <c r="EZ655" s="267"/>
      <c r="FA655" s="267"/>
      <c r="FB655" s="267"/>
      <c r="FC655" s="267"/>
      <c r="FD655" s="267"/>
      <c r="FE655" s="267"/>
      <c r="FF655" s="267"/>
      <c r="FG655" s="267"/>
      <c r="FH655" s="267"/>
      <c r="FI655" s="267"/>
      <c r="FJ655" s="267"/>
      <c r="FK655" s="267"/>
      <c r="FL655" s="267"/>
      <c r="FM655" s="267"/>
      <c r="FN655" s="267"/>
      <c r="FO655" s="267"/>
      <c r="FP655" s="267"/>
      <c r="FQ655" s="267"/>
      <c r="FR655" s="267"/>
      <c r="FS655" s="267"/>
      <c r="FT655" s="267"/>
      <c r="FU655" s="267"/>
      <c r="FV655" s="267"/>
      <c r="FW655" s="267"/>
      <c r="FX655" s="267"/>
      <c r="FY655" s="267"/>
      <c r="FZ655" s="267"/>
      <c r="GA655" s="267"/>
      <c r="GB655" s="267"/>
      <c r="GC655" s="267"/>
      <c r="GD655" s="267"/>
      <c r="GE655" s="267"/>
      <c r="GF655" s="267"/>
      <c r="GG655" s="267"/>
      <c r="GH655" s="267"/>
      <c r="GI655" s="267"/>
      <c r="GJ655" s="267"/>
      <c r="GK655" s="267"/>
      <c r="GL655" s="267"/>
      <c r="GM655" s="267"/>
      <c r="GN655" s="267"/>
      <c r="GO655" s="267"/>
      <c r="GP655" s="267"/>
      <c r="GQ655" s="267"/>
      <c r="GR655" s="267"/>
      <c r="GS655" s="267"/>
      <c r="GT655" s="267"/>
      <c r="GU655" s="267"/>
      <c r="GV655" s="267"/>
    </row>
    <row r="656" spans="1:204" s="502" customFormat="1" ht="25.5" hidden="1">
      <c r="A656" s="258"/>
      <c r="B656" s="425"/>
      <c r="C656" s="260"/>
      <c r="D656" s="261"/>
      <c r="E656" s="262"/>
      <c r="F656" s="263"/>
      <c r="G656" s="426"/>
      <c r="H656" s="473"/>
      <c r="I656" s="474"/>
      <c r="J656" s="475"/>
      <c r="K656" s="476"/>
      <c r="L656" s="477" t="s">
        <v>215</v>
      </c>
      <c r="M656" s="419">
        <v>4637</v>
      </c>
      <c r="N656" s="240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40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40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267"/>
      <c r="AL656" s="267"/>
      <c r="AM656" s="267"/>
      <c r="AN656" s="267"/>
      <c r="AO656" s="267"/>
      <c r="AP656" s="267"/>
      <c r="AQ656" s="267"/>
      <c r="AR656" s="267"/>
      <c r="AS656" s="267"/>
      <c r="AT656" s="267"/>
      <c r="AU656" s="267"/>
      <c r="AV656" s="267"/>
      <c r="AW656" s="267"/>
      <c r="AX656" s="267"/>
      <c r="AY656" s="267"/>
      <c r="AZ656" s="267"/>
      <c r="BA656" s="267"/>
      <c r="BB656" s="267"/>
      <c r="BC656" s="267"/>
      <c r="BD656" s="267"/>
      <c r="BE656" s="267"/>
      <c r="BF656" s="267"/>
      <c r="BG656" s="267"/>
      <c r="BH656" s="267"/>
      <c r="BI656" s="267"/>
      <c r="BJ656" s="267"/>
      <c r="BK656" s="267"/>
      <c r="BL656" s="267"/>
      <c r="BM656" s="267"/>
      <c r="BN656" s="267"/>
      <c r="BO656" s="267"/>
      <c r="BP656" s="267"/>
      <c r="BQ656" s="267"/>
      <c r="BR656" s="267"/>
      <c r="BS656" s="26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267"/>
      <c r="CJ656" s="267"/>
      <c r="CK656" s="267"/>
      <c r="CL656" s="267"/>
      <c r="CM656" s="267"/>
      <c r="CN656" s="267"/>
      <c r="CO656" s="267"/>
      <c r="CP656" s="267"/>
      <c r="CQ656" s="267"/>
      <c r="CR656" s="267"/>
      <c r="CS656" s="267"/>
      <c r="CT656" s="267"/>
      <c r="CU656" s="267"/>
      <c r="CV656" s="267"/>
      <c r="CW656" s="267"/>
      <c r="CX656" s="267"/>
      <c r="CY656" s="267"/>
      <c r="CZ656" s="267"/>
      <c r="DA656" s="267"/>
      <c r="DB656" s="267"/>
      <c r="DC656" s="267"/>
      <c r="DD656" s="267"/>
      <c r="DE656" s="267"/>
      <c r="DF656" s="267"/>
      <c r="DG656" s="267"/>
      <c r="DH656" s="267"/>
      <c r="DI656" s="267"/>
      <c r="DJ656" s="267"/>
      <c r="DK656" s="267"/>
      <c r="DL656" s="267"/>
      <c r="DM656" s="267"/>
      <c r="DN656" s="267"/>
      <c r="DO656" s="267"/>
      <c r="DP656" s="267"/>
      <c r="DQ656" s="267"/>
      <c r="DR656" s="267"/>
      <c r="DS656" s="267"/>
      <c r="DT656" s="267"/>
      <c r="DU656" s="267"/>
      <c r="DV656" s="267"/>
      <c r="DW656" s="267"/>
      <c r="DX656" s="267"/>
      <c r="DY656" s="267"/>
      <c r="DZ656" s="267"/>
      <c r="EA656" s="267"/>
      <c r="EB656" s="267"/>
      <c r="EC656" s="267"/>
      <c r="ED656" s="267"/>
      <c r="EE656" s="267"/>
      <c r="EF656" s="267"/>
      <c r="EG656" s="267"/>
      <c r="EH656" s="267"/>
      <c r="EI656" s="267"/>
      <c r="EJ656" s="267"/>
      <c r="EK656" s="267"/>
      <c r="EL656" s="267"/>
      <c r="EM656" s="267"/>
      <c r="EN656" s="267"/>
      <c r="EO656" s="267"/>
      <c r="EP656" s="267"/>
      <c r="EQ656" s="267"/>
      <c r="ER656" s="267"/>
      <c r="ES656" s="267"/>
      <c r="ET656" s="267"/>
      <c r="EU656" s="267"/>
      <c r="EV656" s="267"/>
      <c r="EW656" s="267"/>
      <c r="EX656" s="267"/>
      <c r="EY656" s="267"/>
      <c r="EZ656" s="267"/>
      <c r="FA656" s="267"/>
      <c r="FB656" s="267"/>
      <c r="FC656" s="267"/>
      <c r="FD656" s="267"/>
      <c r="FE656" s="267"/>
      <c r="FF656" s="267"/>
      <c r="FG656" s="267"/>
      <c r="FH656" s="267"/>
      <c r="FI656" s="267"/>
      <c r="FJ656" s="267"/>
      <c r="FK656" s="267"/>
      <c r="FL656" s="267"/>
      <c r="FM656" s="267"/>
      <c r="FN656" s="267"/>
      <c r="FO656" s="267"/>
      <c r="FP656" s="267"/>
      <c r="FQ656" s="267"/>
      <c r="FR656" s="267"/>
      <c r="FS656" s="267"/>
      <c r="FT656" s="267"/>
      <c r="FU656" s="267"/>
      <c r="FV656" s="267"/>
      <c r="FW656" s="267"/>
      <c r="FX656" s="267"/>
      <c r="FY656" s="267"/>
      <c r="FZ656" s="267"/>
      <c r="GA656" s="267"/>
      <c r="GB656" s="267"/>
      <c r="GC656" s="267"/>
      <c r="GD656" s="267"/>
      <c r="GE656" s="267"/>
      <c r="GF656" s="267"/>
      <c r="GG656" s="267"/>
      <c r="GH656" s="267"/>
      <c r="GI656" s="267"/>
      <c r="GJ656" s="267"/>
      <c r="GK656" s="267"/>
      <c r="GL656" s="267"/>
      <c r="GM656" s="267"/>
      <c r="GN656" s="267"/>
      <c r="GO656" s="267"/>
      <c r="GP656" s="267"/>
      <c r="GQ656" s="267"/>
      <c r="GR656" s="267"/>
      <c r="GS656" s="267"/>
      <c r="GT656" s="267"/>
      <c r="GU656" s="267"/>
      <c r="GV656" s="267"/>
    </row>
    <row r="657" spans="1:204" s="502" customFormat="1" ht="36.75" hidden="1" customHeight="1">
      <c r="A657" s="258"/>
      <c r="B657" s="425"/>
      <c r="C657" s="260"/>
      <c r="D657" s="261"/>
      <c r="E657" s="262"/>
      <c r="F657" s="263"/>
      <c r="G657" s="426"/>
      <c r="H657" s="245"/>
      <c r="I657" s="463"/>
      <c r="J657" s="464"/>
      <c r="K657" s="464"/>
      <c r="L657" s="465" t="s">
        <v>897</v>
      </c>
      <c r="M657" s="459"/>
      <c r="N657" s="466">
        <f>SUM(N658)</f>
        <v>0</v>
      </c>
      <c r="O657" s="466">
        <f>SUM(O658)</f>
        <v>0</v>
      </c>
      <c r="P657" s="466">
        <f>SUM(P658)</f>
        <v>0</v>
      </c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267"/>
      <c r="AL657" s="267"/>
      <c r="AM657" s="267"/>
      <c r="AN657" s="267"/>
      <c r="AO657" s="267"/>
      <c r="AP657" s="267"/>
      <c r="AQ657" s="267"/>
      <c r="AR657" s="267"/>
      <c r="AS657" s="267"/>
      <c r="AT657" s="267"/>
      <c r="AU657" s="267"/>
      <c r="AV657" s="267"/>
      <c r="AW657" s="267"/>
      <c r="AX657" s="267"/>
      <c r="AY657" s="267"/>
      <c r="AZ657" s="267"/>
      <c r="BA657" s="267"/>
      <c r="BB657" s="267"/>
      <c r="BC657" s="267"/>
      <c r="BD657" s="267"/>
      <c r="BE657" s="267"/>
      <c r="BF657" s="267"/>
      <c r="BG657" s="267"/>
      <c r="BH657" s="267"/>
      <c r="BI657" s="267"/>
      <c r="BJ657" s="267"/>
      <c r="BK657" s="267"/>
      <c r="BL657" s="267"/>
      <c r="BM657" s="267"/>
      <c r="BN657" s="267"/>
      <c r="BO657" s="267"/>
      <c r="BP657" s="267"/>
      <c r="BQ657" s="267"/>
      <c r="BR657" s="267"/>
      <c r="BS657" s="26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267"/>
      <c r="CJ657" s="267"/>
      <c r="CK657" s="267"/>
      <c r="CL657" s="267"/>
      <c r="CM657" s="267"/>
      <c r="CN657" s="267"/>
      <c r="CO657" s="267"/>
      <c r="CP657" s="267"/>
      <c r="CQ657" s="267"/>
      <c r="CR657" s="267"/>
      <c r="CS657" s="267"/>
      <c r="CT657" s="267"/>
      <c r="CU657" s="267"/>
      <c r="CV657" s="267"/>
      <c r="CW657" s="267"/>
      <c r="CX657" s="267"/>
      <c r="CY657" s="267"/>
      <c r="CZ657" s="267"/>
      <c r="DA657" s="267"/>
      <c r="DB657" s="267"/>
      <c r="DC657" s="267"/>
      <c r="DD657" s="267"/>
      <c r="DE657" s="267"/>
      <c r="DF657" s="267"/>
      <c r="DG657" s="267"/>
      <c r="DH657" s="267"/>
      <c r="DI657" s="267"/>
      <c r="DJ657" s="267"/>
      <c r="DK657" s="267"/>
      <c r="DL657" s="267"/>
      <c r="DM657" s="267"/>
      <c r="DN657" s="267"/>
      <c r="DO657" s="267"/>
      <c r="DP657" s="267"/>
      <c r="DQ657" s="267"/>
      <c r="DR657" s="267"/>
      <c r="DS657" s="267"/>
      <c r="DT657" s="267"/>
      <c r="DU657" s="267"/>
      <c r="DV657" s="267"/>
      <c r="DW657" s="267"/>
      <c r="DX657" s="267"/>
      <c r="DY657" s="267"/>
      <c r="DZ657" s="267"/>
      <c r="EA657" s="267"/>
      <c r="EB657" s="267"/>
      <c r="EC657" s="267"/>
      <c r="ED657" s="267"/>
      <c r="EE657" s="267"/>
      <c r="EF657" s="267"/>
      <c r="EG657" s="267"/>
      <c r="EH657" s="267"/>
      <c r="EI657" s="267"/>
      <c r="EJ657" s="267"/>
      <c r="EK657" s="267"/>
      <c r="EL657" s="267"/>
      <c r="EM657" s="267"/>
      <c r="EN657" s="267"/>
      <c r="EO657" s="267"/>
      <c r="EP657" s="267"/>
      <c r="EQ657" s="267"/>
      <c r="ER657" s="267"/>
      <c r="ES657" s="267"/>
      <c r="ET657" s="267"/>
      <c r="EU657" s="267"/>
      <c r="EV657" s="267"/>
      <c r="EW657" s="267"/>
      <c r="EX657" s="267"/>
      <c r="EY657" s="267"/>
      <c r="EZ657" s="267"/>
      <c r="FA657" s="267"/>
      <c r="FB657" s="267"/>
      <c r="FC657" s="267"/>
      <c r="FD657" s="267"/>
      <c r="FE657" s="267"/>
      <c r="FF657" s="267"/>
      <c r="FG657" s="267"/>
      <c r="FH657" s="267"/>
      <c r="FI657" s="267"/>
      <c r="FJ657" s="267"/>
      <c r="FK657" s="267"/>
      <c r="FL657" s="267"/>
      <c r="FM657" s="267"/>
      <c r="FN657" s="267"/>
      <c r="FO657" s="267"/>
      <c r="FP657" s="267"/>
      <c r="FQ657" s="267"/>
      <c r="FR657" s="267"/>
      <c r="FS657" s="267"/>
      <c r="FT657" s="267"/>
      <c r="FU657" s="267"/>
      <c r="FV657" s="267"/>
      <c r="FW657" s="267"/>
      <c r="FX657" s="267"/>
      <c r="FY657" s="267"/>
      <c r="FZ657" s="267"/>
      <c r="GA657" s="267"/>
      <c r="GB657" s="267"/>
      <c r="GC657" s="267"/>
      <c r="GD657" s="267"/>
      <c r="GE657" s="267"/>
      <c r="GF657" s="267"/>
      <c r="GG657" s="267"/>
      <c r="GH657" s="267"/>
      <c r="GI657" s="267"/>
      <c r="GJ657" s="267"/>
      <c r="GK657" s="267"/>
      <c r="GL657" s="267"/>
      <c r="GM657" s="267"/>
      <c r="GN657" s="267"/>
      <c r="GO657" s="267"/>
      <c r="GP657" s="267"/>
      <c r="GQ657" s="267"/>
      <c r="GR657" s="267"/>
      <c r="GS657" s="267"/>
      <c r="GT657" s="267"/>
      <c r="GU657" s="267"/>
      <c r="GV657" s="267"/>
    </row>
    <row r="658" spans="1:204" s="502" customFormat="1" ht="18.600000000000001" hidden="1" customHeight="1">
      <c r="A658" s="258"/>
      <c r="B658" s="425"/>
      <c r="C658" s="260"/>
      <c r="D658" s="261"/>
      <c r="E658" s="262"/>
      <c r="F658" s="263"/>
      <c r="G658" s="426"/>
      <c r="H658" s="473"/>
      <c r="I658" s="474"/>
      <c r="J658" s="475"/>
      <c r="K658" s="476"/>
      <c r="L658" s="254" t="s">
        <v>898</v>
      </c>
      <c r="M658" s="237">
        <v>4861</v>
      </c>
      <c r="N658" s="240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40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40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267"/>
      <c r="AL658" s="267"/>
      <c r="AM658" s="267"/>
      <c r="AN658" s="267"/>
      <c r="AO658" s="267"/>
      <c r="AP658" s="267"/>
      <c r="AQ658" s="267"/>
      <c r="AR658" s="267"/>
      <c r="AS658" s="267"/>
      <c r="AT658" s="267"/>
      <c r="AU658" s="267"/>
      <c r="AV658" s="267"/>
      <c r="AW658" s="267"/>
      <c r="AX658" s="267"/>
      <c r="AY658" s="267"/>
      <c r="AZ658" s="267"/>
      <c r="BA658" s="267"/>
      <c r="BB658" s="267"/>
      <c r="BC658" s="267"/>
      <c r="BD658" s="267"/>
      <c r="BE658" s="267"/>
      <c r="BF658" s="267"/>
      <c r="BG658" s="267"/>
      <c r="BH658" s="267"/>
      <c r="BI658" s="267"/>
      <c r="BJ658" s="267"/>
      <c r="BK658" s="267"/>
      <c r="BL658" s="267"/>
      <c r="BM658" s="267"/>
      <c r="BN658" s="267"/>
      <c r="BO658" s="267"/>
      <c r="BP658" s="267"/>
      <c r="BQ658" s="267"/>
      <c r="BR658" s="267"/>
      <c r="BS658" s="26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267"/>
      <c r="CJ658" s="267"/>
      <c r="CK658" s="267"/>
      <c r="CL658" s="267"/>
      <c r="CM658" s="267"/>
      <c r="CN658" s="267"/>
      <c r="CO658" s="267"/>
      <c r="CP658" s="267"/>
      <c r="CQ658" s="267"/>
      <c r="CR658" s="267"/>
      <c r="CS658" s="267"/>
      <c r="CT658" s="267"/>
      <c r="CU658" s="267"/>
      <c r="CV658" s="267"/>
      <c r="CW658" s="267"/>
      <c r="CX658" s="267"/>
      <c r="CY658" s="267"/>
      <c r="CZ658" s="267"/>
      <c r="DA658" s="267"/>
      <c r="DB658" s="267"/>
      <c r="DC658" s="267"/>
      <c r="DD658" s="267"/>
      <c r="DE658" s="267"/>
      <c r="DF658" s="267"/>
      <c r="DG658" s="267"/>
      <c r="DH658" s="267"/>
      <c r="DI658" s="267"/>
      <c r="DJ658" s="267"/>
      <c r="DK658" s="267"/>
      <c r="DL658" s="267"/>
      <c r="DM658" s="267"/>
      <c r="DN658" s="267"/>
      <c r="DO658" s="267"/>
      <c r="DP658" s="267"/>
      <c r="DQ658" s="267"/>
      <c r="DR658" s="267"/>
      <c r="DS658" s="267"/>
      <c r="DT658" s="267"/>
      <c r="DU658" s="267"/>
      <c r="DV658" s="267"/>
      <c r="DW658" s="267"/>
      <c r="DX658" s="267"/>
      <c r="DY658" s="267"/>
      <c r="DZ658" s="267"/>
      <c r="EA658" s="267"/>
      <c r="EB658" s="267"/>
      <c r="EC658" s="267"/>
      <c r="ED658" s="267"/>
      <c r="EE658" s="267"/>
      <c r="EF658" s="267"/>
      <c r="EG658" s="267"/>
      <c r="EH658" s="267"/>
      <c r="EI658" s="267"/>
      <c r="EJ658" s="267"/>
      <c r="EK658" s="267"/>
      <c r="EL658" s="267"/>
      <c r="EM658" s="267"/>
      <c r="EN658" s="267"/>
      <c r="EO658" s="267"/>
      <c r="EP658" s="267"/>
      <c r="EQ658" s="267"/>
      <c r="ER658" s="267"/>
      <c r="ES658" s="267"/>
      <c r="ET658" s="267"/>
      <c r="EU658" s="267"/>
      <c r="EV658" s="267"/>
      <c r="EW658" s="267"/>
      <c r="EX658" s="267"/>
      <c r="EY658" s="267"/>
      <c r="EZ658" s="267"/>
      <c r="FA658" s="267"/>
      <c r="FB658" s="267"/>
      <c r="FC658" s="267"/>
      <c r="FD658" s="267"/>
      <c r="FE658" s="267"/>
      <c r="FF658" s="267"/>
      <c r="FG658" s="267"/>
      <c r="FH658" s="267"/>
      <c r="FI658" s="267"/>
      <c r="FJ658" s="267"/>
      <c r="FK658" s="267"/>
      <c r="FL658" s="267"/>
      <c r="FM658" s="267"/>
      <c r="FN658" s="267"/>
      <c r="FO658" s="267"/>
      <c r="FP658" s="267"/>
      <c r="FQ658" s="267"/>
      <c r="FR658" s="267"/>
      <c r="FS658" s="267"/>
      <c r="FT658" s="267"/>
      <c r="FU658" s="267"/>
      <c r="FV658" s="267"/>
      <c r="FW658" s="267"/>
      <c r="FX658" s="267"/>
      <c r="FY658" s="267"/>
      <c r="FZ658" s="267"/>
      <c r="GA658" s="267"/>
      <c r="GB658" s="267"/>
      <c r="GC658" s="267"/>
      <c r="GD658" s="267"/>
      <c r="GE658" s="267"/>
      <c r="GF658" s="267"/>
      <c r="GG658" s="267"/>
      <c r="GH658" s="267"/>
      <c r="GI658" s="267"/>
      <c r="GJ658" s="267"/>
      <c r="GK658" s="267"/>
      <c r="GL658" s="267"/>
      <c r="GM658" s="267"/>
      <c r="GN658" s="267"/>
      <c r="GO658" s="267"/>
      <c r="GP658" s="267"/>
      <c r="GQ658" s="267"/>
      <c r="GR658" s="267"/>
      <c r="GS658" s="267"/>
      <c r="GT658" s="267"/>
      <c r="GU658" s="267"/>
      <c r="GV658" s="267"/>
    </row>
    <row r="659" spans="1:204"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154353.60000000001</v>
      </c>
      <c r="O659" s="448">
        <f>+O661+O667+O688+O741</f>
        <v>154353.60000000001</v>
      </c>
      <c r="P659" s="448">
        <f>+P661+P667+P688+P741</f>
        <v>0</v>
      </c>
    </row>
    <row r="660" spans="1:204" s="502" customFormat="1">
      <c r="A660" s="258"/>
      <c r="B660" s="425"/>
      <c r="C660" s="260"/>
      <c r="D660" s="261"/>
      <c r="E660" s="262"/>
      <c r="F660" s="263"/>
      <c r="G660" s="426"/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  <c r="AJ660" s="267"/>
      <c r="AK660" s="267"/>
      <c r="AL660" s="267"/>
      <c r="AM660" s="267"/>
      <c r="AN660" s="267"/>
      <c r="AO660" s="267"/>
      <c r="AP660" s="267"/>
      <c r="AQ660" s="267"/>
      <c r="AR660" s="267"/>
      <c r="AS660" s="267"/>
      <c r="AT660" s="267"/>
      <c r="AU660" s="267"/>
      <c r="AV660" s="267"/>
      <c r="AW660" s="267"/>
      <c r="AX660" s="267"/>
      <c r="AY660" s="267"/>
      <c r="AZ660" s="267"/>
      <c r="BA660" s="267"/>
      <c r="BB660" s="267"/>
      <c r="BC660" s="267"/>
      <c r="BD660" s="267"/>
      <c r="BE660" s="267"/>
      <c r="BF660" s="267"/>
      <c r="BG660" s="267"/>
      <c r="BH660" s="267"/>
      <c r="BI660" s="267"/>
      <c r="BJ660" s="267"/>
      <c r="BK660" s="267"/>
      <c r="BL660" s="267"/>
      <c r="BM660" s="267"/>
      <c r="BN660" s="267"/>
      <c r="BO660" s="267"/>
      <c r="BP660" s="267"/>
      <c r="BQ660" s="267"/>
      <c r="BR660" s="267"/>
      <c r="BS660" s="26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267"/>
      <c r="CJ660" s="267"/>
      <c r="CK660" s="267"/>
      <c r="CL660" s="267"/>
      <c r="CM660" s="267"/>
      <c r="CN660" s="267"/>
      <c r="CO660" s="267"/>
      <c r="CP660" s="267"/>
      <c r="CQ660" s="267"/>
      <c r="CR660" s="267"/>
      <c r="CS660" s="267"/>
      <c r="CT660" s="267"/>
      <c r="CU660" s="267"/>
      <c r="CV660" s="267"/>
      <c r="CW660" s="267"/>
      <c r="CX660" s="267"/>
      <c r="CY660" s="267"/>
      <c r="CZ660" s="267"/>
      <c r="DA660" s="267"/>
      <c r="DB660" s="267"/>
      <c r="DC660" s="267"/>
      <c r="DD660" s="267"/>
      <c r="DE660" s="267"/>
      <c r="DF660" s="267"/>
      <c r="DG660" s="267"/>
      <c r="DH660" s="267"/>
      <c r="DI660" s="267"/>
      <c r="DJ660" s="267"/>
      <c r="DK660" s="267"/>
      <c r="DL660" s="267"/>
      <c r="DM660" s="267"/>
      <c r="DN660" s="267"/>
      <c r="DO660" s="267"/>
      <c r="DP660" s="267"/>
      <c r="DQ660" s="267"/>
      <c r="DR660" s="267"/>
      <c r="DS660" s="267"/>
      <c r="DT660" s="267"/>
      <c r="DU660" s="267"/>
      <c r="DV660" s="267"/>
      <c r="DW660" s="267"/>
      <c r="DX660" s="267"/>
      <c r="DY660" s="267"/>
      <c r="DZ660" s="267"/>
      <c r="EA660" s="267"/>
      <c r="EB660" s="267"/>
      <c r="EC660" s="267"/>
      <c r="ED660" s="267"/>
      <c r="EE660" s="267"/>
      <c r="EF660" s="267"/>
      <c r="EG660" s="267"/>
      <c r="EH660" s="267"/>
      <c r="EI660" s="267"/>
      <c r="EJ660" s="267"/>
      <c r="EK660" s="267"/>
      <c r="EL660" s="267"/>
      <c r="EM660" s="267"/>
      <c r="EN660" s="267"/>
      <c r="EO660" s="267"/>
      <c r="EP660" s="267"/>
      <c r="EQ660" s="267"/>
      <c r="ER660" s="267"/>
      <c r="ES660" s="267"/>
      <c r="ET660" s="267"/>
      <c r="EU660" s="267"/>
      <c r="EV660" s="267"/>
      <c r="EW660" s="267"/>
      <c r="EX660" s="267"/>
      <c r="EY660" s="267"/>
      <c r="EZ660" s="267"/>
      <c r="FA660" s="267"/>
      <c r="FB660" s="267"/>
      <c r="FC660" s="267"/>
      <c r="FD660" s="267"/>
      <c r="FE660" s="267"/>
      <c r="FF660" s="267"/>
      <c r="FG660" s="267"/>
      <c r="FH660" s="267"/>
      <c r="FI660" s="267"/>
      <c r="FJ660" s="267"/>
      <c r="FK660" s="267"/>
      <c r="FL660" s="267"/>
      <c r="FM660" s="267"/>
      <c r="FN660" s="267"/>
      <c r="FO660" s="267"/>
      <c r="FP660" s="267"/>
      <c r="FQ660" s="267"/>
      <c r="FR660" s="267"/>
      <c r="FS660" s="267"/>
      <c r="FT660" s="267"/>
      <c r="FU660" s="267"/>
      <c r="FV660" s="267"/>
      <c r="FW660" s="267"/>
      <c r="FX660" s="267"/>
      <c r="FY660" s="267"/>
      <c r="FZ660" s="267"/>
      <c r="GA660" s="267"/>
      <c r="GB660" s="267"/>
      <c r="GC660" s="267"/>
      <c r="GD660" s="267"/>
      <c r="GE660" s="267"/>
      <c r="GF660" s="267"/>
      <c r="GG660" s="267"/>
      <c r="GH660" s="267"/>
      <c r="GI660" s="267"/>
      <c r="GJ660" s="267"/>
      <c r="GK660" s="267"/>
      <c r="GL660" s="267"/>
      <c r="GM660" s="267"/>
      <c r="GN660" s="267"/>
      <c r="GO660" s="267"/>
      <c r="GP660" s="267"/>
      <c r="GQ660" s="267"/>
      <c r="GR660" s="267"/>
      <c r="GS660" s="267"/>
      <c r="GT660" s="267"/>
      <c r="GU660" s="267"/>
      <c r="GV660" s="267"/>
    </row>
    <row r="661" spans="1:204" hidden="1"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</row>
    <row r="662" spans="1:204" s="502" customFormat="1" hidden="1">
      <c r="A662" s="258"/>
      <c r="B662" s="425"/>
      <c r="C662" s="260"/>
      <c r="D662" s="261"/>
      <c r="E662" s="262"/>
      <c r="F662" s="263"/>
      <c r="G662" s="426"/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267"/>
      <c r="CJ662" s="267"/>
      <c r="CK662" s="267"/>
      <c r="CL662" s="267"/>
      <c r="CM662" s="267"/>
      <c r="CN662" s="267"/>
      <c r="CO662" s="267"/>
      <c r="CP662" s="267"/>
      <c r="CQ662" s="267"/>
      <c r="CR662" s="267"/>
      <c r="CS662" s="267"/>
      <c r="CT662" s="267"/>
      <c r="CU662" s="267"/>
      <c r="CV662" s="267"/>
      <c r="CW662" s="267"/>
      <c r="CX662" s="267"/>
      <c r="CY662" s="267"/>
      <c r="CZ662" s="267"/>
      <c r="DA662" s="267"/>
      <c r="DB662" s="267"/>
      <c r="DC662" s="267"/>
      <c r="DD662" s="267"/>
      <c r="DE662" s="267"/>
      <c r="DF662" s="267"/>
      <c r="DG662" s="267"/>
      <c r="DH662" s="267"/>
      <c r="DI662" s="267"/>
      <c r="DJ662" s="267"/>
      <c r="DK662" s="267"/>
      <c r="DL662" s="267"/>
      <c r="DM662" s="267"/>
      <c r="DN662" s="267"/>
      <c r="DO662" s="267"/>
      <c r="DP662" s="267"/>
      <c r="DQ662" s="267"/>
      <c r="DR662" s="267"/>
      <c r="DS662" s="267"/>
      <c r="DT662" s="267"/>
      <c r="DU662" s="267"/>
      <c r="DV662" s="267"/>
      <c r="DW662" s="267"/>
      <c r="DX662" s="267"/>
      <c r="DY662" s="267"/>
      <c r="DZ662" s="267"/>
      <c r="EA662" s="267"/>
      <c r="EB662" s="267"/>
      <c r="EC662" s="267"/>
      <c r="ED662" s="267"/>
      <c r="EE662" s="267"/>
      <c r="EF662" s="267"/>
      <c r="EG662" s="267"/>
      <c r="EH662" s="267"/>
      <c r="EI662" s="267"/>
      <c r="EJ662" s="267"/>
      <c r="EK662" s="267"/>
      <c r="EL662" s="267"/>
      <c r="EM662" s="267"/>
      <c r="EN662" s="267"/>
      <c r="EO662" s="267"/>
      <c r="EP662" s="267"/>
      <c r="EQ662" s="267"/>
      <c r="ER662" s="267"/>
      <c r="ES662" s="267"/>
      <c r="ET662" s="267"/>
      <c r="EU662" s="267"/>
      <c r="EV662" s="267"/>
      <c r="EW662" s="267"/>
      <c r="EX662" s="267"/>
      <c r="EY662" s="267"/>
      <c r="EZ662" s="267"/>
      <c r="FA662" s="267"/>
      <c r="FB662" s="267"/>
      <c r="FC662" s="267"/>
      <c r="FD662" s="267"/>
      <c r="FE662" s="267"/>
      <c r="FF662" s="267"/>
      <c r="FG662" s="267"/>
      <c r="FH662" s="267"/>
      <c r="FI662" s="267"/>
      <c r="FJ662" s="267"/>
      <c r="FK662" s="267"/>
      <c r="FL662" s="267"/>
      <c r="FM662" s="267"/>
      <c r="FN662" s="267"/>
      <c r="FO662" s="267"/>
      <c r="FP662" s="267"/>
      <c r="FQ662" s="267"/>
      <c r="FR662" s="267"/>
      <c r="FS662" s="267"/>
      <c r="FT662" s="267"/>
      <c r="FU662" s="267"/>
      <c r="FV662" s="267"/>
      <c r="FW662" s="267"/>
      <c r="FX662" s="267"/>
      <c r="FY662" s="267"/>
      <c r="FZ662" s="267"/>
      <c r="GA662" s="267"/>
      <c r="GB662" s="267"/>
      <c r="GC662" s="267"/>
      <c r="GD662" s="267"/>
      <c r="GE662" s="267"/>
      <c r="GF662" s="267"/>
      <c r="GG662" s="267"/>
      <c r="GH662" s="267"/>
      <c r="GI662" s="267"/>
      <c r="GJ662" s="267"/>
      <c r="GK662" s="267"/>
      <c r="GL662" s="267"/>
      <c r="GM662" s="267"/>
      <c r="GN662" s="267"/>
      <c r="GO662" s="267"/>
      <c r="GP662" s="267"/>
      <c r="GQ662" s="267"/>
      <c r="GR662" s="267"/>
      <c r="GS662" s="267"/>
      <c r="GT662" s="267"/>
      <c r="GU662" s="267"/>
      <c r="GV662" s="267"/>
    </row>
    <row r="663" spans="1:204" hidden="1"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</row>
    <row r="664" spans="1:204" s="502" customFormat="1" hidden="1">
      <c r="A664" s="258"/>
      <c r="B664" s="425"/>
      <c r="C664" s="260"/>
      <c r="D664" s="261"/>
      <c r="E664" s="262"/>
      <c r="F664" s="263"/>
      <c r="G664" s="426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  <c r="AJ664" s="267"/>
      <c r="AK664" s="267"/>
      <c r="AL664" s="267"/>
      <c r="AM664" s="267"/>
      <c r="AN664" s="267"/>
      <c r="AO664" s="267"/>
      <c r="AP664" s="267"/>
      <c r="AQ664" s="267"/>
      <c r="AR664" s="267"/>
      <c r="AS664" s="267"/>
      <c r="AT664" s="267"/>
      <c r="AU664" s="267"/>
      <c r="AV664" s="267"/>
      <c r="AW664" s="267"/>
      <c r="AX664" s="267"/>
      <c r="AY664" s="267"/>
      <c r="AZ664" s="267"/>
      <c r="BA664" s="267"/>
      <c r="BB664" s="267"/>
      <c r="BC664" s="267"/>
      <c r="BD664" s="267"/>
      <c r="BE664" s="267"/>
      <c r="BF664" s="267"/>
      <c r="BG664" s="267"/>
      <c r="BH664" s="267"/>
      <c r="BI664" s="267"/>
      <c r="BJ664" s="267"/>
      <c r="BK664" s="267"/>
      <c r="BL664" s="267"/>
      <c r="BM664" s="267"/>
      <c r="BN664" s="267"/>
      <c r="BO664" s="267"/>
      <c r="BP664" s="267"/>
      <c r="BQ664" s="267"/>
      <c r="BR664" s="267"/>
      <c r="BS664" s="26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267"/>
      <c r="CJ664" s="267"/>
      <c r="CK664" s="267"/>
      <c r="CL664" s="267"/>
      <c r="CM664" s="267"/>
      <c r="CN664" s="267"/>
      <c r="CO664" s="267"/>
      <c r="CP664" s="267"/>
      <c r="CQ664" s="267"/>
      <c r="CR664" s="267"/>
      <c r="CS664" s="267"/>
      <c r="CT664" s="267"/>
      <c r="CU664" s="267"/>
      <c r="CV664" s="267"/>
      <c r="CW664" s="267"/>
      <c r="CX664" s="267"/>
      <c r="CY664" s="267"/>
      <c r="CZ664" s="267"/>
      <c r="DA664" s="267"/>
      <c r="DB664" s="267"/>
      <c r="DC664" s="267"/>
      <c r="DD664" s="267"/>
      <c r="DE664" s="267"/>
      <c r="DF664" s="267"/>
      <c r="DG664" s="267"/>
      <c r="DH664" s="267"/>
      <c r="DI664" s="267"/>
      <c r="DJ664" s="267"/>
      <c r="DK664" s="267"/>
      <c r="DL664" s="267"/>
      <c r="DM664" s="267"/>
      <c r="DN664" s="267"/>
      <c r="DO664" s="267"/>
      <c r="DP664" s="267"/>
      <c r="DQ664" s="267"/>
      <c r="DR664" s="267"/>
      <c r="DS664" s="267"/>
      <c r="DT664" s="267"/>
      <c r="DU664" s="267"/>
      <c r="DV664" s="267"/>
      <c r="DW664" s="267"/>
      <c r="DX664" s="267"/>
      <c r="DY664" s="267"/>
      <c r="DZ664" s="267"/>
      <c r="EA664" s="267"/>
      <c r="EB664" s="267"/>
      <c r="EC664" s="267"/>
      <c r="ED664" s="267"/>
      <c r="EE664" s="267"/>
      <c r="EF664" s="267"/>
      <c r="EG664" s="267"/>
      <c r="EH664" s="267"/>
      <c r="EI664" s="267"/>
      <c r="EJ664" s="267"/>
      <c r="EK664" s="267"/>
      <c r="EL664" s="267"/>
      <c r="EM664" s="267"/>
      <c r="EN664" s="267"/>
      <c r="EO664" s="267"/>
      <c r="EP664" s="267"/>
      <c r="EQ664" s="267"/>
      <c r="ER664" s="267"/>
      <c r="ES664" s="267"/>
      <c r="ET664" s="267"/>
      <c r="EU664" s="267"/>
      <c r="EV664" s="267"/>
      <c r="EW664" s="267"/>
      <c r="EX664" s="267"/>
      <c r="EY664" s="267"/>
      <c r="EZ664" s="267"/>
      <c r="FA664" s="267"/>
      <c r="FB664" s="267"/>
      <c r="FC664" s="267"/>
      <c r="FD664" s="267"/>
      <c r="FE664" s="267"/>
      <c r="FF664" s="267"/>
      <c r="FG664" s="267"/>
      <c r="FH664" s="267"/>
      <c r="FI664" s="267"/>
      <c r="FJ664" s="267"/>
      <c r="FK664" s="267"/>
      <c r="FL664" s="267"/>
      <c r="FM664" s="267"/>
      <c r="FN664" s="267"/>
      <c r="FO664" s="267"/>
      <c r="FP664" s="267"/>
      <c r="FQ664" s="267"/>
      <c r="FR664" s="267"/>
      <c r="FS664" s="267"/>
      <c r="FT664" s="267"/>
      <c r="FU664" s="267"/>
      <c r="FV664" s="267"/>
      <c r="FW664" s="267"/>
      <c r="FX664" s="267"/>
      <c r="FY664" s="267"/>
      <c r="FZ664" s="267"/>
      <c r="GA664" s="267"/>
      <c r="GB664" s="267"/>
      <c r="GC664" s="267"/>
      <c r="GD664" s="267"/>
      <c r="GE664" s="267"/>
      <c r="GF664" s="267"/>
      <c r="GG664" s="267"/>
      <c r="GH664" s="267"/>
      <c r="GI664" s="267"/>
      <c r="GJ664" s="267"/>
      <c r="GK664" s="267"/>
      <c r="GL664" s="267"/>
      <c r="GM664" s="267"/>
      <c r="GN664" s="267"/>
      <c r="GO664" s="267"/>
      <c r="GP664" s="267"/>
      <c r="GQ664" s="267"/>
      <c r="GR664" s="267"/>
      <c r="GS664" s="267"/>
      <c r="GT664" s="267"/>
      <c r="GU664" s="267"/>
      <c r="GV664" s="267"/>
    </row>
    <row r="665" spans="1:204" s="502" customFormat="1" ht="27" hidden="1">
      <c r="A665" s="258"/>
      <c r="B665" s="425"/>
      <c r="C665" s="260"/>
      <c r="D665" s="261"/>
      <c r="E665" s="262"/>
      <c r="F665" s="263"/>
      <c r="G665" s="426"/>
      <c r="H665" s="238"/>
      <c r="I665" s="463"/>
      <c r="J665" s="464"/>
      <c r="K665" s="464"/>
      <c r="L665" s="465" t="s">
        <v>773</v>
      </c>
      <c r="M665" s="459"/>
      <c r="N665" s="466">
        <f>SUM(N666)</f>
        <v>0</v>
      </c>
      <c r="O665" s="466">
        <f>SUM(O666)</f>
        <v>0</v>
      </c>
      <c r="P665" s="466">
        <f>SUM(P666)</f>
        <v>0</v>
      </c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  <c r="AJ665" s="267"/>
      <c r="AK665" s="267"/>
      <c r="AL665" s="267"/>
      <c r="AM665" s="267"/>
      <c r="AN665" s="267"/>
      <c r="AO665" s="267"/>
      <c r="AP665" s="267"/>
      <c r="AQ665" s="267"/>
      <c r="AR665" s="267"/>
      <c r="AS665" s="267"/>
      <c r="AT665" s="267"/>
      <c r="AU665" s="267"/>
      <c r="AV665" s="267"/>
      <c r="AW665" s="267"/>
      <c r="AX665" s="267"/>
      <c r="AY665" s="267"/>
      <c r="AZ665" s="267"/>
      <c r="BA665" s="267"/>
      <c r="BB665" s="267"/>
      <c r="BC665" s="267"/>
      <c r="BD665" s="267"/>
      <c r="BE665" s="267"/>
      <c r="BF665" s="267"/>
      <c r="BG665" s="267"/>
      <c r="BH665" s="267"/>
      <c r="BI665" s="267"/>
      <c r="BJ665" s="267"/>
      <c r="BK665" s="267"/>
      <c r="BL665" s="267"/>
      <c r="BM665" s="267"/>
      <c r="BN665" s="267"/>
      <c r="BO665" s="267"/>
      <c r="BP665" s="267"/>
      <c r="BQ665" s="267"/>
      <c r="BR665" s="267"/>
      <c r="BS665" s="26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267"/>
      <c r="CJ665" s="267"/>
      <c r="CK665" s="267"/>
      <c r="CL665" s="267"/>
      <c r="CM665" s="267"/>
      <c r="CN665" s="267"/>
      <c r="CO665" s="267"/>
      <c r="CP665" s="267"/>
      <c r="CQ665" s="267"/>
      <c r="CR665" s="267"/>
      <c r="CS665" s="267"/>
      <c r="CT665" s="267"/>
      <c r="CU665" s="267"/>
      <c r="CV665" s="267"/>
      <c r="CW665" s="267"/>
      <c r="CX665" s="267"/>
      <c r="CY665" s="267"/>
      <c r="CZ665" s="267"/>
      <c r="DA665" s="267"/>
      <c r="DB665" s="267"/>
      <c r="DC665" s="267"/>
      <c r="DD665" s="267"/>
      <c r="DE665" s="267"/>
      <c r="DF665" s="267"/>
      <c r="DG665" s="267"/>
      <c r="DH665" s="267"/>
      <c r="DI665" s="267"/>
      <c r="DJ665" s="267"/>
      <c r="DK665" s="267"/>
      <c r="DL665" s="267"/>
      <c r="DM665" s="267"/>
      <c r="DN665" s="267"/>
      <c r="DO665" s="267"/>
      <c r="DP665" s="267"/>
      <c r="DQ665" s="267"/>
      <c r="DR665" s="267"/>
      <c r="DS665" s="267"/>
      <c r="DT665" s="267"/>
      <c r="DU665" s="267"/>
      <c r="DV665" s="267"/>
      <c r="DW665" s="267"/>
      <c r="DX665" s="267"/>
      <c r="DY665" s="267"/>
      <c r="DZ665" s="267"/>
      <c r="EA665" s="267"/>
      <c r="EB665" s="267"/>
      <c r="EC665" s="267"/>
      <c r="ED665" s="267"/>
      <c r="EE665" s="267"/>
      <c r="EF665" s="267"/>
      <c r="EG665" s="267"/>
      <c r="EH665" s="267"/>
      <c r="EI665" s="267"/>
      <c r="EJ665" s="267"/>
      <c r="EK665" s="267"/>
      <c r="EL665" s="267"/>
      <c r="EM665" s="267"/>
      <c r="EN665" s="267"/>
      <c r="EO665" s="267"/>
      <c r="EP665" s="267"/>
      <c r="EQ665" s="267"/>
      <c r="ER665" s="267"/>
      <c r="ES665" s="267"/>
      <c r="ET665" s="267"/>
      <c r="EU665" s="267"/>
      <c r="EV665" s="267"/>
      <c r="EW665" s="267"/>
      <c r="EX665" s="267"/>
      <c r="EY665" s="267"/>
      <c r="EZ665" s="267"/>
      <c r="FA665" s="267"/>
      <c r="FB665" s="267"/>
      <c r="FC665" s="267"/>
      <c r="FD665" s="267"/>
      <c r="FE665" s="267"/>
      <c r="FF665" s="267"/>
      <c r="FG665" s="267"/>
      <c r="FH665" s="267"/>
      <c r="FI665" s="267"/>
      <c r="FJ665" s="267"/>
      <c r="FK665" s="267"/>
      <c r="FL665" s="267"/>
      <c r="FM665" s="267"/>
      <c r="FN665" s="267"/>
      <c r="FO665" s="267"/>
      <c r="FP665" s="267"/>
      <c r="FQ665" s="267"/>
      <c r="FR665" s="267"/>
      <c r="FS665" s="267"/>
      <c r="FT665" s="267"/>
      <c r="FU665" s="267"/>
      <c r="FV665" s="267"/>
      <c r="FW665" s="267"/>
      <c r="FX665" s="267"/>
      <c r="FY665" s="267"/>
      <c r="FZ665" s="267"/>
      <c r="GA665" s="267"/>
      <c r="GB665" s="267"/>
      <c r="GC665" s="267"/>
      <c r="GD665" s="267"/>
      <c r="GE665" s="267"/>
      <c r="GF665" s="267"/>
      <c r="GG665" s="267"/>
      <c r="GH665" s="267"/>
      <c r="GI665" s="267"/>
      <c r="GJ665" s="267"/>
      <c r="GK665" s="267"/>
      <c r="GL665" s="267"/>
      <c r="GM665" s="267"/>
      <c r="GN665" s="267"/>
      <c r="GO665" s="267"/>
      <c r="GP665" s="267"/>
      <c r="GQ665" s="267"/>
      <c r="GR665" s="267"/>
      <c r="GS665" s="267"/>
      <c r="GT665" s="267"/>
      <c r="GU665" s="267"/>
      <c r="GV665" s="267"/>
    </row>
    <row r="666" spans="1:204" hidden="1">
      <c r="H666" s="238"/>
      <c r="I666" s="245"/>
      <c r="J666" s="249"/>
      <c r="K666" s="249"/>
      <c r="L666" s="248" t="s">
        <v>125</v>
      </c>
      <c r="M666" s="419">
        <v>4239</v>
      </c>
      <c r="N666" s="240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240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240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</row>
    <row r="667" spans="1:204" s="502" customFormat="1" hidden="1">
      <c r="A667" s="258"/>
      <c r="B667" s="425"/>
      <c r="C667" s="260"/>
      <c r="D667" s="261"/>
      <c r="E667" s="262"/>
      <c r="F667" s="263"/>
      <c r="G667" s="426"/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267"/>
      <c r="CJ667" s="267"/>
      <c r="CK667" s="267"/>
      <c r="CL667" s="267"/>
      <c r="CM667" s="267"/>
      <c r="CN667" s="267"/>
      <c r="CO667" s="267"/>
      <c r="CP667" s="267"/>
      <c r="CQ667" s="267"/>
      <c r="CR667" s="267"/>
      <c r="CS667" s="267"/>
      <c r="CT667" s="267"/>
      <c r="CU667" s="267"/>
      <c r="CV667" s="267"/>
      <c r="CW667" s="267"/>
      <c r="CX667" s="267"/>
      <c r="CY667" s="267"/>
      <c r="CZ667" s="267"/>
      <c r="DA667" s="267"/>
      <c r="DB667" s="267"/>
      <c r="DC667" s="267"/>
      <c r="DD667" s="267"/>
      <c r="DE667" s="267"/>
      <c r="DF667" s="267"/>
      <c r="DG667" s="267"/>
      <c r="DH667" s="267"/>
      <c r="DI667" s="267"/>
      <c r="DJ667" s="267"/>
      <c r="DK667" s="267"/>
      <c r="DL667" s="267"/>
      <c r="DM667" s="267"/>
      <c r="DN667" s="267"/>
      <c r="DO667" s="267"/>
      <c r="DP667" s="267"/>
      <c r="DQ667" s="267"/>
      <c r="DR667" s="267"/>
      <c r="DS667" s="267"/>
      <c r="DT667" s="267"/>
      <c r="DU667" s="267"/>
      <c r="DV667" s="267"/>
      <c r="DW667" s="267"/>
      <c r="DX667" s="267"/>
      <c r="DY667" s="267"/>
      <c r="DZ667" s="267"/>
      <c r="EA667" s="267"/>
      <c r="EB667" s="267"/>
      <c r="EC667" s="267"/>
      <c r="ED667" s="267"/>
      <c r="EE667" s="267"/>
      <c r="EF667" s="267"/>
      <c r="EG667" s="267"/>
      <c r="EH667" s="267"/>
      <c r="EI667" s="267"/>
      <c r="EJ667" s="267"/>
      <c r="EK667" s="267"/>
      <c r="EL667" s="267"/>
      <c r="EM667" s="267"/>
      <c r="EN667" s="267"/>
      <c r="EO667" s="267"/>
      <c r="EP667" s="267"/>
      <c r="EQ667" s="267"/>
      <c r="ER667" s="267"/>
      <c r="ES667" s="267"/>
      <c r="ET667" s="267"/>
      <c r="EU667" s="267"/>
      <c r="EV667" s="267"/>
      <c r="EW667" s="267"/>
      <c r="EX667" s="267"/>
      <c r="EY667" s="267"/>
      <c r="EZ667" s="267"/>
      <c r="FA667" s="267"/>
      <c r="FB667" s="267"/>
      <c r="FC667" s="267"/>
      <c r="FD667" s="267"/>
      <c r="FE667" s="267"/>
      <c r="FF667" s="267"/>
      <c r="FG667" s="267"/>
      <c r="FH667" s="267"/>
      <c r="FI667" s="267"/>
      <c r="FJ667" s="267"/>
      <c r="FK667" s="267"/>
      <c r="FL667" s="267"/>
      <c r="FM667" s="267"/>
      <c r="FN667" s="267"/>
      <c r="FO667" s="267"/>
      <c r="FP667" s="267"/>
      <c r="FQ667" s="267"/>
      <c r="FR667" s="267"/>
      <c r="FS667" s="267"/>
      <c r="FT667" s="267"/>
      <c r="FU667" s="267"/>
      <c r="FV667" s="267"/>
      <c r="FW667" s="267"/>
      <c r="FX667" s="267"/>
      <c r="FY667" s="267"/>
      <c r="FZ667" s="267"/>
      <c r="GA667" s="267"/>
      <c r="GB667" s="267"/>
      <c r="GC667" s="267"/>
      <c r="GD667" s="267"/>
      <c r="GE667" s="267"/>
      <c r="GF667" s="267"/>
      <c r="GG667" s="267"/>
      <c r="GH667" s="267"/>
      <c r="GI667" s="267"/>
      <c r="GJ667" s="267"/>
      <c r="GK667" s="267"/>
      <c r="GL667" s="267"/>
      <c r="GM667" s="267"/>
      <c r="GN667" s="267"/>
      <c r="GO667" s="267"/>
      <c r="GP667" s="267"/>
      <c r="GQ667" s="267"/>
      <c r="GR667" s="267"/>
      <c r="GS667" s="267"/>
      <c r="GT667" s="267"/>
      <c r="GU667" s="267"/>
      <c r="GV667" s="267"/>
    </row>
    <row r="668" spans="1:204" hidden="1"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</row>
    <row r="669" spans="1:204" s="502" customFormat="1" hidden="1">
      <c r="A669" s="258"/>
      <c r="B669" s="425"/>
      <c r="C669" s="260"/>
      <c r="D669" s="261"/>
      <c r="E669" s="262"/>
      <c r="F669" s="263"/>
      <c r="G669" s="426"/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61">+O671+O679+O682+O685</f>
        <v>0</v>
      </c>
      <c r="P669" s="253">
        <f t="shared" si="61"/>
        <v>0</v>
      </c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  <c r="AJ669" s="267"/>
      <c r="AK669" s="267"/>
      <c r="AL669" s="267"/>
      <c r="AM669" s="267"/>
      <c r="AN669" s="267"/>
      <c r="AO669" s="267"/>
      <c r="AP669" s="267"/>
      <c r="AQ669" s="267"/>
      <c r="AR669" s="267"/>
      <c r="AS669" s="267"/>
      <c r="AT669" s="267"/>
      <c r="AU669" s="267"/>
      <c r="AV669" s="267"/>
      <c r="AW669" s="267"/>
      <c r="AX669" s="267"/>
      <c r="AY669" s="267"/>
      <c r="AZ669" s="267"/>
      <c r="BA669" s="267"/>
      <c r="BB669" s="267"/>
      <c r="BC669" s="267"/>
      <c r="BD669" s="267"/>
      <c r="BE669" s="267"/>
      <c r="BF669" s="267"/>
      <c r="BG669" s="267"/>
      <c r="BH669" s="267"/>
      <c r="BI669" s="267"/>
      <c r="BJ669" s="267"/>
      <c r="BK669" s="267"/>
      <c r="BL669" s="267"/>
      <c r="BM669" s="267"/>
      <c r="BN669" s="267"/>
      <c r="BO669" s="267"/>
      <c r="BP669" s="267"/>
      <c r="BQ669" s="267"/>
      <c r="BR669" s="267"/>
      <c r="BS669" s="26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267"/>
      <c r="CJ669" s="267"/>
      <c r="CK669" s="267"/>
      <c r="CL669" s="267"/>
      <c r="CM669" s="267"/>
      <c r="CN669" s="267"/>
      <c r="CO669" s="267"/>
      <c r="CP669" s="267"/>
      <c r="CQ669" s="267"/>
      <c r="CR669" s="267"/>
      <c r="CS669" s="267"/>
      <c r="CT669" s="267"/>
      <c r="CU669" s="267"/>
      <c r="CV669" s="267"/>
      <c r="CW669" s="267"/>
      <c r="CX669" s="267"/>
      <c r="CY669" s="267"/>
      <c r="CZ669" s="267"/>
      <c r="DA669" s="267"/>
      <c r="DB669" s="267"/>
      <c r="DC669" s="267"/>
      <c r="DD669" s="267"/>
      <c r="DE669" s="267"/>
      <c r="DF669" s="267"/>
      <c r="DG669" s="267"/>
      <c r="DH669" s="267"/>
      <c r="DI669" s="267"/>
      <c r="DJ669" s="267"/>
      <c r="DK669" s="267"/>
      <c r="DL669" s="267"/>
      <c r="DM669" s="267"/>
      <c r="DN669" s="267"/>
      <c r="DO669" s="267"/>
      <c r="DP669" s="267"/>
      <c r="DQ669" s="267"/>
      <c r="DR669" s="267"/>
      <c r="DS669" s="267"/>
      <c r="DT669" s="267"/>
      <c r="DU669" s="267"/>
      <c r="DV669" s="267"/>
      <c r="DW669" s="267"/>
      <c r="DX669" s="267"/>
      <c r="DY669" s="267"/>
      <c r="DZ669" s="267"/>
      <c r="EA669" s="267"/>
      <c r="EB669" s="267"/>
      <c r="EC669" s="267"/>
      <c r="ED669" s="267"/>
      <c r="EE669" s="267"/>
      <c r="EF669" s="267"/>
      <c r="EG669" s="267"/>
      <c r="EH669" s="267"/>
      <c r="EI669" s="267"/>
      <c r="EJ669" s="267"/>
      <c r="EK669" s="267"/>
      <c r="EL669" s="267"/>
      <c r="EM669" s="267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267"/>
      <c r="FN669" s="267"/>
      <c r="FO669" s="267"/>
      <c r="FP669" s="267"/>
      <c r="FQ669" s="267"/>
      <c r="FR669" s="267"/>
      <c r="FS669" s="267"/>
      <c r="FT669" s="267"/>
      <c r="FU669" s="267"/>
      <c r="FV669" s="267"/>
      <c r="FW669" s="267"/>
      <c r="FX669" s="267"/>
      <c r="FY669" s="267"/>
      <c r="FZ669" s="267"/>
      <c r="GA669" s="267"/>
      <c r="GB669" s="267"/>
      <c r="GC669" s="267"/>
      <c r="GD669" s="267"/>
      <c r="GE669" s="267"/>
      <c r="GF669" s="267"/>
      <c r="GG669" s="267"/>
      <c r="GH669" s="267"/>
      <c r="GI669" s="267"/>
      <c r="GJ669" s="267"/>
      <c r="GK669" s="267"/>
      <c r="GL669" s="267"/>
      <c r="GM669" s="267"/>
      <c r="GN669" s="267"/>
      <c r="GO669" s="267"/>
      <c r="GP669" s="267"/>
      <c r="GQ669" s="267"/>
      <c r="GR669" s="267"/>
      <c r="GS669" s="267"/>
      <c r="GT669" s="267"/>
      <c r="GU669" s="267"/>
      <c r="GV669" s="267"/>
    </row>
    <row r="670" spans="1:204" hidden="1"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</row>
    <row r="671" spans="1:204" s="502" customFormat="1" ht="28.5" hidden="1" customHeight="1">
      <c r="A671" s="258"/>
      <c r="B671" s="425"/>
      <c r="C671" s="260"/>
      <c r="D671" s="261"/>
      <c r="E671" s="262"/>
      <c r="F671" s="263"/>
      <c r="G671" s="426"/>
      <c r="H671" s="238"/>
      <c r="I671" s="463"/>
      <c r="J671" s="464"/>
      <c r="K671" s="464"/>
      <c r="L671" s="465" t="s">
        <v>775</v>
      </c>
      <c r="M671" s="459"/>
      <c r="N671" s="466">
        <f>SUM(N672:N678)</f>
        <v>0</v>
      </c>
      <c r="O671" s="466">
        <f>SUM(O672:O678)</f>
        <v>0</v>
      </c>
      <c r="P671" s="466">
        <f>SUM(P672:P678)</f>
        <v>0</v>
      </c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  <c r="AJ671" s="267"/>
      <c r="AK671" s="267"/>
      <c r="AL671" s="267"/>
      <c r="AM671" s="267"/>
      <c r="AN671" s="267"/>
      <c r="AO671" s="267"/>
      <c r="AP671" s="267"/>
      <c r="AQ671" s="267"/>
      <c r="AR671" s="267"/>
      <c r="AS671" s="267"/>
      <c r="AT671" s="267"/>
      <c r="AU671" s="267"/>
      <c r="AV671" s="267"/>
      <c r="AW671" s="267"/>
      <c r="AX671" s="267"/>
      <c r="AY671" s="267"/>
      <c r="AZ671" s="267"/>
      <c r="BA671" s="267"/>
      <c r="BB671" s="267"/>
      <c r="BC671" s="267"/>
      <c r="BD671" s="267"/>
      <c r="BE671" s="267"/>
      <c r="BF671" s="267"/>
      <c r="BG671" s="267"/>
      <c r="BH671" s="267"/>
      <c r="BI671" s="267"/>
      <c r="BJ671" s="267"/>
      <c r="BK671" s="267"/>
      <c r="BL671" s="267"/>
      <c r="BM671" s="267"/>
      <c r="BN671" s="267"/>
      <c r="BO671" s="267"/>
      <c r="BP671" s="267"/>
      <c r="BQ671" s="267"/>
      <c r="BR671" s="267"/>
      <c r="BS671" s="26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267"/>
      <c r="CJ671" s="267"/>
      <c r="CK671" s="267"/>
      <c r="CL671" s="267"/>
      <c r="CM671" s="267"/>
      <c r="CN671" s="267"/>
      <c r="CO671" s="267"/>
      <c r="CP671" s="267"/>
      <c r="CQ671" s="267"/>
      <c r="CR671" s="267"/>
      <c r="CS671" s="267"/>
      <c r="CT671" s="267"/>
      <c r="CU671" s="267"/>
      <c r="CV671" s="267"/>
      <c r="CW671" s="267"/>
      <c r="CX671" s="267"/>
      <c r="CY671" s="267"/>
      <c r="CZ671" s="267"/>
      <c r="DA671" s="267"/>
      <c r="DB671" s="267"/>
      <c r="DC671" s="267"/>
      <c r="DD671" s="267"/>
      <c r="DE671" s="267"/>
      <c r="DF671" s="267"/>
      <c r="DG671" s="267"/>
      <c r="DH671" s="267"/>
      <c r="DI671" s="267"/>
      <c r="DJ671" s="267"/>
      <c r="DK671" s="267"/>
      <c r="DL671" s="267"/>
      <c r="DM671" s="267"/>
      <c r="DN671" s="267"/>
      <c r="DO671" s="267"/>
      <c r="DP671" s="267"/>
      <c r="DQ671" s="267"/>
      <c r="DR671" s="267"/>
      <c r="DS671" s="267"/>
      <c r="DT671" s="267"/>
      <c r="DU671" s="267"/>
      <c r="DV671" s="267"/>
      <c r="DW671" s="267"/>
      <c r="DX671" s="267"/>
      <c r="DY671" s="267"/>
      <c r="DZ671" s="267"/>
      <c r="EA671" s="267"/>
      <c r="EB671" s="267"/>
      <c r="EC671" s="267"/>
      <c r="ED671" s="267"/>
      <c r="EE671" s="267"/>
      <c r="EF671" s="267"/>
      <c r="EG671" s="267"/>
      <c r="EH671" s="267"/>
      <c r="EI671" s="267"/>
      <c r="EJ671" s="267"/>
      <c r="EK671" s="267"/>
      <c r="EL671" s="267"/>
      <c r="EM671" s="267"/>
      <c r="EN671" s="267"/>
      <c r="EO671" s="267"/>
      <c r="EP671" s="267"/>
      <c r="EQ671" s="267"/>
      <c r="ER671" s="267"/>
      <c r="ES671" s="267"/>
      <c r="ET671" s="267"/>
      <c r="EU671" s="267"/>
      <c r="EV671" s="267"/>
      <c r="EW671" s="267"/>
      <c r="EX671" s="267"/>
      <c r="EY671" s="267"/>
      <c r="EZ671" s="267"/>
      <c r="FA671" s="267"/>
      <c r="FB671" s="267"/>
      <c r="FC671" s="267"/>
      <c r="FD671" s="267"/>
      <c r="FE671" s="267"/>
      <c r="FF671" s="267"/>
      <c r="FG671" s="267"/>
      <c r="FH671" s="267"/>
      <c r="FI671" s="267"/>
      <c r="FJ671" s="267"/>
      <c r="FK671" s="267"/>
      <c r="FL671" s="267"/>
      <c r="FM671" s="267"/>
      <c r="FN671" s="267"/>
      <c r="FO671" s="267"/>
      <c r="FP671" s="267"/>
      <c r="FQ671" s="267"/>
      <c r="FR671" s="267"/>
      <c r="FS671" s="267"/>
      <c r="FT671" s="267"/>
      <c r="FU671" s="267"/>
      <c r="FV671" s="267"/>
      <c r="FW671" s="267"/>
      <c r="FX671" s="267"/>
      <c r="FY671" s="267"/>
      <c r="FZ671" s="267"/>
      <c r="GA671" s="267"/>
      <c r="GB671" s="267"/>
      <c r="GC671" s="267"/>
      <c r="GD671" s="267"/>
      <c r="GE671" s="267"/>
      <c r="GF671" s="267"/>
      <c r="GG671" s="267"/>
      <c r="GH671" s="267"/>
      <c r="GI671" s="267"/>
      <c r="GJ671" s="267"/>
      <c r="GK671" s="267"/>
      <c r="GL671" s="267"/>
      <c r="GM671" s="267"/>
      <c r="GN671" s="267"/>
      <c r="GO671" s="267"/>
      <c r="GP671" s="267"/>
      <c r="GQ671" s="267"/>
      <c r="GR671" s="267"/>
      <c r="GS671" s="267"/>
      <c r="GT671" s="267"/>
      <c r="GU671" s="267"/>
      <c r="GV671" s="267"/>
    </row>
    <row r="672" spans="1:204" hidden="1">
      <c r="H672" s="238"/>
      <c r="I672" s="245"/>
      <c r="J672" s="249"/>
      <c r="K672" s="249"/>
      <c r="L672" s="248" t="s">
        <v>118</v>
      </c>
      <c r="M672" s="419">
        <v>4216</v>
      </c>
      <c r="N672" s="240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40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40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</row>
    <row r="673" spans="1:204" s="502" customFormat="1" ht="25.5" hidden="1">
      <c r="A673" s="258"/>
      <c r="B673" s="425"/>
      <c r="C673" s="260"/>
      <c r="D673" s="261"/>
      <c r="E673" s="262"/>
      <c r="F673" s="263"/>
      <c r="G673" s="426"/>
      <c r="H673" s="238"/>
      <c r="I673" s="245"/>
      <c r="J673" s="249"/>
      <c r="K673" s="249"/>
      <c r="L673" s="397" t="s">
        <v>394</v>
      </c>
      <c r="M673" s="419">
        <v>4233</v>
      </c>
      <c r="N673" s="240">
        <f>+'havelvac 7.1'!N673+'havelvac 7.2'!N673+'havelvac 7.3'!N673+'havelvac 7.4'!N673+'havelvac 7.5'!N673+'havelvac 7.6'!N673+'havelvac 7.7'!N673+'havelvac 7.9'!N673+'havelvac 7.8'!N673+'havelvac 7.10'!N673+'havelvac 7.11'!N673+'havelvac 7.12'!N673+'havelvac 7.13'!N673</f>
        <v>0</v>
      </c>
      <c r="O673" s="240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P673" s="240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/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267"/>
      <c r="CJ673" s="267"/>
      <c r="CK673" s="267"/>
      <c r="CL673" s="267"/>
      <c r="CM673" s="267"/>
      <c r="CN673" s="267"/>
      <c r="CO673" s="267"/>
      <c r="CP673" s="267"/>
      <c r="CQ673" s="267"/>
      <c r="CR673" s="267"/>
      <c r="CS673" s="267"/>
      <c r="CT673" s="267"/>
      <c r="CU673" s="267"/>
      <c r="CV673" s="267"/>
      <c r="CW673" s="267"/>
      <c r="CX673" s="267"/>
      <c r="CY673" s="267"/>
      <c r="CZ673" s="267"/>
      <c r="DA673" s="267"/>
      <c r="DB673" s="267"/>
      <c r="DC673" s="267"/>
      <c r="DD673" s="267"/>
      <c r="DE673" s="267"/>
      <c r="DF673" s="267"/>
      <c r="DG673" s="267"/>
      <c r="DH673" s="267"/>
      <c r="DI673" s="267"/>
      <c r="DJ673" s="267"/>
      <c r="DK673" s="267"/>
      <c r="DL673" s="267"/>
      <c r="DM673" s="267"/>
      <c r="DN673" s="267"/>
      <c r="DO673" s="267"/>
      <c r="DP673" s="267"/>
      <c r="DQ673" s="267"/>
      <c r="DR673" s="267"/>
      <c r="DS673" s="267"/>
      <c r="DT673" s="267"/>
      <c r="DU673" s="267"/>
      <c r="DV673" s="267"/>
      <c r="DW673" s="267"/>
      <c r="DX673" s="267"/>
      <c r="DY673" s="267"/>
      <c r="DZ673" s="267"/>
      <c r="EA673" s="267"/>
      <c r="EB673" s="267"/>
      <c r="EC673" s="267"/>
      <c r="ED673" s="267"/>
      <c r="EE673" s="267"/>
      <c r="EF673" s="267"/>
      <c r="EG673" s="267"/>
      <c r="EH673" s="267"/>
      <c r="EI673" s="267"/>
      <c r="EJ673" s="267"/>
      <c r="EK673" s="267"/>
      <c r="EL673" s="267"/>
      <c r="EM673" s="267"/>
      <c r="EN673" s="267"/>
      <c r="EO673" s="267"/>
      <c r="EP673" s="267"/>
      <c r="EQ673" s="267"/>
      <c r="ER673" s="267"/>
      <c r="ES673" s="267"/>
      <c r="ET673" s="267"/>
      <c r="EU673" s="267"/>
      <c r="EV673" s="267"/>
      <c r="EW673" s="267"/>
      <c r="EX673" s="267"/>
      <c r="EY673" s="267"/>
      <c r="EZ673" s="267"/>
      <c r="FA673" s="267"/>
      <c r="FB673" s="267"/>
      <c r="FC673" s="267"/>
      <c r="FD673" s="267"/>
      <c r="FE673" s="267"/>
      <c r="FF673" s="267"/>
      <c r="FG673" s="267"/>
      <c r="FH673" s="267"/>
      <c r="FI673" s="267"/>
      <c r="FJ673" s="267"/>
      <c r="FK673" s="267"/>
      <c r="FL673" s="267"/>
      <c r="FM673" s="267"/>
      <c r="FN673" s="267"/>
      <c r="FO673" s="267"/>
      <c r="FP673" s="267"/>
      <c r="FQ673" s="267"/>
      <c r="FR673" s="267"/>
      <c r="FS673" s="267"/>
      <c r="FT673" s="267"/>
      <c r="FU673" s="267"/>
      <c r="FV673" s="267"/>
      <c r="FW673" s="267"/>
      <c r="FX673" s="267"/>
      <c r="FY673" s="267"/>
      <c r="FZ673" s="267"/>
      <c r="GA673" s="267"/>
      <c r="GB673" s="267"/>
      <c r="GC673" s="267"/>
      <c r="GD673" s="267"/>
      <c r="GE673" s="267"/>
      <c r="GF673" s="267"/>
      <c r="GG673" s="267"/>
      <c r="GH673" s="267"/>
      <c r="GI673" s="267"/>
      <c r="GJ673" s="267"/>
      <c r="GK673" s="267"/>
      <c r="GL673" s="267"/>
      <c r="GM673" s="267"/>
      <c r="GN673" s="267"/>
      <c r="GO673" s="267"/>
      <c r="GP673" s="267"/>
      <c r="GQ673" s="267"/>
      <c r="GR673" s="267"/>
      <c r="GS673" s="267"/>
      <c r="GT673" s="267"/>
      <c r="GU673" s="267"/>
      <c r="GV673" s="267"/>
    </row>
    <row r="674" spans="1:204" s="502" customFormat="1" hidden="1">
      <c r="A674" s="258"/>
      <c r="B674" s="425"/>
      <c r="C674" s="260"/>
      <c r="D674" s="261"/>
      <c r="E674" s="262"/>
      <c r="F674" s="263"/>
      <c r="G674" s="426"/>
      <c r="H674" s="238"/>
      <c r="I674" s="245"/>
      <c r="J674" s="249"/>
      <c r="K674" s="249"/>
      <c r="L674" s="248" t="s">
        <v>122</v>
      </c>
      <c r="M674" s="244">
        <v>4234</v>
      </c>
      <c r="N674" s="240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40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40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  <c r="AJ674" s="267"/>
      <c r="AK674" s="267"/>
      <c r="AL674" s="267"/>
      <c r="AM674" s="267"/>
      <c r="AN674" s="267"/>
      <c r="AO674" s="267"/>
      <c r="AP674" s="267"/>
      <c r="AQ674" s="267"/>
      <c r="AR674" s="267"/>
      <c r="AS674" s="267"/>
      <c r="AT674" s="267"/>
      <c r="AU674" s="267"/>
      <c r="AV674" s="267"/>
      <c r="AW674" s="267"/>
      <c r="AX674" s="267"/>
      <c r="AY674" s="267"/>
      <c r="AZ674" s="267"/>
      <c r="BA674" s="267"/>
      <c r="BB674" s="267"/>
      <c r="BC674" s="267"/>
      <c r="BD674" s="267"/>
      <c r="BE674" s="267"/>
      <c r="BF674" s="267"/>
      <c r="BG674" s="267"/>
      <c r="BH674" s="267"/>
      <c r="BI674" s="267"/>
      <c r="BJ674" s="267"/>
      <c r="BK674" s="267"/>
      <c r="BL674" s="267"/>
      <c r="BM674" s="267"/>
      <c r="BN674" s="267"/>
      <c r="BO674" s="267"/>
      <c r="BP674" s="267"/>
      <c r="BQ674" s="267"/>
      <c r="BR674" s="267"/>
      <c r="BS674" s="26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267"/>
      <c r="CJ674" s="267"/>
      <c r="CK674" s="267"/>
      <c r="CL674" s="267"/>
      <c r="CM674" s="267"/>
      <c r="CN674" s="267"/>
      <c r="CO674" s="267"/>
      <c r="CP674" s="267"/>
      <c r="CQ674" s="267"/>
      <c r="CR674" s="267"/>
      <c r="CS674" s="267"/>
      <c r="CT674" s="267"/>
      <c r="CU674" s="267"/>
      <c r="CV674" s="267"/>
      <c r="CW674" s="267"/>
      <c r="CX674" s="267"/>
      <c r="CY674" s="267"/>
      <c r="CZ674" s="267"/>
      <c r="DA674" s="267"/>
      <c r="DB674" s="267"/>
      <c r="DC674" s="267"/>
      <c r="DD674" s="267"/>
      <c r="DE674" s="267"/>
      <c r="DF674" s="267"/>
      <c r="DG674" s="267"/>
      <c r="DH674" s="267"/>
      <c r="DI674" s="267"/>
      <c r="DJ674" s="267"/>
      <c r="DK674" s="267"/>
      <c r="DL674" s="267"/>
      <c r="DM674" s="267"/>
      <c r="DN674" s="267"/>
      <c r="DO674" s="267"/>
      <c r="DP674" s="267"/>
      <c r="DQ674" s="267"/>
      <c r="DR674" s="267"/>
      <c r="DS674" s="267"/>
      <c r="DT674" s="267"/>
      <c r="DU674" s="267"/>
      <c r="DV674" s="267"/>
      <c r="DW674" s="267"/>
      <c r="DX674" s="267"/>
      <c r="DY674" s="267"/>
      <c r="DZ674" s="267"/>
      <c r="EA674" s="267"/>
      <c r="EB674" s="267"/>
      <c r="EC674" s="267"/>
      <c r="ED674" s="267"/>
      <c r="EE674" s="267"/>
      <c r="EF674" s="267"/>
      <c r="EG674" s="267"/>
      <c r="EH674" s="267"/>
      <c r="EI674" s="267"/>
      <c r="EJ674" s="267"/>
      <c r="EK674" s="267"/>
      <c r="EL674" s="267"/>
      <c r="EM674" s="267"/>
      <c r="EN674" s="267"/>
      <c r="EO674" s="267"/>
      <c r="EP674" s="267"/>
      <c r="EQ674" s="267"/>
      <c r="ER674" s="267"/>
      <c r="ES674" s="267"/>
      <c r="ET674" s="267"/>
      <c r="EU674" s="267"/>
      <c r="EV674" s="267"/>
      <c r="EW674" s="267"/>
      <c r="EX674" s="267"/>
      <c r="EY674" s="267"/>
      <c r="EZ674" s="267"/>
      <c r="FA674" s="267"/>
      <c r="FB674" s="267"/>
      <c r="FC674" s="267"/>
      <c r="FD674" s="267"/>
      <c r="FE674" s="267"/>
      <c r="FF674" s="267"/>
      <c r="FG674" s="267"/>
      <c r="FH674" s="267"/>
      <c r="FI674" s="267"/>
      <c r="FJ674" s="267"/>
      <c r="FK674" s="267"/>
      <c r="FL674" s="267"/>
      <c r="FM674" s="267"/>
      <c r="FN674" s="267"/>
      <c r="FO674" s="267"/>
      <c r="FP674" s="267"/>
      <c r="FQ674" s="267"/>
      <c r="FR674" s="267"/>
      <c r="FS674" s="267"/>
      <c r="FT674" s="267"/>
      <c r="FU674" s="267"/>
      <c r="FV674" s="267"/>
      <c r="FW674" s="267"/>
      <c r="FX674" s="267"/>
      <c r="FY674" s="267"/>
      <c r="FZ674" s="267"/>
      <c r="GA674" s="267"/>
      <c r="GB674" s="267"/>
      <c r="GC674" s="267"/>
      <c r="GD674" s="267"/>
      <c r="GE674" s="267"/>
      <c r="GF674" s="267"/>
      <c r="GG674" s="267"/>
      <c r="GH674" s="267"/>
      <c r="GI674" s="267"/>
      <c r="GJ674" s="267"/>
      <c r="GK674" s="267"/>
      <c r="GL674" s="267"/>
      <c r="GM674" s="267"/>
      <c r="GN674" s="267"/>
      <c r="GO674" s="267"/>
      <c r="GP674" s="267"/>
      <c r="GQ674" s="267"/>
      <c r="GR674" s="267"/>
      <c r="GS674" s="267"/>
      <c r="GT674" s="267"/>
      <c r="GU674" s="267"/>
      <c r="GV674" s="267"/>
    </row>
    <row r="675" spans="1:204" s="502" customFormat="1" hidden="1">
      <c r="A675" s="258"/>
      <c r="B675" s="425"/>
      <c r="C675" s="260"/>
      <c r="D675" s="261"/>
      <c r="E675" s="262"/>
      <c r="F675" s="263"/>
      <c r="G675" s="426"/>
      <c r="H675" s="238"/>
      <c r="I675" s="245"/>
      <c r="J675" s="249"/>
      <c r="K675" s="249"/>
      <c r="L675" s="248" t="s">
        <v>125</v>
      </c>
      <c r="M675" s="250">
        <v>4239</v>
      </c>
      <c r="N675" s="240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40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40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  <c r="AJ675" s="267"/>
      <c r="AK675" s="267"/>
      <c r="AL675" s="267"/>
      <c r="AM675" s="267"/>
      <c r="AN675" s="267"/>
      <c r="AO675" s="267"/>
      <c r="AP675" s="267"/>
      <c r="AQ675" s="267"/>
      <c r="AR675" s="267"/>
      <c r="AS675" s="267"/>
      <c r="AT675" s="267"/>
      <c r="AU675" s="267"/>
      <c r="AV675" s="267"/>
      <c r="AW675" s="267"/>
      <c r="AX675" s="267"/>
      <c r="AY675" s="267"/>
      <c r="AZ675" s="267"/>
      <c r="BA675" s="267"/>
      <c r="BB675" s="267"/>
      <c r="BC675" s="267"/>
      <c r="BD675" s="267"/>
      <c r="BE675" s="267"/>
      <c r="BF675" s="267"/>
      <c r="BG675" s="267"/>
      <c r="BH675" s="267"/>
      <c r="BI675" s="267"/>
      <c r="BJ675" s="267"/>
      <c r="BK675" s="267"/>
      <c r="BL675" s="267"/>
      <c r="BM675" s="267"/>
      <c r="BN675" s="267"/>
      <c r="BO675" s="267"/>
      <c r="BP675" s="267"/>
      <c r="BQ675" s="267"/>
      <c r="BR675" s="267"/>
      <c r="BS675" s="26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267"/>
      <c r="CJ675" s="267"/>
      <c r="CK675" s="267"/>
      <c r="CL675" s="267"/>
      <c r="CM675" s="267"/>
      <c r="CN675" s="267"/>
      <c r="CO675" s="267"/>
      <c r="CP675" s="267"/>
      <c r="CQ675" s="267"/>
      <c r="CR675" s="267"/>
      <c r="CS675" s="267"/>
      <c r="CT675" s="267"/>
      <c r="CU675" s="267"/>
      <c r="CV675" s="267"/>
      <c r="CW675" s="267"/>
      <c r="CX675" s="267"/>
      <c r="CY675" s="267"/>
      <c r="CZ675" s="267"/>
      <c r="DA675" s="267"/>
      <c r="DB675" s="267"/>
      <c r="DC675" s="267"/>
      <c r="DD675" s="267"/>
      <c r="DE675" s="267"/>
      <c r="DF675" s="267"/>
      <c r="DG675" s="267"/>
      <c r="DH675" s="267"/>
      <c r="DI675" s="267"/>
      <c r="DJ675" s="267"/>
      <c r="DK675" s="267"/>
      <c r="DL675" s="267"/>
      <c r="DM675" s="267"/>
      <c r="DN675" s="267"/>
      <c r="DO675" s="267"/>
      <c r="DP675" s="267"/>
      <c r="DQ675" s="267"/>
      <c r="DR675" s="267"/>
      <c r="DS675" s="267"/>
      <c r="DT675" s="267"/>
      <c r="DU675" s="267"/>
      <c r="DV675" s="267"/>
      <c r="DW675" s="267"/>
      <c r="DX675" s="267"/>
      <c r="DY675" s="267"/>
      <c r="DZ675" s="267"/>
      <c r="EA675" s="267"/>
      <c r="EB675" s="267"/>
      <c r="EC675" s="267"/>
      <c r="ED675" s="267"/>
      <c r="EE675" s="267"/>
      <c r="EF675" s="267"/>
      <c r="EG675" s="267"/>
      <c r="EH675" s="267"/>
      <c r="EI675" s="267"/>
      <c r="EJ675" s="267"/>
      <c r="EK675" s="267"/>
      <c r="EL675" s="267"/>
      <c r="EM675" s="267"/>
      <c r="EN675" s="267"/>
      <c r="EO675" s="267"/>
      <c r="EP675" s="267"/>
      <c r="EQ675" s="267"/>
      <c r="ER675" s="267"/>
      <c r="ES675" s="267"/>
      <c r="ET675" s="267"/>
      <c r="EU675" s="267"/>
      <c r="EV675" s="267"/>
      <c r="EW675" s="267"/>
      <c r="EX675" s="267"/>
      <c r="EY675" s="267"/>
      <c r="EZ675" s="267"/>
      <c r="FA675" s="267"/>
      <c r="FB675" s="267"/>
      <c r="FC675" s="267"/>
      <c r="FD675" s="267"/>
      <c r="FE675" s="267"/>
      <c r="FF675" s="267"/>
      <c r="FG675" s="267"/>
      <c r="FH675" s="267"/>
      <c r="FI675" s="267"/>
      <c r="FJ675" s="267"/>
      <c r="FK675" s="267"/>
      <c r="FL675" s="267"/>
      <c r="FM675" s="267"/>
      <c r="FN675" s="267"/>
      <c r="FO675" s="267"/>
      <c r="FP675" s="267"/>
      <c r="FQ675" s="267"/>
      <c r="FR675" s="267"/>
      <c r="FS675" s="267"/>
      <c r="FT675" s="267"/>
      <c r="FU675" s="267"/>
      <c r="FV675" s="267"/>
      <c r="FW675" s="267"/>
      <c r="FX675" s="267"/>
      <c r="FY675" s="267"/>
      <c r="FZ675" s="267"/>
      <c r="GA675" s="267"/>
      <c r="GB675" s="267"/>
      <c r="GC675" s="267"/>
      <c r="GD675" s="267"/>
      <c r="GE675" s="267"/>
      <c r="GF675" s="267"/>
      <c r="GG675" s="267"/>
      <c r="GH675" s="267"/>
      <c r="GI675" s="267"/>
      <c r="GJ675" s="267"/>
      <c r="GK675" s="267"/>
      <c r="GL675" s="267"/>
      <c r="GM675" s="267"/>
      <c r="GN675" s="267"/>
      <c r="GO675" s="267"/>
      <c r="GP675" s="267"/>
      <c r="GQ675" s="267"/>
      <c r="GR675" s="267"/>
      <c r="GS675" s="267"/>
      <c r="GT675" s="267"/>
      <c r="GU675" s="267"/>
      <c r="GV675" s="267"/>
    </row>
    <row r="676" spans="1:204" s="502" customFormat="1" hidden="1">
      <c r="A676" s="258"/>
      <c r="B676" s="425"/>
      <c r="C676" s="260"/>
      <c r="D676" s="261"/>
      <c r="E676" s="262"/>
      <c r="F676" s="263"/>
      <c r="G676" s="426"/>
      <c r="H676" s="238"/>
      <c r="I676" s="245"/>
      <c r="J676" s="249"/>
      <c r="K676" s="249"/>
      <c r="L676" s="248" t="s">
        <v>899</v>
      </c>
      <c r="M676" s="244" t="s">
        <v>900</v>
      </c>
      <c r="N676" s="240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40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40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  <c r="AJ676" s="267"/>
      <c r="AK676" s="267"/>
      <c r="AL676" s="267"/>
      <c r="AM676" s="267"/>
      <c r="AN676" s="267"/>
      <c r="AO676" s="267"/>
      <c r="AP676" s="267"/>
      <c r="AQ676" s="267"/>
      <c r="AR676" s="267"/>
      <c r="AS676" s="267"/>
      <c r="AT676" s="267"/>
      <c r="AU676" s="267"/>
      <c r="AV676" s="267"/>
      <c r="AW676" s="267"/>
      <c r="AX676" s="267"/>
      <c r="AY676" s="267"/>
      <c r="AZ676" s="267"/>
      <c r="BA676" s="267"/>
      <c r="BB676" s="267"/>
      <c r="BC676" s="267"/>
      <c r="BD676" s="267"/>
      <c r="BE676" s="267"/>
      <c r="BF676" s="267"/>
      <c r="BG676" s="267"/>
      <c r="BH676" s="267"/>
      <c r="BI676" s="267"/>
      <c r="BJ676" s="267"/>
      <c r="BK676" s="267"/>
      <c r="BL676" s="267"/>
      <c r="BM676" s="267"/>
      <c r="BN676" s="267"/>
      <c r="BO676" s="267"/>
      <c r="BP676" s="267"/>
      <c r="BQ676" s="267"/>
      <c r="BR676" s="267"/>
      <c r="BS676" s="26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267"/>
      <c r="CJ676" s="267"/>
      <c r="CK676" s="267"/>
      <c r="CL676" s="267"/>
      <c r="CM676" s="267"/>
      <c r="CN676" s="267"/>
      <c r="CO676" s="267"/>
      <c r="CP676" s="267"/>
      <c r="CQ676" s="267"/>
      <c r="CR676" s="267"/>
      <c r="CS676" s="267"/>
      <c r="CT676" s="267"/>
      <c r="CU676" s="267"/>
      <c r="CV676" s="267"/>
      <c r="CW676" s="267"/>
      <c r="CX676" s="267"/>
      <c r="CY676" s="267"/>
      <c r="CZ676" s="267"/>
      <c r="DA676" s="267"/>
      <c r="DB676" s="267"/>
      <c r="DC676" s="267"/>
      <c r="DD676" s="267"/>
      <c r="DE676" s="267"/>
      <c r="DF676" s="267"/>
      <c r="DG676" s="267"/>
      <c r="DH676" s="267"/>
      <c r="DI676" s="267"/>
      <c r="DJ676" s="267"/>
      <c r="DK676" s="267"/>
      <c r="DL676" s="267"/>
      <c r="DM676" s="267"/>
      <c r="DN676" s="267"/>
      <c r="DO676" s="267"/>
      <c r="DP676" s="267"/>
      <c r="DQ676" s="267"/>
      <c r="DR676" s="267"/>
      <c r="DS676" s="267"/>
      <c r="DT676" s="267"/>
      <c r="DU676" s="267"/>
      <c r="DV676" s="267"/>
      <c r="DW676" s="267"/>
      <c r="DX676" s="267"/>
      <c r="DY676" s="267"/>
      <c r="DZ676" s="267"/>
      <c r="EA676" s="267"/>
      <c r="EB676" s="267"/>
      <c r="EC676" s="267"/>
      <c r="ED676" s="267"/>
      <c r="EE676" s="267"/>
      <c r="EF676" s="267"/>
      <c r="EG676" s="267"/>
      <c r="EH676" s="267"/>
      <c r="EI676" s="267"/>
      <c r="EJ676" s="267"/>
      <c r="EK676" s="267"/>
      <c r="EL676" s="267"/>
      <c r="EM676" s="267"/>
      <c r="EN676" s="267"/>
      <c r="EO676" s="267"/>
      <c r="EP676" s="267"/>
      <c r="EQ676" s="267"/>
      <c r="ER676" s="267"/>
      <c r="ES676" s="267"/>
      <c r="ET676" s="267"/>
      <c r="EU676" s="267"/>
      <c r="EV676" s="267"/>
      <c r="EW676" s="267"/>
      <c r="EX676" s="267"/>
      <c r="EY676" s="267"/>
      <c r="EZ676" s="267"/>
      <c r="FA676" s="267"/>
      <c r="FB676" s="267"/>
      <c r="FC676" s="267"/>
      <c r="FD676" s="267"/>
      <c r="FE676" s="267"/>
      <c r="FF676" s="267"/>
      <c r="FG676" s="267"/>
      <c r="FH676" s="267"/>
      <c r="FI676" s="267"/>
      <c r="FJ676" s="267"/>
      <c r="FK676" s="267"/>
      <c r="FL676" s="267"/>
      <c r="FM676" s="267"/>
      <c r="FN676" s="267"/>
      <c r="FO676" s="267"/>
      <c r="FP676" s="267"/>
      <c r="FQ676" s="267"/>
      <c r="FR676" s="267"/>
      <c r="FS676" s="267"/>
      <c r="FT676" s="267"/>
      <c r="FU676" s="267"/>
      <c r="FV676" s="267"/>
      <c r="FW676" s="267"/>
      <c r="FX676" s="267"/>
      <c r="FY676" s="267"/>
      <c r="FZ676" s="267"/>
      <c r="GA676" s="267"/>
      <c r="GB676" s="267"/>
      <c r="GC676" s="267"/>
      <c r="GD676" s="267"/>
      <c r="GE676" s="267"/>
      <c r="GF676" s="267"/>
      <c r="GG676" s="267"/>
      <c r="GH676" s="267"/>
      <c r="GI676" s="267"/>
      <c r="GJ676" s="267"/>
      <c r="GK676" s="267"/>
      <c r="GL676" s="267"/>
      <c r="GM676" s="267"/>
      <c r="GN676" s="267"/>
      <c r="GO676" s="267"/>
      <c r="GP676" s="267"/>
      <c r="GQ676" s="267"/>
      <c r="GR676" s="267"/>
      <c r="GS676" s="267"/>
      <c r="GT676" s="267"/>
      <c r="GU676" s="267"/>
      <c r="GV676" s="267"/>
    </row>
    <row r="677" spans="1:204" s="502" customFormat="1" hidden="1">
      <c r="A677" s="258"/>
      <c r="B677" s="425"/>
      <c r="C677" s="260"/>
      <c r="D677" s="261"/>
      <c r="E677" s="262"/>
      <c r="F677" s="263"/>
      <c r="G677" s="426"/>
      <c r="H677" s="238"/>
      <c r="I677" s="245"/>
      <c r="J677" s="249"/>
      <c r="K677" s="249"/>
      <c r="L677" s="248" t="s">
        <v>130</v>
      </c>
      <c r="M677" s="419">
        <v>4267</v>
      </c>
      <c r="N677" s="240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40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40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  <c r="AJ677" s="267"/>
      <c r="AK677" s="267"/>
      <c r="AL677" s="267"/>
      <c r="AM677" s="267"/>
      <c r="AN677" s="267"/>
      <c r="AO677" s="267"/>
      <c r="AP677" s="267"/>
      <c r="AQ677" s="267"/>
      <c r="AR677" s="267"/>
      <c r="AS677" s="267"/>
      <c r="AT677" s="267"/>
      <c r="AU677" s="267"/>
      <c r="AV677" s="267"/>
      <c r="AW677" s="267"/>
      <c r="AX677" s="267"/>
      <c r="AY677" s="267"/>
      <c r="AZ677" s="267"/>
      <c r="BA677" s="267"/>
      <c r="BB677" s="267"/>
      <c r="BC677" s="267"/>
      <c r="BD677" s="267"/>
      <c r="BE677" s="267"/>
      <c r="BF677" s="267"/>
      <c r="BG677" s="267"/>
      <c r="BH677" s="267"/>
      <c r="BI677" s="267"/>
      <c r="BJ677" s="267"/>
      <c r="BK677" s="267"/>
      <c r="BL677" s="267"/>
      <c r="BM677" s="267"/>
      <c r="BN677" s="267"/>
      <c r="BO677" s="267"/>
      <c r="BP677" s="267"/>
      <c r="BQ677" s="267"/>
      <c r="BR677" s="267"/>
      <c r="BS677" s="26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267"/>
      <c r="CJ677" s="267"/>
      <c r="CK677" s="267"/>
      <c r="CL677" s="267"/>
      <c r="CM677" s="267"/>
      <c r="CN677" s="267"/>
      <c r="CO677" s="267"/>
      <c r="CP677" s="267"/>
      <c r="CQ677" s="267"/>
      <c r="CR677" s="267"/>
      <c r="CS677" s="267"/>
      <c r="CT677" s="267"/>
      <c r="CU677" s="267"/>
      <c r="CV677" s="267"/>
      <c r="CW677" s="267"/>
      <c r="CX677" s="267"/>
      <c r="CY677" s="267"/>
      <c r="CZ677" s="267"/>
      <c r="DA677" s="267"/>
      <c r="DB677" s="267"/>
      <c r="DC677" s="267"/>
      <c r="DD677" s="267"/>
      <c r="DE677" s="267"/>
      <c r="DF677" s="267"/>
      <c r="DG677" s="267"/>
      <c r="DH677" s="267"/>
      <c r="DI677" s="267"/>
      <c r="DJ677" s="267"/>
      <c r="DK677" s="267"/>
      <c r="DL677" s="267"/>
      <c r="DM677" s="267"/>
      <c r="DN677" s="267"/>
      <c r="DO677" s="267"/>
      <c r="DP677" s="267"/>
      <c r="DQ677" s="267"/>
      <c r="DR677" s="267"/>
      <c r="DS677" s="267"/>
      <c r="DT677" s="267"/>
      <c r="DU677" s="267"/>
      <c r="DV677" s="267"/>
      <c r="DW677" s="267"/>
      <c r="DX677" s="267"/>
      <c r="DY677" s="267"/>
      <c r="DZ677" s="267"/>
      <c r="EA677" s="267"/>
      <c r="EB677" s="267"/>
      <c r="EC677" s="267"/>
      <c r="ED677" s="267"/>
      <c r="EE677" s="267"/>
      <c r="EF677" s="267"/>
      <c r="EG677" s="267"/>
      <c r="EH677" s="267"/>
      <c r="EI677" s="267"/>
      <c r="EJ677" s="267"/>
      <c r="EK677" s="267"/>
      <c r="EL677" s="267"/>
      <c r="EM677" s="267"/>
      <c r="EN677" s="267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67"/>
      <c r="FN677" s="267"/>
      <c r="FO677" s="267"/>
      <c r="FP677" s="267"/>
      <c r="FQ677" s="267"/>
      <c r="FR677" s="267"/>
      <c r="FS677" s="267"/>
      <c r="FT677" s="267"/>
      <c r="FU677" s="267"/>
      <c r="FV677" s="267"/>
      <c r="FW677" s="267"/>
      <c r="FX677" s="267"/>
      <c r="FY677" s="267"/>
      <c r="FZ677" s="267"/>
      <c r="GA677" s="267"/>
      <c r="GB677" s="267"/>
      <c r="GC677" s="267"/>
      <c r="GD677" s="267"/>
      <c r="GE677" s="267"/>
      <c r="GF677" s="267"/>
      <c r="GG677" s="267"/>
      <c r="GH677" s="267"/>
      <c r="GI677" s="267"/>
      <c r="GJ677" s="267"/>
      <c r="GK677" s="267"/>
      <c r="GL677" s="267"/>
      <c r="GM677" s="267"/>
      <c r="GN677" s="267"/>
      <c r="GO677" s="267"/>
      <c r="GP677" s="267"/>
      <c r="GQ677" s="267"/>
      <c r="GR677" s="267"/>
      <c r="GS677" s="267"/>
      <c r="GT677" s="267"/>
      <c r="GU677" s="267"/>
      <c r="GV677" s="267"/>
    </row>
    <row r="678" spans="1:204" s="502" customFormat="1" hidden="1">
      <c r="A678" s="258"/>
      <c r="B678" s="425"/>
      <c r="C678" s="260"/>
      <c r="D678" s="261"/>
      <c r="E678" s="262"/>
      <c r="F678" s="263"/>
      <c r="G678" s="426"/>
      <c r="H678" s="238"/>
      <c r="I678" s="245"/>
      <c r="J678" s="249"/>
      <c r="K678" s="249"/>
      <c r="L678" s="472" t="s">
        <v>901</v>
      </c>
      <c r="M678" s="503" t="s">
        <v>902</v>
      </c>
      <c r="N678" s="240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40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40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  <c r="AJ678" s="267"/>
      <c r="AK678" s="267"/>
      <c r="AL678" s="267"/>
      <c r="AM678" s="267"/>
      <c r="AN678" s="267"/>
      <c r="AO678" s="267"/>
      <c r="AP678" s="267"/>
      <c r="AQ678" s="267"/>
      <c r="AR678" s="267"/>
      <c r="AS678" s="267"/>
      <c r="AT678" s="267"/>
      <c r="AU678" s="267"/>
      <c r="AV678" s="267"/>
      <c r="AW678" s="267"/>
      <c r="AX678" s="267"/>
      <c r="AY678" s="267"/>
      <c r="AZ678" s="267"/>
      <c r="BA678" s="267"/>
      <c r="BB678" s="267"/>
      <c r="BC678" s="267"/>
      <c r="BD678" s="267"/>
      <c r="BE678" s="267"/>
      <c r="BF678" s="267"/>
      <c r="BG678" s="267"/>
      <c r="BH678" s="267"/>
      <c r="BI678" s="267"/>
      <c r="BJ678" s="267"/>
      <c r="BK678" s="267"/>
      <c r="BL678" s="267"/>
      <c r="BM678" s="267"/>
      <c r="BN678" s="267"/>
      <c r="BO678" s="267"/>
      <c r="BP678" s="267"/>
      <c r="BQ678" s="267"/>
      <c r="BR678" s="267"/>
      <c r="BS678" s="26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267"/>
      <c r="CJ678" s="267"/>
      <c r="CK678" s="267"/>
      <c r="CL678" s="267"/>
      <c r="CM678" s="267"/>
      <c r="CN678" s="267"/>
      <c r="CO678" s="267"/>
      <c r="CP678" s="267"/>
      <c r="CQ678" s="267"/>
      <c r="CR678" s="267"/>
      <c r="CS678" s="267"/>
      <c r="CT678" s="267"/>
      <c r="CU678" s="267"/>
      <c r="CV678" s="267"/>
      <c r="CW678" s="267"/>
      <c r="CX678" s="267"/>
      <c r="CY678" s="267"/>
      <c r="CZ678" s="267"/>
      <c r="DA678" s="267"/>
      <c r="DB678" s="267"/>
      <c r="DC678" s="267"/>
      <c r="DD678" s="267"/>
      <c r="DE678" s="267"/>
      <c r="DF678" s="267"/>
      <c r="DG678" s="267"/>
      <c r="DH678" s="267"/>
      <c r="DI678" s="267"/>
      <c r="DJ678" s="267"/>
      <c r="DK678" s="267"/>
      <c r="DL678" s="267"/>
      <c r="DM678" s="267"/>
      <c r="DN678" s="267"/>
      <c r="DO678" s="267"/>
      <c r="DP678" s="267"/>
      <c r="DQ678" s="267"/>
      <c r="DR678" s="267"/>
      <c r="DS678" s="267"/>
      <c r="DT678" s="267"/>
      <c r="DU678" s="267"/>
      <c r="DV678" s="267"/>
      <c r="DW678" s="267"/>
      <c r="DX678" s="267"/>
      <c r="DY678" s="267"/>
      <c r="DZ678" s="267"/>
      <c r="EA678" s="267"/>
      <c r="EB678" s="267"/>
      <c r="EC678" s="267"/>
      <c r="ED678" s="267"/>
      <c r="EE678" s="267"/>
      <c r="EF678" s="267"/>
      <c r="EG678" s="267"/>
      <c r="EH678" s="267"/>
      <c r="EI678" s="267"/>
      <c r="EJ678" s="267"/>
      <c r="EK678" s="267"/>
      <c r="EL678" s="267"/>
      <c r="EM678" s="267"/>
      <c r="EN678" s="267"/>
      <c r="EO678" s="267"/>
      <c r="EP678" s="267"/>
      <c r="EQ678" s="267"/>
      <c r="ER678" s="267"/>
      <c r="ES678" s="267"/>
      <c r="ET678" s="267"/>
      <c r="EU678" s="267"/>
      <c r="EV678" s="267"/>
      <c r="EW678" s="267"/>
      <c r="EX678" s="267"/>
      <c r="EY678" s="267"/>
      <c r="EZ678" s="267"/>
      <c r="FA678" s="267"/>
      <c r="FB678" s="267"/>
      <c r="FC678" s="267"/>
      <c r="FD678" s="267"/>
      <c r="FE678" s="267"/>
      <c r="FF678" s="267"/>
      <c r="FG678" s="267"/>
      <c r="FH678" s="267"/>
      <c r="FI678" s="267"/>
      <c r="FJ678" s="267"/>
      <c r="FK678" s="267"/>
      <c r="FL678" s="267"/>
      <c r="FM678" s="267"/>
      <c r="FN678" s="267"/>
      <c r="FO678" s="267"/>
      <c r="FP678" s="267"/>
      <c r="FQ678" s="267"/>
      <c r="FR678" s="267"/>
      <c r="FS678" s="267"/>
      <c r="FT678" s="267"/>
      <c r="FU678" s="267"/>
      <c r="FV678" s="267"/>
      <c r="FW678" s="267"/>
      <c r="FX678" s="267"/>
      <c r="FY678" s="267"/>
      <c r="FZ678" s="267"/>
      <c r="GA678" s="267"/>
      <c r="GB678" s="267"/>
      <c r="GC678" s="267"/>
      <c r="GD678" s="267"/>
      <c r="GE678" s="267"/>
      <c r="GF678" s="267"/>
      <c r="GG678" s="267"/>
      <c r="GH678" s="267"/>
      <c r="GI678" s="267"/>
      <c r="GJ678" s="267"/>
      <c r="GK678" s="267"/>
      <c r="GL678" s="267"/>
      <c r="GM678" s="267"/>
      <c r="GN678" s="267"/>
      <c r="GO678" s="267"/>
      <c r="GP678" s="267"/>
      <c r="GQ678" s="267"/>
      <c r="GR678" s="267"/>
      <c r="GS678" s="267"/>
      <c r="GT678" s="267"/>
      <c r="GU678" s="267"/>
      <c r="GV678" s="267"/>
    </row>
    <row r="679" spans="1:204" s="502" customFormat="1" ht="30.75" hidden="1" customHeight="1">
      <c r="A679" s="258"/>
      <c r="B679" s="425"/>
      <c r="C679" s="260"/>
      <c r="D679" s="261"/>
      <c r="E679" s="262"/>
      <c r="F679" s="263"/>
      <c r="G679" s="426"/>
      <c r="H679" s="238"/>
      <c r="I679" s="463"/>
      <c r="J679" s="464"/>
      <c r="K679" s="464"/>
      <c r="L679" s="465" t="s">
        <v>845</v>
      </c>
      <c r="M679" s="459"/>
      <c r="N679" s="466">
        <f>SUM(N680:N681)</f>
        <v>0</v>
      </c>
      <c r="O679" s="466">
        <f>SUM(O680:O681)</f>
        <v>0</v>
      </c>
      <c r="P679" s="466">
        <f>SUM(P680:P681)</f>
        <v>0</v>
      </c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  <c r="AJ679" s="267"/>
      <c r="AK679" s="267"/>
      <c r="AL679" s="267"/>
      <c r="AM679" s="267"/>
      <c r="AN679" s="267"/>
      <c r="AO679" s="267"/>
      <c r="AP679" s="267"/>
      <c r="AQ679" s="267"/>
      <c r="AR679" s="267"/>
      <c r="AS679" s="267"/>
      <c r="AT679" s="267"/>
      <c r="AU679" s="267"/>
      <c r="AV679" s="267"/>
      <c r="AW679" s="267"/>
      <c r="AX679" s="267"/>
      <c r="AY679" s="267"/>
      <c r="AZ679" s="267"/>
      <c r="BA679" s="267"/>
      <c r="BB679" s="267"/>
      <c r="BC679" s="267"/>
      <c r="BD679" s="267"/>
      <c r="BE679" s="267"/>
      <c r="BF679" s="267"/>
      <c r="BG679" s="267"/>
      <c r="BH679" s="267"/>
      <c r="BI679" s="267"/>
      <c r="BJ679" s="267"/>
      <c r="BK679" s="267"/>
      <c r="BL679" s="267"/>
      <c r="BM679" s="267"/>
      <c r="BN679" s="267"/>
      <c r="BO679" s="267"/>
      <c r="BP679" s="267"/>
      <c r="BQ679" s="267"/>
      <c r="BR679" s="267"/>
      <c r="BS679" s="26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267"/>
      <c r="CJ679" s="267"/>
      <c r="CK679" s="267"/>
      <c r="CL679" s="267"/>
      <c r="CM679" s="267"/>
      <c r="CN679" s="267"/>
      <c r="CO679" s="267"/>
      <c r="CP679" s="267"/>
      <c r="CQ679" s="267"/>
      <c r="CR679" s="267"/>
      <c r="CS679" s="267"/>
      <c r="CT679" s="267"/>
      <c r="CU679" s="267"/>
      <c r="CV679" s="267"/>
      <c r="CW679" s="267"/>
      <c r="CX679" s="267"/>
      <c r="CY679" s="267"/>
      <c r="CZ679" s="267"/>
      <c r="DA679" s="267"/>
      <c r="DB679" s="267"/>
      <c r="DC679" s="267"/>
      <c r="DD679" s="267"/>
      <c r="DE679" s="267"/>
      <c r="DF679" s="267"/>
      <c r="DG679" s="267"/>
      <c r="DH679" s="267"/>
      <c r="DI679" s="267"/>
      <c r="DJ679" s="267"/>
      <c r="DK679" s="267"/>
      <c r="DL679" s="267"/>
      <c r="DM679" s="267"/>
      <c r="DN679" s="267"/>
      <c r="DO679" s="267"/>
      <c r="DP679" s="267"/>
      <c r="DQ679" s="267"/>
      <c r="DR679" s="267"/>
      <c r="DS679" s="267"/>
      <c r="DT679" s="267"/>
      <c r="DU679" s="267"/>
      <c r="DV679" s="267"/>
      <c r="DW679" s="267"/>
      <c r="DX679" s="267"/>
      <c r="DY679" s="267"/>
      <c r="DZ679" s="267"/>
      <c r="EA679" s="267"/>
      <c r="EB679" s="267"/>
      <c r="EC679" s="267"/>
      <c r="ED679" s="267"/>
      <c r="EE679" s="267"/>
      <c r="EF679" s="267"/>
      <c r="EG679" s="267"/>
      <c r="EH679" s="267"/>
      <c r="EI679" s="267"/>
      <c r="EJ679" s="267"/>
      <c r="EK679" s="267"/>
      <c r="EL679" s="267"/>
      <c r="EM679" s="267"/>
      <c r="EN679" s="267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67"/>
      <c r="FN679" s="267"/>
      <c r="FO679" s="267"/>
      <c r="FP679" s="267"/>
      <c r="FQ679" s="267"/>
      <c r="FR679" s="267"/>
      <c r="FS679" s="267"/>
      <c r="FT679" s="267"/>
      <c r="FU679" s="267"/>
      <c r="FV679" s="267"/>
      <c r="FW679" s="267"/>
      <c r="FX679" s="267"/>
      <c r="FY679" s="267"/>
      <c r="FZ679" s="267"/>
      <c r="GA679" s="267"/>
      <c r="GB679" s="267"/>
      <c r="GC679" s="267"/>
      <c r="GD679" s="267"/>
      <c r="GE679" s="267"/>
      <c r="GF679" s="267"/>
      <c r="GG679" s="267"/>
      <c r="GH679" s="267"/>
      <c r="GI679" s="267"/>
      <c r="GJ679" s="267"/>
      <c r="GK679" s="267"/>
      <c r="GL679" s="267"/>
      <c r="GM679" s="267"/>
      <c r="GN679" s="267"/>
      <c r="GO679" s="267"/>
      <c r="GP679" s="267"/>
      <c r="GQ679" s="267"/>
      <c r="GR679" s="267"/>
      <c r="GS679" s="267"/>
      <c r="GT679" s="267"/>
      <c r="GU679" s="267"/>
      <c r="GV679" s="267"/>
    </row>
    <row r="680" spans="1:204" hidden="1">
      <c r="H680" s="238"/>
      <c r="I680" s="245"/>
      <c r="J680" s="249"/>
      <c r="K680" s="249"/>
      <c r="L680" s="248" t="s">
        <v>125</v>
      </c>
      <c r="M680" s="250">
        <v>4239</v>
      </c>
      <c r="N680" s="240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40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40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</row>
    <row r="681" spans="1:204" s="502" customFormat="1" hidden="1">
      <c r="A681" s="258"/>
      <c r="B681" s="425"/>
      <c r="C681" s="260"/>
      <c r="D681" s="261"/>
      <c r="E681" s="262"/>
      <c r="F681" s="263"/>
      <c r="G681" s="426"/>
      <c r="H681" s="238"/>
      <c r="I681" s="245"/>
      <c r="J681" s="249"/>
      <c r="K681" s="249"/>
      <c r="L681" s="252" t="s">
        <v>134</v>
      </c>
      <c r="M681" s="236">
        <v>4861</v>
      </c>
      <c r="N681" s="240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40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40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/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267"/>
      <c r="CJ681" s="267"/>
      <c r="CK681" s="267"/>
      <c r="CL681" s="267"/>
      <c r="CM681" s="267"/>
      <c r="CN681" s="267"/>
      <c r="CO681" s="267"/>
      <c r="CP681" s="267"/>
      <c r="CQ681" s="267"/>
      <c r="CR681" s="267"/>
      <c r="CS681" s="267"/>
      <c r="CT681" s="267"/>
      <c r="CU681" s="267"/>
      <c r="CV681" s="267"/>
      <c r="CW681" s="267"/>
      <c r="CX681" s="267"/>
      <c r="CY681" s="267"/>
      <c r="CZ681" s="267"/>
      <c r="DA681" s="267"/>
      <c r="DB681" s="267"/>
      <c r="DC681" s="267"/>
      <c r="DD681" s="267"/>
      <c r="DE681" s="267"/>
      <c r="DF681" s="267"/>
      <c r="DG681" s="267"/>
      <c r="DH681" s="267"/>
      <c r="DI681" s="267"/>
      <c r="DJ681" s="267"/>
      <c r="DK681" s="267"/>
      <c r="DL681" s="267"/>
      <c r="DM681" s="267"/>
      <c r="DN681" s="267"/>
      <c r="DO681" s="267"/>
      <c r="DP681" s="267"/>
      <c r="DQ681" s="267"/>
      <c r="DR681" s="267"/>
      <c r="DS681" s="267"/>
      <c r="DT681" s="267"/>
      <c r="DU681" s="267"/>
      <c r="DV681" s="267"/>
      <c r="DW681" s="267"/>
      <c r="DX681" s="267"/>
      <c r="DY681" s="267"/>
      <c r="DZ681" s="267"/>
      <c r="EA681" s="267"/>
      <c r="EB681" s="267"/>
      <c r="EC681" s="267"/>
      <c r="ED681" s="267"/>
      <c r="EE681" s="267"/>
      <c r="EF681" s="267"/>
      <c r="EG681" s="267"/>
      <c r="EH681" s="267"/>
      <c r="EI681" s="267"/>
      <c r="EJ681" s="267"/>
      <c r="EK681" s="267"/>
      <c r="EL681" s="267"/>
      <c r="EM681" s="267"/>
      <c r="EN681" s="267"/>
      <c r="EO681" s="267"/>
      <c r="EP681" s="267"/>
      <c r="EQ681" s="267"/>
      <c r="ER681" s="267"/>
      <c r="ES681" s="267"/>
      <c r="ET681" s="267"/>
      <c r="EU681" s="267"/>
      <c r="EV681" s="267"/>
      <c r="EW681" s="267"/>
      <c r="EX681" s="267"/>
      <c r="EY681" s="267"/>
      <c r="EZ681" s="267"/>
      <c r="FA681" s="267"/>
      <c r="FB681" s="267"/>
      <c r="FC681" s="267"/>
      <c r="FD681" s="267"/>
      <c r="FE681" s="267"/>
      <c r="FF681" s="267"/>
      <c r="FG681" s="267"/>
      <c r="FH681" s="267"/>
      <c r="FI681" s="267"/>
      <c r="FJ681" s="267"/>
      <c r="FK681" s="267"/>
      <c r="FL681" s="267"/>
      <c r="FM681" s="267"/>
      <c r="FN681" s="267"/>
      <c r="FO681" s="267"/>
      <c r="FP681" s="267"/>
      <c r="FQ681" s="267"/>
      <c r="FR681" s="267"/>
      <c r="FS681" s="267"/>
      <c r="FT681" s="267"/>
      <c r="FU681" s="267"/>
      <c r="FV681" s="267"/>
      <c r="FW681" s="267"/>
      <c r="FX681" s="267"/>
      <c r="FY681" s="267"/>
      <c r="FZ681" s="267"/>
      <c r="GA681" s="267"/>
      <c r="GB681" s="267"/>
      <c r="GC681" s="267"/>
      <c r="GD681" s="267"/>
      <c r="GE681" s="267"/>
      <c r="GF681" s="267"/>
      <c r="GG681" s="267"/>
      <c r="GH681" s="267"/>
      <c r="GI681" s="267"/>
      <c r="GJ681" s="267"/>
      <c r="GK681" s="267"/>
      <c r="GL681" s="267"/>
      <c r="GM681" s="267"/>
      <c r="GN681" s="267"/>
      <c r="GO681" s="267"/>
      <c r="GP681" s="267"/>
      <c r="GQ681" s="267"/>
      <c r="GR681" s="267"/>
      <c r="GS681" s="267"/>
      <c r="GT681" s="267"/>
      <c r="GU681" s="267"/>
      <c r="GV681" s="267"/>
    </row>
    <row r="682" spans="1:204" s="502" customFormat="1" ht="54" hidden="1" customHeight="1">
      <c r="A682" s="258"/>
      <c r="B682" s="425"/>
      <c r="C682" s="260"/>
      <c r="D682" s="261"/>
      <c r="E682" s="262"/>
      <c r="F682" s="263"/>
      <c r="G682" s="426"/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62">SUM(O683:O684)</f>
        <v>0</v>
      </c>
      <c r="P682" s="466">
        <f t="shared" si="62"/>
        <v>0</v>
      </c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7"/>
      <c r="BS682" s="26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267"/>
      <c r="CJ682" s="267"/>
      <c r="CK682" s="267"/>
      <c r="CL682" s="267"/>
      <c r="CM682" s="267"/>
      <c r="CN682" s="267"/>
      <c r="CO682" s="267"/>
      <c r="CP682" s="267"/>
      <c r="CQ682" s="267"/>
      <c r="CR682" s="267"/>
      <c r="CS682" s="267"/>
      <c r="CT682" s="267"/>
      <c r="CU682" s="267"/>
      <c r="CV682" s="267"/>
      <c r="CW682" s="267"/>
      <c r="CX682" s="267"/>
      <c r="CY682" s="267"/>
      <c r="CZ682" s="267"/>
      <c r="DA682" s="267"/>
      <c r="DB682" s="267"/>
      <c r="DC682" s="267"/>
      <c r="DD682" s="267"/>
      <c r="DE682" s="267"/>
      <c r="DF682" s="267"/>
      <c r="DG682" s="267"/>
      <c r="DH682" s="267"/>
      <c r="DI682" s="267"/>
      <c r="DJ682" s="267"/>
      <c r="DK682" s="267"/>
      <c r="DL682" s="267"/>
      <c r="DM682" s="267"/>
      <c r="DN682" s="267"/>
      <c r="DO682" s="267"/>
      <c r="DP682" s="267"/>
      <c r="DQ682" s="267"/>
      <c r="DR682" s="267"/>
      <c r="DS682" s="267"/>
      <c r="DT682" s="267"/>
      <c r="DU682" s="267"/>
      <c r="DV682" s="267"/>
      <c r="DW682" s="267"/>
      <c r="DX682" s="267"/>
      <c r="DY682" s="267"/>
      <c r="DZ682" s="267"/>
      <c r="EA682" s="267"/>
      <c r="EB682" s="267"/>
      <c r="EC682" s="267"/>
      <c r="ED682" s="267"/>
      <c r="EE682" s="267"/>
      <c r="EF682" s="267"/>
      <c r="EG682" s="267"/>
      <c r="EH682" s="267"/>
      <c r="EI682" s="267"/>
      <c r="EJ682" s="267"/>
      <c r="EK682" s="267"/>
      <c r="EL682" s="267"/>
      <c r="EM682" s="267"/>
      <c r="EN682" s="267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M682" s="267"/>
      <c r="FN682" s="267"/>
      <c r="FO682" s="267"/>
      <c r="FP682" s="267"/>
      <c r="FQ682" s="267"/>
      <c r="FR682" s="267"/>
      <c r="FS682" s="267"/>
      <c r="FT682" s="267"/>
      <c r="FU682" s="267"/>
      <c r="FV682" s="267"/>
      <c r="FW682" s="267"/>
      <c r="FX682" s="267"/>
      <c r="FY682" s="267"/>
      <c r="FZ682" s="267"/>
      <c r="GA682" s="267"/>
      <c r="GB682" s="267"/>
      <c r="GC682" s="267"/>
      <c r="GD682" s="267"/>
      <c r="GE682" s="267"/>
      <c r="GF682" s="267"/>
      <c r="GG682" s="267"/>
      <c r="GH682" s="267"/>
      <c r="GI682" s="267"/>
      <c r="GJ682" s="267"/>
      <c r="GK682" s="267"/>
      <c r="GL682" s="267"/>
      <c r="GM682" s="267"/>
      <c r="GN682" s="267"/>
      <c r="GO682" s="267"/>
      <c r="GP682" s="267"/>
      <c r="GQ682" s="267"/>
      <c r="GR682" s="267"/>
      <c r="GS682" s="267"/>
      <c r="GT682" s="267"/>
      <c r="GU682" s="267"/>
      <c r="GV682" s="267"/>
    </row>
    <row r="683" spans="1:204" s="502" customFormat="1" hidden="1">
      <c r="A683" s="258"/>
      <c r="B683" s="425"/>
      <c r="C683" s="260"/>
      <c r="D683" s="261"/>
      <c r="E683" s="262"/>
      <c r="F683" s="263"/>
      <c r="G683" s="426"/>
      <c r="H683" s="238"/>
      <c r="I683" s="245"/>
      <c r="J683" s="249"/>
      <c r="K683" s="249"/>
      <c r="L683" s="248" t="s">
        <v>123</v>
      </c>
      <c r="M683" s="244">
        <v>4235</v>
      </c>
      <c r="N683" s="240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40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40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  <c r="AJ683" s="267"/>
      <c r="AK683" s="267"/>
      <c r="AL683" s="267"/>
      <c r="AM683" s="267"/>
      <c r="AN683" s="267"/>
      <c r="AO683" s="267"/>
      <c r="AP683" s="267"/>
      <c r="AQ683" s="267"/>
      <c r="AR683" s="267"/>
      <c r="AS683" s="267"/>
      <c r="AT683" s="267"/>
      <c r="AU683" s="267"/>
      <c r="AV683" s="267"/>
      <c r="AW683" s="267"/>
      <c r="AX683" s="267"/>
      <c r="AY683" s="267"/>
      <c r="AZ683" s="267"/>
      <c r="BA683" s="267"/>
      <c r="BB683" s="267"/>
      <c r="BC683" s="267"/>
      <c r="BD683" s="267"/>
      <c r="BE683" s="267"/>
      <c r="BF683" s="267"/>
      <c r="BG683" s="267"/>
      <c r="BH683" s="267"/>
      <c r="BI683" s="267"/>
      <c r="BJ683" s="267"/>
      <c r="BK683" s="267"/>
      <c r="BL683" s="267"/>
      <c r="BM683" s="267"/>
      <c r="BN683" s="267"/>
      <c r="BO683" s="267"/>
      <c r="BP683" s="267"/>
      <c r="BQ683" s="267"/>
      <c r="BR683" s="267"/>
      <c r="BS683" s="26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267"/>
      <c r="CJ683" s="267"/>
      <c r="CK683" s="267"/>
      <c r="CL683" s="267"/>
      <c r="CM683" s="267"/>
      <c r="CN683" s="267"/>
      <c r="CO683" s="267"/>
      <c r="CP683" s="267"/>
      <c r="CQ683" s="267"/>
      <c r="CR683" s="267"/>
      <c r="CS683" s="267"/>
      <c r="CT683" s="267"/>
      <c r="CU683" s="267"/>
      <c r="CV683" s="267"/>
      <c r="CW683" s="267"/>
      <c r="CX683" s="267"/>
      <c r="CY683" s="267"/>
      <c r="CZ683" s="267"/>
      <c r="DA683" s="267"/>
      <c r="DB683" s="267"/>
      <c r="DC683" s="267"/>
      <c r="DD683" s="267"/>
      <c r="DE683" s="267"/>
      <c r="DF683" s="267"/>
      <c r="DG683" s="267"/>
      <c r="DH683" s="267"/>
      <c r="DI683" s="267"/>
      <c r="DJ683" s="267"/>
      <c r="DK683" s="267"/>
      <c r="DL683" s="267"/>
      <c r="DM683" s="267"/>
      <c r="DN683" s="267"/>
      <c r="DO683" s="267"/>
      <c r="DP683" s="267"/>
      <c r="DQ683" s="267"/>
      <c r="DR683" s="267"/>
      <c r="DS683" s="267"/>
      <c r="DT683" s="267"/>
      <c r="DU683" s="267"/>
      <c r="DV683" s="267"/>
      <c r="DW683" s="267"/>
      <c r="DX683" s="267"/>
      <c r="DY683" s="267"/>
      <c r="DZ683" s="267"/>
      <c r="EA683" s="267"/>
      <c r="EB683" s="267"/>
      <c r="EC683" s="267"/>
      <c r="ED683" s="267"/>
      <c r="EE683" s="267"/>
      <c r="EF683" s="267"/>
      <c r="EG683" s="267"/>
      <c r="EH683" s="267"/>
      <c r="EI683" s="267"/>
      <c r="EJ683" s="267"/>
      <c r="EK683" s="267"/>
      <c r="EL683" s="267"/>
      <c r="EM683" s="267"/>
      <c r="EN683" s="267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67"/>
      <c r="FN683" s="267"/>
      <c r="FO683" s="267"/>
      <c r="FP683" s="267"/>
      <c r="FQ683" s="267"/>
      <c r="FR683" s="267"/>
      <c r="FS683" s="267"/>
      <c r="FT683" s="267"/>
      <c r="FU683" s="267"/>
      <c r="FV683" s="267"/>
      <c r="FW683" s="267"/>
      <c r="FX683" s="267"/>
      <c r="FY683" s="267"/>
      <c r="FZ683" s="267"/>
      <c r="GA683" s="267"/>
      <c r="GB683" s="267"/>
      <c r="GC683" s="267"/>
      <c r="GD683" s="267"/>
      <c r="GE683" s="267"/>
      <c r="GF683" s="267"/>
      <c r="GG683" s="267"/>
      <c r="GH683" s="267"/>
      <c r="GI683" s="267"/>
      <c r="GJ683" s="267"/>
      <c r="GK683" s="267"/>
      <c r="GL683" s="267"/>
      <c r="GM683" s="267"/>
      <c r="GN683" s="267"/>
      <c r="GO683" s="267"/>
      <c r="GP683" s="267"/>
      <c r="GQ683" s="267"/>
      <c r="GR683" s="267"/>
      <c r="GS683" s="267"/>
      <c r="GT683" s="267"/>
      <c r="GU683" s="267"/>
      <c r="GV683" s="267"/>
    </row>
    <row r="684" spans="1:204" s="502" customFormat="1" hidden="1">
      <c r="A684" s="258"/>
      <c r="B684" s="425"/>
      <c r="C684" s="260"/>
      <c r="D684" s="261"/>
      <c r="E684" s="262"/>
      <c r="F684" s="263"/>
      <c r="G684" s="426"/>
      <c r="H684" s="238"/>
      <c r="I684" s="245"/>
      <c r="J684" s="249"/>
      <c r="K684" s="249"/>
      <c r="L684" s="252" t="s">
        <v>134</v>
      </c>
      <c r="M684" s="236">
        <v>4861</v>
      </c>
      <c r="N684" s="240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240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240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  <c r="AJ684" s="267"/>
      <c r="AK684" s="267"/>
      <c r="AL684" s="267"/>
      <c r="AM684" s="267"/>
      <c r="AN684" s="267"/>
      <c r="AO684" s="267"/>
      <c r="AP684" s="267"/>
      <c r="AQ684" s="267"/>
      <c r="AR684" s="267"/>
      <c r="AS684" s="267"/>
      <c r="AT684" s="267"/>
      <c r="AU684" s="267"/>
      <c r="AV684" s="267"/>
      <c r="AW684" s="267"/>
      <c r="AX684" s="267"/>
      <c r="AY684" s="267"/>
      <c r="AZ684" s="267"/>
      <c r="BA684" s="267"/>
      <c r="BB684" s="267"/>
      <c r="BC684" s="267"/>
      <c r="BD684" s="267"/>
      <c r="BE684" s="267"/>
      <c r="BF684" s="267"/>
      <c r="BG684" s="267"/>
      <c r="BH684" s="267"/>
      <c r="BI684" s="267"/>
      <c r="BJ684" s="267"/>
      <c r="BK684" s="267"/>
      <c r="BL684" s="267"/>
      <c r="BM684" s="267"/>
      <c r="BN684" s="267"/>
      <c r="BO684" s="267"/>
      <c r="BP684" s="267"/>
      <c r="BQ684" s="267"/>
      <c r="BR684" s="267"/>
      <c r="BS684" s="26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267"/>
      <c r="CJ684" s="267"/>
      <c r="CK684" s="267"/>
      <c r="CL684" s="267"/>
      <c r="CM684" s="267"/>
      <c r="CN684" s="267"/>
      <c r="CO684" s="267"/>
      <c r="CP684" s="267"/>
      <c r="CQ684" s="267"/>
      <c r="CR684" s="267"/>
      <c r="CS684" s="267"/>
      <c r="CT684" s="267"/>
      <c r="CU684" s="267"/>
      <c r="CV684" s="267"/>
      <c r="CW684" s="267"/>
      <c r="CX684" s="267"/>
      <c r="CY684" s="267"/>
      <c r="CZ684" s="267"/>
      <c r="DA684" s="267"/>
      <c r="DB684" s="267"/>
      <c r="DC684" s="267"/>
      <c r="DD684" s="267"/>
      <c r="DE684" s="267"/>
      <c r="DF684" s="267"/>
      <c r="DG684" s="267"/>
      <c r="DH684" s="267"/>
      <c r="DI684" s="267"/>
      <c r="DJ684" s="267"/>
      <c r="DK684" s="267"/>
      <c r="DL684" s="267"/>
      <c r="DM684" s="267"/>
      <c r="DN684" s="267"/>
      <c r="DO684" s="267"/>
      <c r="DP684" s="267"/>
      <c r="DQ684" s="267"/>
      <c r="DR684" s="267"/>
      <c r="DS684" s="267"/>
      <c r="DT684" s="267"/>
      <c r="DU684" s="267"/>
      <c r="DV684" s="267"/>
      <c r="DW684" s="267"/>
      <c r="DX684" s="267"/>
      <c r="DY684" s="267"/>
      <c r="DZ684" s="267"/>
      <c r="EA684" s="267"/>
      <c r="EB684" s="267"/>
      <c r="EC684" s="267"/>
      <c r="ED684" s="267"/>
      <c r="EE684" s="267"/>
      <c r="EF684" s="267"/>
      <c r="EG684" s="267"/>
      <c r="EH684" s="267"/>
      <c r="EI684" s="267"/>
      <c r="EJ684" s="267"/>
      <c r="EK684" s="267"/>
      <c r="EL684" s="267"/>
      <c r="EM684" s="267"/>
      <c r="EN684" s="267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67"/>
      <c r="FN684" s="267"/>
      <c r="FO684" s="267"/>
      <c r="FP684" s="267"/>
      <c r="FQ684" s="267"/>
      <c r="FR684" s="267"/>
      <c r="FS684" s="267"/>
      <c r="FT684" s="267"/>
      <c r="FU684" s="267"/>
      <c r="FV684" s="267"/>
      <c r="FW684" s="267"/>
      <c r="FX684" s="267"/>
      <c r="FY684" s="267"/>
      <c r="FZ684" s="267"/>
      <c r="GA684" s="267"/>
      <c r="GB684" s="267"/>
      <c r="GC684" s="267"/>
      <c r="GD684" s="267"/>
      <c r="GE684" s="267"/>
      <c r="GF684" s="267"/>
      <c r="GG684" s="267"/>
      <c r="GH684" s="267"/>
      <c r="GI684" s="267"/>
      <c r="GJ684" s="267"/>
      <c r="GK684" s="267"/>
      <c r="GL684" s="267"/>
      <c r="GM684" s="267"/>
      <c r="GN684" s="267"/>
      <c r="GO684" s="267"/>
      <c r="GP684" s="267"/>
      <c r="GQ684" s="267"/>
      <c r="GR684" s="267"/>
      <c r="GS684" s="267"/>
      <c r="GT684" s="267"/>
      <c r="GU684" s="267"/>
      <c r="GV684" s="267"/>
    </row>
    <row r="685" spans="1:204" s="502" customFormat="1" ht="45" hidden="1" customHeight="1">
      <c r="A685" s="258"/>
      <c r="B685" s="425"/>
      <c r="C685" s="260"/>
      <c r="D685" s="261"/>
      <c r="E685" s="262"/>
      <c r="F685" s="263"/>
      <c r="G685" s="426"/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63">SUM(O686:O687)</f>
        <v>0</v>
      </c>
      <c r="P685" s="466">
        <f t="shared" si="63"/>
        <v>0</v>
      </c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  <c r="AJ685" s="267"/>
      <c r="AK685" s="267"/>
      <c r="AL685" s="267"/>
      <c r="AM685" s="267"/>
      <c r="AN685" s="267"/>
      <c r="AO685" s="267"/>
      <c r="AP685" s="267"/>
      <c r="AQ685" s="267"/>
      <c r="AR685" s="267"/>
      <c r="AS685" s="267"/>
      <c r="AT685" s="267"/>
      <c r="AU685" s="267"/>
      <c r="AV685" s="267"/>
      <c r="AW685" s="267"/>
      <c r="AX685" s="267"/>
      <c r="AY685" s="267"/>
      <c r="AZ685" s="267"/>
      <c r="BA685" s="267"/>
      <c r="BB685" s="267"/>
      <c r="BC685" s="267"/>
      <c r="BD685" s="267"/>
      <c r="BE685" s="267"/>
      <c r="BF685" s="267"/>
      <c r="BG685" s="267"/>
      <c r="BH685" s="267"/>
      <c r="BI685" s="267"/>
      <c r="BJ685" s="267"/>
      <c r="BK685" s="267"/>
      <c r="BL685" s="267"/>
      <c r="BM685" s="267"/>
      <c r="BN685" s="267"/>
      <c r="BO685" s="267"/>
      <c r="BP685" s="267"/>
      <c r="BQ685" s="267"/>
      <c r="BR685" s="267"/>
      <c r="BS685" s="26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267"/>
      <c r="CJ685" s="267"/>
      <c r="CK685" s="267"/>
      <c r="CL685" s="267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67"/>
      <c r="EG685" s="267"/>
      <c r="EH685" s="267"/>
      <c r="EI685" s="267"/>
      <c r="EJ685" s="267"/>
      <c r="EK685" s="267"/>
      <c r="EL685" s="267"/>
      <c r="EM685" s="267"/>
      <c r="EN685" s="267"/>
      <c r="EO685" s="267"/>
      <c r="EP685" s="267"/>
      <c r="EQ685" s="267"/>
      <c r="ER685" s="267"/>
      <c r="ES685" s="267"/>
      <c r="ET685" s="267"/>
      <c r="EU685" s="267"/>
      <c r="EV685" s="267"/>
      <c r="EW685" s="267"/>
      <c r="EX685" s="267"/>
      <c r="EY685" s="267"/>
      <c r="EZ685" s="267"/>
      <c r="FA685" s="267"/>
      <c r="FB685" s="267"/>
      <c r="FC685" s="267"/>
      <c r="FD685" s="267"/>
      <c r="FE685" s="267"/>
      <c r="FF685" s="267"/>
      <c r="FG685" s="267"/>
      <c r="FH685" s="267"/>
      <c r="FI685" s="267"/>
      <c r="FJ685" s="267"/>
      <c r="FK685" s="267"/>
      <c r="FL685" s="267"/>
      <c r="FM685" s="267"/>
      <c r="FN685" s="267"/>
      <c r="FO685" s="267"/>
      <c r="FP685" s="267"/>
      <c r="FQ685" s="267"/>
      <c r="FR685" s="267"/>
      <c r="FS685" s="267"/>
      <c r="FT685" s="267"/>
      <c r="FU685" s="267"/>
      <c r="FV685" s="267"/>
      <c r="FW685" s="267"/>
      <c r="FX685" s="267"/>
      <c r="FY685" s="267"/>
      <c r="FZ685" s="267"/>
      <c r="GA685" s="267"/>
      <c r="GB685" s="267"/>
      <c r="GC685" s="267"/>
      <c r="GD685" s="267"/>
      <c r="GE685" s="267"/>
      <c r="GF685" s="267"/>
      <c r="GG685" s="267"/>
      <c r="GH685" s="267"/>
      <c r="GI685" s="267"/>
      <c r="GJ685" s="267"/>
      <c r="GK685" s="267"/>
      <c r="GL685" s="267"/>
      <c r="GM685" s="267"/>
      <c r="GN685" s="267"/>
      <c r="GO685" s="267"/>
      <c r="GP685" s="267"/>
      <c r="GQ685" s="267"/>
      <c r="GR685" s="267"/>
      <c r="GS685" s="267"/>
      <c r="GT685" s="267"/>
      <c r="GU685" s="267"/>
      <c r="GV685" s="267"/>
    </row>
    <row r="686" spans="1:204" s="502" customFormat="1" hidden="1">
      <c r="A686" s="258"/>
      <c r="B686" s="425"/>
      <c r="C686" s="260"/>
      <c r="D686" s="261"/>
      <c r="E686" s="262"/>
      <c r="F686" s="263"/>
      <c r="G686" s="426"/>
      <c r="H686" s="238"/>
      <c r="I686" s="245"/>
      <c r="J686" s="249"/>
      <c r="K686" s="249"/>
      <c r="L686" s="504" t="s">
        <v>123</v>
      </c>
      <c r="M686" s="505">
        <v>4235</v>
      </c>
      <c r="N686" s="240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40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40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  <c r="AJ686" s="267"/>
      <c r="AK686" s="267"/>
      <c r="AL686" s="267"/>
      <c r="AM686" s="267"/>
      <c r="AN686" s="267"/>
      <c r="AO686" s="267"/>
      <c r="AP686" s="267"/>
      <c r="AQ686" s="267"/>
      <c r="AR686" s="267"/>
      <c r="AS686" s="267"/>
      <c r="AT686" s="267"/>
      <c r="AU686" s="267"/>
      <c r="AV686" s="267"/>
      <c r="AW686" s="267"/>
      <c r="AX686" s="267"/>
      <c r="AY686" s="267"/>
      <c r="AZ686" s="267"/>
      <c r="BA686" s="267"/>
      <c r="BB686" s="267"/>
      <c r="BC686" s="267"/>
      <c r="BD686" s="267"/>
      <c r="BE686" s="267"/>
      <c r="BF686" s="267"/>
      <c r="BG686" s="267"/>
      <c r="BH686" s="267"/>
      <c r="BI686" s="267"/>
      <c r="BJ686" s="267"/>
      <c r="BK686" s="267"/>
      <c r="BL686" s="267"/>
      <c r="BM686" s="267"/>
      <c r="BN686" s="267"/>
      <c r="BO686" s="267"/>
      <c r="BP686" s="267"/>
      <c r="BQ686" s="267"/>
      <c r="BR686" s="267"/>
      <c r="BS686" s="26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267"/>
      <c r="CJ686" s="267"/>
      <c r="CK686" s="267"/>
      <c r="CL686" s="267"/>
      <c r="CM686" s="267"/>
      <c r="CN686" s="267"/>
      <c r="CO686" s="267"/>
      <c r="CP686" s="267"/>
      <c r="CQ686" s="267"/>
      <c r="CR686" s="267"/>
      <c r="CS686" s="267"/>
      <c r="CT686" s="267"/>
      <c r="CU686" s="267"/>
      <c r="CV686" s="267"/>
      <c r="CW686" s="267"/>
      <c r="CX686" s="267"/>
      <c r="CY686" s="267"/>
      <c r="CZ686" s="267"/>
      <c r="DA686" s="267"/>
      <c r="DB686" s="267"/>
      <c r="DC686" s="267"/>
      <c r="DD686" s="267"/>
      <c r="DE686" s="267"/>
      <c r="DF686" s="267"/>
      <c r="DG686" s="267"/>
      <c r="DH686" s="267"/>
      <c r="DI686" s="267"/>
      <c r="DJ686" s="267"/>
      <c r="DK686" s="267"/>
      <c r="DL686" s="267"/>
      <c r="DM686" s="267"/>
      <c r="DN686" s="267"/>
      <c r="DO686" s="267"/>
      <c r="DP686" s="267"/>
      <c r="DQ686" s="267"/>
      <c r="DR686" s="267"/>
      <c r="DS686" s="267"/>
      <c r="DT686" s="267"/>
      <c r="DU686" s="267"/>
      <c r="DV686" s="267"/>
      <c r="DW686" s="267"/>
      <c r="DX686" s="267"/>
      <c r="DY686" s="267"/>
      <c r="DZ686" s="267"/>
      <c r="EA686" s="267"/>
      <c r="EB686" s="267"/>
      <c r="EC686" s="267"/>
      <c r="ED686" s="267"/>
      <c r="EE686" s="267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67"/>
      <c r="EP686" s="267"/>
      <c r="EQ686" s="267"/>
      <c r="ER686" s="267"/>
      <c r="ES686" s="267"/>
      <c r="ET686" s="267"/>
      <c r="EU686" s="267"/>
      <c r="EV686" s="267"/>
      <c r="EW686" s="267"/>
      <c r="EX686" s="267"/>
      <c r="EY686" s="267"/>
      <c r="EZ686" s="267"/>
      <c r="FA686" s="267"/>
      <c r="FB686" s="267"/>
      <c r="FC686" s="267"/>
      <c r="FD686" s="267"/>
      <c r="FE686" s="267"/>
      <c r="FF686" s="267"/>
      <c r="FG686" s="267"/>
      <c r="FH686" s="267"/>
      <c r="FI686" s="267"/>
      <c r="FJ686" s="267"/>
      <c r="FK686" s="267"/>
      <c r="FL686" s="267"/>
      <c r="FM686" s="267"/>
      <c r="FN686" s="267"/>
      <c r="FO686" s="267"/>
      <c r="FP686" s="267"/>
      <c r="FQ686" s="267"/>
      <c r="FR686" s="267"/>
      <c r="FS686" s="267"/>
      <c r="FT686" s="267"/>
      <c r="FU686" s="267"/>
      <c r="FV686" s="267"/>
      <c r="FW686" s="267"/>
      <c r="FX686" s="267"/>
      <c r="FY686" s="267"/>
      <c r="FZ686" s="267"/>
      <c r="GA686" s="267"/>
      <c r="GB686" s="267"/>
      <c r="GC686" s="267"/>
      <c r="GD686" s="267"/>
      <c r="GE686" s="267"/>
      <c r="GF686" s="267"/>
      <c r="GG686" s="267"/>
      <c r="GH686" s="267"/>
      <c r="GI686" s="267"/>
      <c r="GJ686" s="267"/>
      <c r="GK686" s="267"/>
      <c r="GL686" s="267"/>
      <c r="GM686" s="267"/>
      <c r="GN686" s="267"/>
      <c r="GO686" s="267"/>
      <c r="GP686" s="267"/>
      <c r="GQ686" s="267"/>
      <c r="GR686" s="267"/>
      <c r="GS686" s="267"/>
      <c r="GT686" s="267"/>
      <c r="GU686" s="267"/>
      <c r="GV686" s="267"/>
    </row>
    <row r="687" spans="1:204" s="502" customFormat="1" hidden="1">
      <c r="A687" s="258"/>
      <c r="B687" s="425"/>
      <c r="C687" s="260"/>
      <c r="D687" s="261"/>
      <c r="E687" s="262"/>
      <c r="F687" s="263"/>
      <c r="G687" s="426"/>
      <c r="H687" s="238"/>
      <c r="I687" s="245"/>
      <c r="J687" s="249"/>
      <c r="K687" s="249"/>
      <c r="L687" s="472" t="s">
        <v>125</v>
      </c>
      <c r="M687" s="506">
        <v>4239</v>
      </c>
      <c r="N687" s="240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240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240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  <c r="AJ687" s="267"/>
      <c r="AK687" s="267"/>
      <c r="AL687" s="267"/>
      <c r="AM687" s="267"/>
      <c r="AN687" s="267"/>
      <c r="AO687" s="267"/>
      <c r="AP687" s="267"/>
      <c r="AQ687" s="267"/>
      <c r="AR687" s="267"/>
      <c r="AS687" s="267"/>
      <c r="AT687" s="267"/>
      <c r="AU687" s="267"/>
      <c r="AV687" s="267"/>
      <c r="AW687" s="267"/>
      <c r="AX687" s="267"/>
      <c r="AY687" s="267"/>
      <c r="AZ687" s="267"/>
      <c r="BA687" s="267"/>
      <c r="BB687" s="267"/>
      <c r="BC687" s="267"/>
      <c r="BD687" s="267"/>
      <c r="BE687" s="267"/>
      <c r="BF687" s="267"/>
      <c r="BG687" s="267"/>
      <c r="BH687" s="267"/>
      <c r="BI687" s="267"/>
      <c r="BJ687" s="267"/>
      <c r="BK687" s="267"/>
      <c r="BL687" s="267"/>
      <c r="BM687" s="267"/>
      <c r="BN687" s="267"/>
      <c r="BO687" s="267"/>
      <c r="BP687" s="267"/>
      <c r="BQ687" s="267"/>
      <c r="BR687" s="267"/>
      <c r="BS687" s="26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267"/>
      <c r="CJ687" s="267"/>
      <c r="CK687" s="267"/>
      <c r="CL687" s="267"/>
      <c r="CM687" s="267"/>
      <c r="CN687" s="267"/>
      <c r="CO687" s="267"/>
      <c r="CP687" s="267"/>
      <c r="CQ687" s="267"/>
      <c r="CR687" s="267"/>
      <c r="CS687" s="267"/>
      <c r="CT687" s="267"/>
      <c r="CU687" s="267"/>
      <c r="CV687" s="267"/>
      <c r="CW687" s="267"/>
      <c r="CX687" s="267"/>
      <c r="CY687" s="267"/>
      <c r="CZ687" s="267"/>
      <c r="DA687" s="267"/>
      <c r="DB687" s="267"/>
      <c r="DC687" s="267"/>
      <c r="DD687" s="267"/>
      <c r="DE687" s="267"/>
      <c r="DF687" s="267"/>
      <c r="DG687" s="267"/>
      <c r="DH687" s="267"/>
      <c r="DI687" s="267"/>
      <c r="DJ687" s="267"/>
      <c r="DK687" s="267"/>
      <c r="DL687" s="267"/>
      <c r="DM687" s="267"/>
      <c r="DN687" s="267"/>
      <c r="DO687" s="267"/>
      <c r="DP687" s="267"/>
      <c r="DQ687" s="267"/>
      <c r="DR687" s="267"/>
      <c r="DS687" s="267"/>
      <c r="DT687" s="267"/>
      <c r="DU687" s="267"/>
      <c r="DV687" s="267"/>
      <c r="DW687" s="267"/>
      <c r="DX687" s="267"/>
      <c r="DY687" s="267"/>
      <c r="DZ687" s="267"/>
      <c r="EA687" s="267"/>
      <c r="EB687" s="267"/>
      <c r="EC687" s="267"/>
      <c r="ED687" s="267"/>
      <c r="EE687" s="267"/>
      <c r="EF687" s="267"/>
      <c r="EG687" s="267"/>
      <c r="EH687" s="267"/>
      <c r="EI687" s="267"/>
      <c r="EJ687" s="267"/>
      <c r="EK687" s="267"/>
      <c r="EL687" s="267"/>
      <c r="EM687" s="267"/>
      <c r="EN687" s="267"/>
      <c r="EO687" s="267"/>
      <c r="EP687" s="267"/>
      <c r="EQ687" s="267"/>
      <c r="ER687" s="267"/>
      <c r="ES687" s="267"/>
      <c r="ET687" s="267"/>
      <c r="EU687" s="267"/>
      <c r="EV687" s="267"/>
      <c r="EW687" s="267"/>
      <c r="EX687" s="267"/>
      <c r="EY687" s="267"/>
      <c r="EZ687" s="267"/>
      <c r="FA687" s="267"/>
      <c r="FB687" s="267"/>
      <c r="FC687" s="267"/>
      <c r="FD687" s="267"/>
      <c r="FE687" s="267"/>
      <c r="FF687" s="267"/>
      <c r="FG687" s="267"/>
      <c r="FH687" s="267"/>
      <c r="FI687" s="267"/>
      <c r="FJ687" s="267"/>
      <c r="FK687" s="267"/>
      <c r="FL687" s="267"/>
      <c r="FM687" s="267"/>
      <c r="FN687" s="267"/>
      <c r="FO687" s="267"/>
      <c r="FP687" s="267"/>
      <c r="FQ687" s="267"/>
      <c r="FR687" s="267"/>
      <c r="FS687" s="267"/>
      <c r="FT687" s="267"/>
      <c r="FU687" s="267"/>
      <c r="FV687" s="267"/>
      <c r="FW687" s="267"/>
      <c r="FX687" s="267"/>
      <c r="FY687" s="267"/>
      <c r="FZ687" s="267"/>
      <c r="GA687" s="267"/>
      <c r="GB687" s="267"/>
      <c r="GC687" s="267"/>
      <c r="GD687" s="267"/>
      <c r="GE687" s="267"/>
      <c r="GF687" s="267"/>
      <c r="GG687" s="267"/>
      <c r="GH687" s="267"/>
      <c r="GI687" s="267"/>
      <c r="GJ687" s="267"/>
      <c r="GK687" s="267"/>
      <c r="GL687" s="267"/>
      <c r="GM687" s="267"/>
      <c r="GN687" s="267"/>
      <c r="GO687" s="267"/>
      <c r="GP687" s="267"/>
      <c r="GQ687" s="267"/>
      <c r="GR687" s="267"/>
      <c r="GS687" s="267"/>
      <c r="GT687" s="267"/>
      <c r="GU687" s="267"/>
      <c r="GV687" s="267"/>
    </row>
    <row r="688" spans="1:204" ht="27"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154299.6</v>
      </c>
      <c r="O688" s="460">
        <f>+O690</f>
        <v>154299.6</v>
      </c>
      <c r="P688" s="460">
        <f>+P690</f>
        <v>0</v>
      </c>
    </row>
    <row r="689" spans="1:204" s="502" customFormat="1">
      <c r="A689" s="258"/>
      <c r="B689" s="425"/>
      <c r="C689" s="260"/>
      <c r="D689" s="261"/>
      <c r="E689" s="262"/>
      <c r="F689" s="263"/>
      <c r="G689" s="426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  <c r="AJ689" s="267"/>
      <c r="AK689" s="267"/>
      <c r="AL689" s="267"/>
      <c r="AM689" s="267"/>
      <c r="AN689" s="267"/>
      <c r="AO689" s="267"/>
      <c r="AP689" s="267"/>
      <c r="AQ689" s="267"/>
      <c r="AR689" s="267"/>
      <c r="AS689" s="267"/>
      <c r="AT689" s="267"/>
      <c r="AU689" s="267"/>
      <c r="AV689" s="267"/>
      <c r="AW689" s="267"/>
      <c r="AX689" s="267"/>
      <c r="AY689" s="267"/>
      <c r="AZ689" s="267"/>
      <c r="BA689" s="267"/>
      <c r="BB689" s="267"/>
      <c r="BC689" s="267"/>
      <c r="BD689" s="267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267"/>
      <c r="CW689" s="267"/>
      <c r="CX689" s="267"/>
      <c r="CY689" s="267"/>
      <c r="CZ689" s="267"/>
      <c r="DA689" s="267"/>
      <c r="DB689" s="267"/>
      <c r="DC689" s="267"/>
      <c r="DD689" s="267"/>
      <c r="DE689" s="267"/>
      <c r="DF689" s="267"/>
      <c r="DG689" s="267"/>
      <c r="DH689" s="267"/>
      <c r="DI689" s="267"/>
      <c r="DJ689" s="267"/>
      <c r="DK689" s="267"/>
      <c r="DL689" s="267"/>
      <c r="DM689" s="267"/>
      <c r="DN689" s="267"/>
      <c r="DO689" s="267"/>
      <c r="DP689" s="267"/>
      <c r="DQ689" s="267"/>
      <c r="DR689" s="267"/>
      <c r="DS689" s="267"/>
      <c r="DT689" s="267"/>
      <c r="DU689" s="267"/>
      <c r="DV689" s="267"/>
      <c r="DW689" s="267"/>
      <c r="DX689" s="267"/>
      <c r="DY689" s="267"/>
      <c r="DZ689" s="267"/>
      <c r="EA689" s="267"/>
      <c r="EB689" s="267"/>
      <c r="EC689" s="267"/>
      <c r="ED689" s="267"/>
      <c r="EE689" s="267"/>
      <c r="EF689" s="267"/>
      <c r="EG689" s="267"/>
      <c r="EH689" s="267"/>
      <c r="EI689" s="267"/>
      <c r="EJ689" s="267"/>
      <c r="EK689" s="267"/>
      <c r="EL689" s="267"/>
      <c r="EM689" s="267"/>
      <c r="EN689" s="267"/>
      <c r="EO689" s="267"/>
      <c r="EP689" s="267"/>
      <c r="EQ689" s="267"/>
      <c r="ER689" s="267"/>
      <c r="ES689" s="267"/>
      <c r="ET689" s="267"/>
      <c r="EU689" s="267"/>
      <c r="EV689" s="267"/>
      <c r="EW689" s="267"/>
      <c r="EX689" s="267"/>
      <c r="EY689" s="267"/>
      <c r="EZ689" s="267"/>
      <c r="FA689" s="267"/>
      <c r="FB689" s="267"/>
      <c r="FC689" s="267"/>
      <c r="FD689" s="267"/>
      <c r="FE689" s="267"/>
      <c r="FF689" s="267"/>
      <c r="FG689" s="267"/>
      <c r="FH689" s="267"/>
      <c r="FI689" s="267"/>
      <c r="FJ689" s="267"/>
      <c r="FK689" s="267"/>
      <c r="FL689" s="267"/>
      <c r="FM689" s="267"/>
      <c r="FN689" s="267"/>
      <c r="FO689" s="267"/>
      <c r="FP689" s="267"/>
      <c r="FQ689" s="267"/>
      <c r="FR689" s="267"/>
      <c r="FS689" s="267"/>
      <c r="FT689" s="267"/>
      <c r="FU689" s="267"/>
      <c r="FV689" s="267"/>
      <c r="FW689" s="267"/>
      <c r="FX689" s="267"/>
      <c r="FY689" s="267"/>
      <c r="FZ689" s="267"/>
      <c r="GA689" s="267"/>
      <c r="GB689" s="267"/>
      <c r="GC689" s="267"/>
      <c r="GD689" s="267"/>
      <c r="GE689" s="267"/>
      <c r="GF689" s="267"/>
      <c r="GG689" s="267"/>
      <c r="GH689" s="267"/>
      <c r="GI689" s="267"/>
      <c r="GJ689" s="267"/>
      <c r="GK689" s="267"/>
      <c r="GL689" s="267"/>
      <c r="GM689" s="267"/>
      <c r="GN689" s="267"/>
      <c r="GO689" s="267"/>
      <c r="GP689" s="267"/>
      <c r="GQ689" s="267"/>
      <c r="GR689" s="267"/>
      <c r="GS689" s="267"/>
      <c r="GT689" s="267"/>
      <c r="GU689" s="267"/>
      <c r="GV689" s="267"/>
    </row>
    <row r="690" spans="1:204" s="502" customFormat="1" ht="25.5">
      <c r="A690" s="258"/>
      <c r="B690" s="425"/>
      <c r="C690" s="260"/>
      <c r="D690" s="261"/>
      <c r="E690" s="262"/>
      <c r="F690" s="263"/>
      <c r="G690" s="426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154299.6</v>
      </c>
      <c r="O690" s="253">
        <f t="shared" ref="O690:P690" si="64">+O692+O700+O706+O708+O714+O721+O725+O733+O739</f>
        <v>154299.6</v>
      </c>
      <c r="P690" s="253">
        <f t="shared" si="64"/>
        <v>0</v>
      </c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  <c r="AJ690" s="267"/>
      <c r="AK690" s="267"/>
      <c r="AL690" s="267"/>
      <c r="AM690" s="267"/>
      <c r="AN690" s="267"/>
      <c r="AO690" s="267"/>
      <c r="AP690" s="267"/>
      <c r="AQ690" s="267"/>
      <c r="AR690" s="267"/>
      <c r="AS690" s="267"/>
      <c r="AT690" s="267"/>
      <c r="AU690" s="267"/>
      <c r="AV690" s="267"/>
      <c r="AW690" s="267"/>
      <c r="AX690" s="267"/>
      <c r="AY690" s="267"/>
      <c r="AZ690" s="267"/>
      <c r="BA690" s="267"/>
      <c r="BB690" s="267"/>
      <c r="BC690" s="267"/>
      <c r="BD690" s="267"/>
      <c r="BE690" s="267"/>
      <c r="BF690" s="267"/>
      <c r="BG690" s="267"/>
      <c r="BH690" s="267"/>
      <c r="BI690" s="267"/>
      <c r="BJ690" s="267"/>
      <c r="BK690" s="267"/>
      <c r="BL690" s="267"/>
      <c r="BM690" s="267"/>
      <c r="BN690" s="267"/>
      <c r="BO690" s="267"/>
      <c r="BP690" s="267"/>
      <c r="BQ690" s="267"/>
      <c r="BR690" s="267"/>
      <c r="BS690" s="26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267"/>
      <c r="CJ690" s="267"/>
      <c r="CK690" s="267"/>
      <c r="CL690" s="267"/>
      <c r="CM690" s="267"/>
      <c r="CN690" s="267"/>
      <c r="CO690" s="267"/>
      <c r="CP690" s="267"/>
      <c r="CQ690" s="267"/>
      <c r="CR690" s="267"/>
      <c r="CS690" s="267"/>
      <c r="CT690" s="267"/>
      <c r="CU690" s="267"/>
      <c r="CV690" s="267"/>
      <c r="CW690" s="267"/>
      <c r="CX690" s="267"/>
      <c r="CY690" s="267"/>
      <c r="CZ690" s="267"/>
      <c r="DA690" s="267"/>
      <c r="DB690" s="267"/>
      <c r="DC690" s="267"/>
      <c r="DD690" s="267"/>
      <c r="DE690" s="267"/>
      <c r="DF690" s="267"/>
      <c r="DG690" s="267"/>
      <c r="DH690" s="267"/>
      <c r="DI690" s="267"/>
      <c r="DJ690" s="267"/>
      <c r="DK690" s="267"/>
      <c r="DL690" s="267"/>
      <c r="DM690" s="267"/>
      <c r="DN690" s="267"/>
      <c r="DO690" s="267"/>
      <c r="DP690" s="267"/>
      <c r="DQ690" s="267"/>
      <c r="DR690" s="267"/>
      <c r="DS690" s="267"/>
      <c r="DT690" s="267"/>
      <c r="DU690" s="267"/>
      <c r="DV690" s="267"/>
      <c r="DW690" s="267"/>
      <c r="DX690" s="267"/>
      <c r="DY690" s="267"/>
      <c r="DZ690" s="267"/>
      <c r="EA690" s="267"/>
      <c r="EB690" s="267"/>
      <c r="EC690" s="267"/>
      <c r="ED690" s="267"/>
      <c r="EE690" s="267"/>
      <c r="EF690" s="267"/>
      <c r="EG690" s="267"/>
      <c r="EH690" s="267"/>
      <c r="EI690" s="267"/>
      <c r="EJ690" s="267"/>
      <c r="EK690" s="267"/>
      <c r="EL690" s="267"/>
      <c r="EM690" s="267"/>
      <c r="EN690" s="267"/>
      <c r="EO690" s="267"/>
      <c r="EP690" s="267"/>
      <c r="EQ690" s="267"/>
      <c r="ER690" s="267"/>
      <c r="ES690" s="267"/>
      <c r="ET690" s="267"/>
      <c r="EU690" s="267"/>
      <c r="EV690" s="267"/>
      <c r="EW690" s="267"/>
      <c r="EX690" s="267"/>
      <c r="EY690" s="267"/>
      <c r="EZ690" s="267"/>
      <c r="FA690" s="267"/>
      <c r="FB690" s="267"/>
      <c r="FC690" s="267"/>
      <c r="FD690" s="267"/>
      <c r="FE690" s="267"/>
      <c r="FF690" s="267"/>
      <c r="FG690" s="267"/>
      <c r="FH690" s="267"/>
      <c r="FI690" s="267"/>
      <c r="FJ690" s="267"/>
      <c r="FK690" s="267"/>
      <c r="FL690" s="267"/>
      <c r="FM690" s="267"/>
      <c r="FN690" s="267"/>
      <c r="FO690" s="267"/>
      <c r="FP690" s="267"/>
      <c r="FQ690" s="267"/>
      <c r="FR690" s="267"/>
      <c r="FS690" s="267"/>
      <c r="FT690" s="267"/>
      <c r="FU690" s="267"/>
      <c r="FV690" s="267"/>
      <c r="FW690" s="267"/>
      <c r="FX690" s="267"/>
      <c r="FY690" s="267"/>
      <c r="FZ690" s="267"/>
      <c r="GA690" s="267"/>
      <c r="GB690" s="267"/>
      <c r="GC690" s="267"/>
      <c r="GD690" s="267"/>
      <c r="GE690" s="267"/>
      <c r="GF690" s="267"/>
      <c r="GG690" s="267"/>
      <c r="GH690" s="267"/>
      <c r="GI690" s="267"/>
      <c r="GJ690" s="267"/>
      <c r="GK690" s="267"/>
      <c r="GL690" s="267"/>
      <c r="GM690" s="267"/>
      <c r="GN690" s="267"/>
      <c r="GO690" s="267"/>
      <c r="GP690" s="267"/>
      <c r="GQ690" s="267"/>
      <c r="GR690" s="267"/>
      <c r="GS690" s="267"/>
      <c r="GT690" s="267"/>
      <c r="GU690" s="267"/>
      <c r="GV690" s="267"/>
    </row>
    <row r="691" spans="1:204" s="502" customFormat="1">
      <c r="A691" s="258"/>
      <c r="B691" s="425"/>
      <c r="C691" s="260"/>
      <c r="D691" s="261"/>
      <c r="E691" s="262"/>
      <c r="F691" s="263"/>
      <c r="G691" s="426"/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  <c r="AJ691" s="267"/>
      <c r="AK691" s="267"/>
      <c r="AL691" s="267"/>
      <c r="AM691" s="267"/>
      <c r="AN691" s="267"/>
      <c r="AO691" s="267"/>
      <c r="AP691" s="267"/>
      <c r="AQ691" s="267"/>
      <c r="AR691" s="267"/>
      <c r="AS691" s="267"/>
      <c r="AT691" s="267"/>
      <c r="AU691" s="267"/>
      <c r="AV691" s="267"/>
      <c r="AW691" s="267"/>
      <c r="AX691" s="267"/>
      <c r="AY691" s="267"/>
      <c r="AZ691" s="267"/>
      <c r="BA691" s="267"/>
      <c r="BB691" s="267"/>
      <c r="BC691" s="267"/>
      <c r="BD691" s="267"/>
      <c r="BE691" s="267"/>
      <c r="BF691" s="267"/>
      <c r="BG691" s="267"/>
      <c r="BH691" s="267"/>
      <c r="BI691" s="267"/>
      <c r="BJ691" s="267"/>
      <c r="BK691" s="267"/>
      <c r="BL691" s="267"/>
      <c r="BM691" s="267"/>
      <c r="BN691" s="267"/>
      <c r="BO691" s="267"/>
      <c r="BP691" s="267"/>
      <c r="BQ691" s="267"/>
      <c r="BR691" s="267"/>
      <c r="BS691" s="26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267"/>
      <c r="CJ691" s="267"/>
      <c r="CK691" s="267"/>
      <c r="CL691" s="267"/>
      <c r="CM691" s="267"/>
      <c r="CN691" s="267"/>
      <c r="CO691" s="267"/>
      <c r="CP691" s="267"/>
      <c r="CQ691" s="267"/>
      <c r="CR691" s="267"/>
      <c r="CS691" s="267"/>
      <c r="CT691" s="267"/>
      <c r="CU691" s="267"/>
      <c r="CV691" s="267"/>
      <c r="CW691" s="267"/>
      <c r="CX691" s="267"/>
      <c r="CY691" s="267"/>
      <c r="CZ691" s="267"/>
      <c r="DA691" s="267"/>
      <c r="DB691" s="267"/>
      <c r="DC691" s="267"/>
      <c r="DD691" s="267"/>
      <c r="DE691" s="267"/>
      <c r="DF691" s="267"/>
      <c r="DG691" s="267"/>
      <c r="DH691" s="267"/>
      <c r="DI691" s="267"/>
      <c r="DJ691" s="267"/>
      <c r="DK691" s="267"/>
      <c r="DL691" s="267"/>
      <c r="DM691" s="267"/>
      <c r="DN691" s="267"/>
      <c r="DO691" s="267"/>
      <c r="DP691" s="267"/>
      <c r="DQ691" s="267"/>
      <c r="DR691" s="267"/>
      <c r="DS691" s="267"/>
      <c r="DT691" s="267"/>
      <c r="DU691" s="267"/>
      <c r="DV691" s="267"/>
      <c r="DW691" s="267"/>
      <c r="DX691" s="267"/>
      <c r="DY691" s="267"/>
      <c r="DZ691" s="267"/>
      <c r="EA691" s="267"/>
      <c r="EB691" s="267"/>
      <c r="EC691" s="267"/>
      <c r="ED691" s="267"/>
      <c r="EE691" s="267"/>
      <c r="EF691" s="267"/>
      <c r="EG691" s="267"/>
      <c r="EH691" s="267"/>
      <c r="EI691" s="267"/>
      <c r="EJ691" s="267"/>
      <c r="EK691" s="267"/>
      <c r="EL691" s="267"/>
      <c r="EM691" s="267"/>
      <c r="EN691" s="267"/>
      <c r="EO691" s="267"/>
      <c r="EP691" s="267"/>
      <c r="EQ691" s="267"/>
      <c r="ER691" s="267"/>
      <c r="ES691" s="267"/>
      <c r="ET691" s="267"/>
      <c r="EU691" s="267"/>
      <c r="EV691" s="267"/>
      <c r="EW691" s="267"/>
      <c r="EX691" s="267"/>
      <c r="EY691" s="267"/>
      <c r="EZ691" s="267"/>
      <c r="FA691" s="267"/>
      <c r="FB691" s="267"/>
      <c r="FC691" s="267"/>
      <c r="FD691" s="267"/>
      <c r="FE691" s="267"/>
      <c r="FF691" s="267"/>
      <c r="FG691" s="267"/>
      <c r="FH691" s="267"/>
      <c r="FI691" s="267"/>
      <c r="FJ691" s="267"/>
      <c r="FK691" s="267"/>
      <c r="FL691" s="267"/>
      <c r="FM691" s="267"/>
      <c r="FN691" s="267"/>
      <c r="FO691" s="267"/>
      <c r="FP691" s="267"/>
      <c r="FQ691" s="267"/>
      <c r="FR691" s="267"/>
      <c r="FS691" s="267"/>
      <c r="FT691" s="267"/>
      <c r="FU691" s="267"/>
      <c r="FV691" s="267"/>
      <c r="FW691" s="267"/>
      <c r="FX691" s="267"/>
      <c r="FY691" s="267"/>
      <c r="FZ691" s="267"/>
      <c r="GA691" s="267"/>
      <c r="GB691" s="267"/>
      <c r="GC691" s="267"/>
      <c r="GD691" s="267"/>
      <c r="GE691" s="267"/>
      <c r="GF691" s="267"/>
      <c r="GG691" s="267"/>
      <c r="GH691" s="267"/>
      <c r="GI691" s="267"/>
      <c r="GJ691" s="267"/>
      <c r="GK691" s="267"/>
      <c r="GL691" s="267"/>
      <c r="GM691" s="267"/>
      <c r="GN691" s="267"/>
      <c r="GO691" s="267"/>
      <c r="GP691" s="267"/>
      <c r="GQ691" s="267"/>
      <c r="GR691" s="267"/>
      <c r="GS691" s="267"/>
      <c r="GT691" s="267"/>
      <c r="GU691" s="267"/>
      <c r="GV691" s="267"/>
    </row>
    <row r="692" spans="1:204" ht="40.5" hidden="1">
      <c r="H692" s="238"/>
      <c r="I692" s="463"/>
      <c r="J692" s="464"/>
      <c r="K692" s="464"/>
      <c r="L692" s="465" t="s">
        <v>903</v>
      </c>
      <c r="M692" s="459"/>
      <c r="N692" s="466">
        <f>SUM(N693:N699)</f>
        <v>0</v>
      </c>
      <c r="O692" s="466">
        <f>SUM(O693:O699)</f>
        <v>0</v>
      </c>
      <c r="P692" s="466">
        <f>SUM(P693:P699)</f>
        <v>0</v>
      </c>
    </row>
    <row r="693" spans="1:204" s="502" customFormat="1" hidden="1">
      <c r="A693" s="258"/>
      <c r="B693" s="425"/>
      <c r="C693" s="260"/>
      <c r="D693" s="261"/>
      <c r="E693" s="262"/>
      <c r="F693" s="263"/>
      <c r="G693" s="426"/>
      <c r="H693" s="238"/>
      <c r="I693" s="245"/>
      <c r="J693" s="249"/>
      <c r="K693" s="249"/>
      <c r="L693" s="248" t="s">
        <v>116</v>
      </c>
      <c r="M693" s="419">
        <v>4214</v>
      </c>
      <c r="N693" s="240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40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40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  <c r="AJ693" s="267"/>
      <c r="AK693" s="267"/>
      <c r="AL693" s="267"/>
      <c r="AM693" s="267"/>
      <c r="AN693" s="267"/>
      <c r="AO693" s="267"/>
      <c r="AP693" s="267"/>
      <c r="AQ693" s="267"/>
      <c r="AR693" s="267"/>
      <c r="AS693" s="267"/>
      <c r="AT693" s="267"/>
      <c r="AU693" s="267"/>
      <c r="AV693" s="267"/>
      <c r="AW693" s="267"/>
      <c r="AX693" s="267"/>
      <c r="AY693" s="267"/>
      <c r="AZ693" s="267"/>
      <c r="BA693" s="267"/>
      <c r="BB693" s="267"/>
      <c r="BC693" s="267"/>
      <c r="BD693" s="267"/>
      <c r="BE693" s="267"/>
      <c r="BF693" s="267"/>
      <c r="BG693" s="267"/>
      <c r="BH693" s="267"/>
      <c r="BI693" s="267"/>
      <c r="BJ693" s="267"/>
      <c r="BK693" s="267"/>
      <c r="BL693" s="267"/>
      <c r="BM693" s="267"/>
      <c r="BN693" s="267"/>
      <c r="BO693" s="267"/>
      <c r="BP693" s="267"/>
      <c r="BQ693" s="267"/>
      <c r="BR693" s="267"/>
      <c r="BS693" s="26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267"/>
      <c r="CJ693" s="267"/>
      <c r="CK693" s="267"/>
      <c r="CL693" s="267"/>
      <c r="CM693" s="267"/>
      <c r="CN693" s="267"/>
      <c r="CO693" s="267"/>
      <c r="CP693" s="267"/>
      <c r="CQ693" s="267"/>
      <c r="CR693" s="267"/>
      <c r="CS693" s="267"/>
      <c r="CT693" s="267"/>
      <c r="CU693" s="267"/>
      <c r="CV693" s="267"/>
      <c r="CW693" s="267"/>
      <c r="CX693" s="267"/>
      <c r="CY693" s="267"/>
      <c r="CZ693" s="267"/>
      <c r="DA693" s="267"/>
      <c r="DB693" s="267"/>
      <c r="DC693" s="267"/>
      <c r="DD693" s="267"/>
      <c r="DE693" s="267"/>
      <c r="DF693" s="267"/>
      <c r="DG693" s="267"/>
      <c r="DH693" s="267"/>
      <c r="DI693" s="267"/>
      <c r="DJ693" s="267"/>
      <c r="DK693" s="267"/>
      <c r="DL693" s="267"/>
      <c r="DM693" s="267"/>
      <c r="DN693" s="267"/>
      <c r="DO693" s="267"/>
      <c r="DP693" s="267"/>
      <c r="DQ693" s="267"/>
      <c r="DR693" s="267"/>
      <c r="DS693" s="267"/>
      <c r="DT693" s="267"/>
      <c r="DU693" s="267"/>
      <c r="DV693" s="267"/>
      <c r="DW693" s="267"/>
      <c r="DX693" s="267"/>
      <c r="DY693" s="267"/>
      <c r="DZ693" s="267"/>
      <c r="EA693" s="267"/>
      <c r="EB693" s="267"/>
      <c r="EC693" s="267"/>
      <c r="ED693" s="267"/>
      <c r="EE693" s="267"/>
      <c r="EF693" s="267"/>
      <c r="EG693" s="267"/>
      <c r="EH693" s="267"/>
      <c r="EI693" s="267"/>
      <c r="EJ693" s="267"/>
      <c r="EK693" s="267"/>
      <c r="EL693" s="267"/>
      <c r="EM693" s="267"/>
      <c r="EN693" s="267"/>
      <c r="EO693" s="267"/>
      <c r="EP693" s="267"/>
      <c r="EQ693" s="267"/>
      <c r="ER693" s="267"/>
      <c r="ES693" s="267"/>
      <c r="ET693" s="267"/>
      <c r="EU693" s="267"/>
      <c r="EV693" s="267"/>
      <c r="EW693" s="267"/>
      <c r="EX693" s="267"/>
      <c r="EY693" s="267"/>
      <c r="EZ693" s="267"/>
      <c r="FA693" s="267"/>
      <c r="FB693" s="267"/>
      <c r="FC693" s="267"/>
      <c r="FD693" s="267"/>
      <c r="FE693" s="267"/>
      <c r="FF693" s="267"/>
      <c r="FG693" s="267"/>
      <c r="FH693" s="267"/>
      <c r="FI693" s="267"/>
      <c r="FJ693" s="267"/>
      <c r="FK693" s="267"/>
      <c r="FL693" s="267"/>
      <c r="FM693" s="267"/>
      <c r="FN693" s="267"/>
      <c r="FO693" s="267"/>
      <c r="FP693" s="267"/>
      <c r="FQ693" s="267"/>
      <c r="FR693" s="267"/>
      <c r="FS693" s="267"/>
      <c r="FT693" s="267"/>
      <c r="FU693" s="267"/>
      <c r="FV693" s="267"/>
      <c r="FW693" s="267"/>
      <c r="FX693" s="267"/>
      <c r="FY693" s="267"/>
      <c r="FZ693" s="267"/>
      <c r="GA693" s="267"/>
      <c r="GB693" s="267"/>
      <c r="GC693" s="267"/>
      <c r="GD693" s="267"/>
      <c r="GE693" s="267"/>
      <c r="GF693" s="267"/>
      <c r="GG693" s="267"/>
      <c r="GH693" s="267"/>
      <c r="GI693" s="267"/>
      <c r="GJ693" s="267"/>
      <c r="GK693" s="267"/>
      <c r="GL693" s="267"/>
      <c r="GM693" s="267"/>
      <c r="GN693" s="267"/>
      <c r="GO693" s="267"/>
      <c r="GP693" s="267"/>
      <c r="GQ693" s="267"/>
      <c r="GR693" s="267"/>
      <c r="GS693" s="267"/>
      <c r="GT693" s="267"/>
      <c r="GU693" s="267"/>
      <c r="GV693" s="267"/>
    </row>
    <row r="694" spans="1:204" ht="25.5" hidden="1">
      <c r="H694" s="238"/>
      <c r="I694" s="245"/>
      <c r="J694" s="249"/>
      <c r="K694" s="249"/>
      <c r="L694" s="252" t="s">
        <v>394</v>
      </c>
      <c r="M694" s="236">
        <v>4233</v>
      </c>
      <c r="N694" s="240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240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240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</row>
    <row r="695" spans="1:204" s="502" customFormat="1" hidden="1">
      <c r="A695" s="258"/>
      <c r="B695" s="425"/>
      <c r="C695" s="260"/>
      <c r="D695" s="261"/>
      <c r="E695" s="262"/>
      <c r="F695" s="263"/>
      <c r="G695" s="426"/>
      <c r="H695" s="238"/>
      <c r="I695" s="245"/>
      <c r="J695" s="249"/>
      <c r="K695" s="249"/>
      <c r="L695" s="248" t="s">
        <v>123</v>
      </c>
      <c r="M695" s="244">
        <v>4235</v>
      </c>
      <c r="N695" s="240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40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40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  <c r="AJ695" s="267"/>
      <c r="AK695" s="267"/>
      <c r="AL695" s="267"/>
      <c r="AM695" s="267"/>
      <c r="AN695" s="267"/>
      <c r="AO695" s="267"/>
      <c r="AP695" s="267"/>
      <c r="AQ695" s="267"/>
      <c r="AR695" s="267"/>
      <c r="AS695" s="267"/>
      <c r="AT695" s="267"/>
      <c r="AU695" s="267"/>
      <c r="AV695" s="267"/>
      <c r="AW695" s="267"/>
      <c r="AX695" s="267"/>
      <c r="AY695" s="267"/>
      <c r="AZ695" s="267"/>
      <c r="BA695" s="267"/>
      <c r="BB695" s="267"/>
      <c r="BC695" s="267"/>
      <c r="BD695" s="267"/>
      <c r="BE695" s="267"/>
      <c r="BF695" s="267"/>
      <c r="BG695" s="267"/>
      <c r="BH695" s="267"/>
      <c r="BI695" s="267"/>
      <c r="BJ695" s="267"/>
      <c r="BK695" s="267"/>
      <c r="BL695" s="267"/>
      <c r="BM695" s="267"/>
      <c r="BN695" s="267"/>
      <c r="BO695" s="267"/>
      <c r="BP695" s="267"/>
      <c r="BQ695" s="267"/>
      <c r="BR695" s="267"/>
      <c r="BS695" s="26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267"/>
      <c r="CJ695" s="267"/>
      <c r="CK695" s="267"/>
      <c r="CL695" s="267"/>
      <c r="CM695" s="267"/>
      <c r="CN695" s="267"/>
      <c r="CO695" s="267"/>
      <c r="CP695" s="267"/>
      <c r="CQ695" s="267"/>
      <c r="CR695" s="267"/>
      <c r="CS695" s="267"/>
      <c r="CT695" s="267"/>
      <c r="CU695" s="267"/>
      <c r="CV695" s="267"/>
      <c r="CW695" s="267"/>
      <c r="CX695" s="267"/>
      <c r="CY695" s="267"/>
      <c r="CZ695" s="267"/>
      <c r="DA695" s="267"/>
      <c r="DB695" s="267"/>
      <c r="DC695" s="267"/>
      <c r="DD695" s="267"/>
      <c r="DE695" s="267"/>
      <c r="DF695" s="267"/>
      <c r="DG695" s="267"/>
      <c r="DH695" s="267"/>
      <c r="DI695" s="267"/>
      <c r="DJ695" s="267"/>
      <c r="DK695" s="267"/>
      <c r="DL695" s="267"/>
      <c r="DM695" s="267"/>
      <c r="DN695" s="267"/>
      <c r="DO695" s="267"/>
      <c r="DP695" s="267"/>
      <c r="DQ695" s="267"/>
      <c r="DR695" s="267"/>
      <c r="DS695" s="267"/>
      <c r="DT695" s="267"/>
      <c r="DU695" s="267"/>
      <c r="DV695" s="267"/>
      <c r="DW695" s="267"/>
      <c r="DX695" s="267"/>
      <c r="DY695" s="267"/>
      <c r="DZ695" s="267"/>
      <c r="EA695" s="267"/>
      <c r="EB695" s="267"/>
      <c r="EC695" s="267"/>
      <c r="ED695" s="267"/>
      <c r="EE695" s="267"/>
      <c r="EF695" s="267"/>
      <c r="EG695" s="267"/>
      <c r="EH695" s="267"/>
      <c r="EI695" s="267"/>
      <c r="EJ695" s="267"/>
      <c r="EK695" s="267"/>
      <c r="EL695" s="267"/>
      <c r="EM695" s="267"/>
      <c r="EN695" s="267"/>
      <c r="EO695" s="267"/>
      <c r="EP695" s="267"/>
      <c r="EQ695" s="267"/>
      <c r="ER695" s="267"/>
      <c r="ES695" s="267"/>
      <c r="ET695" s="267"/>
      <c r="EU695" s="267"/>
      <c r="EV695" s="267"/>
      <c r="EW695" s="267"/>
      <c r="EX695" s="267"/>
      <c r="EY695" s="267"/>
      <c r="EZ695" s="267"/>
      <c r="FA695" s="267"/>
      <c r="FB695" s="267"/>
      <c r="FC695" s="267"/>
      <c r="FD695" s="267"/>
      <c r="FE695" s="267"/>
      <c r="FF695" s="267"/>
      <c r="FG695" s="267"/>
      <c r="FH695" s="267"/>
      <c r="FI695" s="267"/>
      <c r="FJ695" s="267"/>
      <c r="FK695" s="267"/>
      <c r="FL695" s="267"/>
      <c r="FM695" s="267"/>
      <c r="FN695" s="267"/>
      <c r="FO695" s="267"/>
      <c r="FP695" s="267"/>
      <c r="FQ695" s="267"/>
      <c r="FR695" s="267"/>
      <c r="FS695" s="267"/>
      <c r="FT695" s="267"/>
      <c r="FU695" s="267"/>
      <c r="FV695" s="267"/>
      <c r="FW695" s="267"/>
      <c r="FX695" s="267"/>
      <c r="FY695" s="267"/>
      <c r="FZ695" s="267"/>
      <c r="GA695" s="267"/>
      <c r="GB695" s="267"/>
      <c r="GC695" s="267"/>
      <c r="GD695" s="267"/>
      <c r="GE695" s="267"/>
      <c r="GF695" s="267"/>
      <c r="GG695" s="267"/>
      <c r="GH695" s="267"/>
      <c r="GI695" s="267"/>
      <c r="GJ695" s="267"/>
      <c r="GK695" s="267"/>
      <c r="GL695" s="267"/>
      <c r="GM695" s="267"/>
      <c r="GN695" s="267"/>
      <c r="GO695" s="267"/>
      <c r="GP695" s="267"/>
      <c r="GQ695" s="267"/>
      <c r="GR695" s="267"/>
      <c r="GS695" s="267"/>
      <c r="GT695" s="267"/>
      <c r="GU695" s="267"/>
      <c r="GV695" s="267"/>
    </row>
    <row r="696" spans="1:204" hidden="1">
      <c r="H696" s="238"/>
      <c r="I696" s="245"/>
      <c r="J696" s="249"/>
      <c r="K696" s="249"/>
      <c r="L696" s="248" t="s">
        <v>125</v>
      </c>
      <c r="M696" s="250">
        <v>4239</v>
      </c>
      <c r="N696" s="240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40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40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04" s="502" customFormat="1" hidden="1">
      <c r="A697" s="258"/>
      <c r="B697" s="425"/>
      <c r="C697" s="260"/>
      <c r="D697" s="261"/>
      <c r="E697" s="262"/>
      <c r="F697" s="263"/>
      <c r="G697" s="426"/>
      <c r="H697" s="238"/>
      <c r="I697" s="245"/>
      <c r="J697" s="249"/>
      <c r="K697" s="249"/>
      <c r="L697" s="248" t="s">
        <v>396</v>
      </c>
      <c r="M697" s="250">
        <v>4241</v>
      </c>
      <c r="N697" s="240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40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40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  <c r="AJ697" s="267"/>
      <c r="AK697" s="267"/>
      <c r="AL697" s="267"/>
      <c r="AM697" s="267"/>
      <c r="AN697" s="267"/>
      <c r="AO697" s="267"/>
      <c r="AP697" s="267"/>
      <c r="AQ697" s="267"/>
      <c r="AR697" s="267"/>
      <c r="AS697" s="267"/>
      <c r="AT697" s="267"/>
      <c r="AU697" s="267"/>
      <c r="AV697" s="267"/>
      <c r="AW697" s="267"/>
      <c r="AX697" s="267"/>
      <c r="AY697" s="267"/>
      <c r="AZ697" s="267"/>
      <c r="BA697" s="267"/>
      <c r="BB697" s="267"/>
      <c r="BC697" s="267"/>
      <c r="BD697" s="267"/>
      <c r="BE697" s="267"/>
      <c r="BF697" s="267"/>
      <c r="BG697" s="267"/>
      <c r="BH697" s="267"/>
      <c r="BI697" s="267"/>
      <c r="BJ697" s="267"/>
      <c r="BK697" s="267"/>
      <c r="BL697" s="267"/>
      <c r="BM697" s="267"/>
      <c r="BN697" s="267"/>
      <c r="BO697" s="267"/>
      <c r="BP697" s="267"/>
      <c r="BQ697" s="267"/>
      <c r="BR697" s="267"/>
      <c r="BS697" s="26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7"/>
      <c r="CL697" s="267"/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7"/>
      <c r="DB697" s="267"/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7"/>
      <c r="DR697" s="267"/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7"/>
      <c r="EH697" s="267"/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7"/>
      <c r="EX697" s="267"/>
      <c r="EY697" s="267"/>
      <c r="EZ697" s="267"/>
      <c r="FA697" s="267"/>
      <c r="FB697" s="267"/>
      <c r="FC697" s="267"/>
      <c r="FD697" s="267"/>
      <c r="FE697" s="267"/>
      <c r="FF697" s="267"/>
      <c r="FG697" s="267"/>
      <c r="FH697" s="267"/>
      <c r="FI697" s="267"/>
      <c r="FJ697" s="267"/>
      <c r="FK697" s="267"/>
      <c r="FL697" s="267"/>
      <c r="FM697" s="267"/>
      <c r="FN697" s="267"/>
      <c r="FO697" s="267"/>
      <c r="FP697" s="267"/>
      <c r="FQ697" s="267"/>
      <c r="FR697" s="267"/>
      <c r="FS697" s="267"/>
      <c r="FT697" s="267"/>
      <c r="FU697" s="267"/>
      <c r="FV697" s="267"/>
      <c r="FW697" s="267"/>
      <c r="FX697" s="267"/>
      <c r="FY697" s="267"/>
      <c r="FZ697" s="267"/>
      <c r="GA697" s="267"/>
      <c r="GB697" s="267"/>
      <c r="GC697" s="267"/>
      <c r="GD697" s="267"/>
      <c r="GE697" s="267"/>
      <c r="GF697" s="267"/>
      <c r="GG697" s="267"/>
      <c r="GH697" s="267"/>
      <c r="GI697" s="267"/>
      <c r="GJ697" s="267"/>
      <c r="GK697" s="267"/>
      <c r="GL697" s="267"/>
      <c r="GM697" s="267"/>
      <c r="GN697" s="267"/>
      <c r="GO697" s="267"/>
      <c r="GP697" s="267"/>
      <c r="GQ697" s="267"/>
      <c r="GR697" s="267"/>
      <c r="GS697" s="267"/>
      <c r="GT697" s="267"/>
      <c r="GU697" s="267"/>
      <c r="GV697" s="267"/>
    </row>
    <row r="698" spans="1:204" hidden="1">
      <c r="H698" s="238"/>
      <c r="I698" s="245"/>
      <c r="J698" s="249"/>
      <c r="K698" s="249"/>
      <c r="L698" s="252" t="s">
        <v>134</v>
      </c>
      <c r="M698" s="236">
        <v>4861</v>
      </c>
      <c r="N698" s="240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40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40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04" s="502" customFormat="1" hidden="1">
      <c r="A699" s="258"/>
      <c r="B699" s="425"/>
      <c r="C699" s="260"/>
      <c r="D699" s="261"/>
      <c r="E699" s="262"/>
      <c r="F699" s="263"/>
      <c r="G699" s="426"/>
      <c r="H699" s="238"/>
      <c r="I699" s="245"/>
      <c r="J699" s="249"/>
      <c r="K699" s="249"/>
      <c r="L699" s="248" t="s">
        <v>136</v>
      </c>
      <c r="M699" s="244">
        <v>5122</v>
      </c>
      <c r="N699" s="240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40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40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  <c r="AJ699" s="267"/>
      <c r="AK699" s="267"/>
      <c r="AL699" s="267"/>
      <c r="AM699" s="267"/>
      <c r="AN699" s="267"/>
      <c r="AO699" s="267"/>
      <c r="AP699" s="267"/>
      <c r="AQ699" s="267"/>
      <c r="AR699" s="267"/>
      <c r="AS699" s="267"/>
      <c r="AT699" s="267"/>
      <c r="AU699" s="267"/>
      <c r="AV699" s="267"/>
      <c r="AW699" s="267"/>
      <c r="AX699" s="267"/>
      <c r="AY699" s="267"/>
      <c r="AZ699" s="267"/>
      <c r="BA699" s="267"/>
      <c r="BB699" s="267"/>
      <c r="BC699" s="267"/>
      <c r="BD699" s="267"/>
      <c r="BE699" s="267"/>
      <c r="BF699" s="267"/>
      <c r="BG699" s="267"/>
      <c r="BH699" s="267"/>
      <c r="BI699" s="267"/>
      <c r="BJ699" s="267"/>
      <c r="BK699" s="267"/>
      <c r="BL699" s="267"/>
      <c r="BM699" s="267"/>
      <c r="BN699" s="267"/>
      <c r="BO699" s="267"/>
      <c r="BP699" s="267"/>
      <c r="BQ699" s="267"/>
      <c r="BR699" s="267"/>
      <c r="BS699" s="26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267"/>
      <c r="CJ699" s="267"/>
      <c r="CK699" s="267"/>
      <c r="CL699" s="267"/>
      <c r="CM699" s="267"/>
      <c r="CN699" s="267"/>
      <c r="CO699" s="267"/>
      <c r="CP699" s="267"/>
      <c r="CQ699" s="267"/>
      <c r="CR699" s="267"/>
      <c r="CS699" s="267"/>
      <c r="CT699" s="267"/>
      <c r="CU699" s="267"/>
      <c r="CV699" s="267"/>
      <c r="CW699" s="267"/>
      <c r="CX699" s="267"/>
      <c r="CY699" s="267"/>
      <c r="CZ699" s="267"/>
      <c r="DA699" s="267"/>
      <c r="DB699" s="267"/>
      <c r="DC699" s="267"/>
      <c r="DD699" s="267"/>
      <c r="DE699" s="267"/>
      <c r="DF699" s="267"/>
      <c r="DG699" s="267"/>
      <c r="DH699" s="267"/>
      <c r="DI699" s="267"/>
      <c r="DJ699" s="267"/>
      <c r="DK699" s="267"/>
      <c r="DL699" s="267"/>
      <c r="DM699" s="267"/>
      <c r="DN699" s="267"/>
      <c r="DO699" s="267"/>
      <c r="DP699" s="267"/>
      <c r="DQ699" s="267"/>
      <c r="DR699" s="267"/>
      <c r="DS699" s="267"/>
      <c r="DT699" s="267"/>
      <c r="DU699" s="267"/>
      <c r="DV699" s="267"/>
      <c r="DW699" s="267"/>
      <c r="DX699" s="267"/>
      <c r="DY699" s="267"/>
      <c r="DZ699" s="267"/>
      <c r="EA699" s="267"/>
      <c r="EB699" s="267"/>
      <c r="EC699" s="267"/>
      <c r="ED699" s="267"/>
      <c r="EE699" s="267"/>
      <c r="EF699" s="267"/>
      <c r="EG699" s="267"/>
      <c r="EH699" s="267"/>
      <c r="EI699" s="267"/>
      <c r="EJ699" s="267"/>
      <c r="EK699" s="267"/>
      <c r="EL699" s="267"/>
      <c r="EM699" s="267"/>
      <c r="EN699" s="267"/>
      <c r="EO699" s="267"/>
      <c r="EP699" s="267"/>
      <c r="EQ699" s="267"/>
      <c r="ER699" s="267"/>
      <c r="ES699" s="267"/>
      <c r="ET699" s="267"/>
      <c r="EU699" s="267"/>
      <c r="EV699" s="267"/>
      <c r="EW699" s="267"/>
      <c r="EX699" s="267"/>
      <c r="EY699" s="267"/>
      <c r="EZ699" s="267"/>
      <c r="FA699" s="267"/>
      <c r="FB699" s="267"/>
      <c r="FC699" s="267"/>
      <c r="FD699" s="267"/>
      <c r="FE699" s="267"/>
      <c r="FF699" s="267"/>
      <c r="FG699" s="267"/>
      <c r="FH699" s="267"/>
      <c r="FI699" s="267"/>
      <c r="FJ699" s="267"/>
      <c r="FK699" s="267"/>
      <c r="FL699" s="267"/>
      <c r="FM699" s="267"/>
      <c r="FN699" s="267"/>
      <c r="FO699" s="267"/>
      <c r="FP699" s="267"/>
      <c r="FQ699" s="267"/>
      <c r="FR699" s="267"/>
      <c r="FS699" s="267"/>
      <c r="FT699" s="267"/>
      <c r="FU699" s="267"/>
      <c r="FV699" s="267"/>
      <c r="FW699" s="267"/>
      <c r="FX699" s="267"/>
      <c r="FY699" s="267"/>
      <c r="FZ699" s="267"/>
      <c r="GA699" s="267"/>
      <c r="GB699" s="267"/>
      <c r="GC699" s="267"/>
      <c r="GD699" s="267"/>
      <c r="GE699" s="267"/>
      <c r="GF699" s="267"/>
      <c r="GG699" s="267"/>
      <c r="GH699" s="267"/>
      <c r="GI699" s="267"/>
      <c r="GJ699" s="267"/>
      <c r="GK699" s="267"/>
      <c r="GL699" s="267"/>
      <c r="GM699" s="267"/>
      <c r="GN699" s="267"/>
      <c r="GO699" s="267"/>
      <c r="GP699" s="267"/>
      <c r="GQ699" s="267"/>
      <c r="GR699" s="267"/>
      <c r="GS699" s="267"/>
      <c r="GT699" s="267"/>
      <c r="GU699" s="267"/>
      <c r="GV699" s="267"/>
    </row>
    <row r="700" spans="1:204" ht="54">
      <c r="H700" s="238"/>
      <c r="I700" s="463"/>
      <c r="J700" s="464"/>
      <c r="K700" s="464"/>
      <c r="L700" s="465" t="s">
        <v>776</v>
      </c>
      <c r="M700" s="459"/>
      <c r="N700" s="466">
        <f>SUM(N701:N705)</f>
        <v>4376.3999999999996</v>
      </c>
      <c r="O700" s="466">
        <f>SUM(O701:O705)</f>
        <v>4376.3999999999996</v>
      </c>
      <c r="P700" s="466">
        <f>SUM(P701:P705)</f>
        <v>0</v>
      </c>
    </row>
    <row r="701" spans="1:204" s="502" customFormat="1">
      <c r="A701" s="258"/>
      <c r="B701" s="425"/>
      <c r="C701" s="260"/>
      <c r="D701" s="261"/>
      <c r="E701" s="262"/>
      <c r="F701" s="263"/>
      <c r="G701" s="426"/>
      <c r="H701" s="238"/>
      <c r="I701" s="245"/>
      <c r="J701" s="249"/>
      <c r="K701" s="249"/>
      <c r="L701" s="248" t="s">
        <v>125</v>
      </c>
      <c r="M701" s="250">
        <v>4239</v>
      </c>
      <c r="N701" s="240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694</v>
      </c>
      <c r="O701" s="240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694</v>
      </c>
      <c r="P701" s="240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  <c r="AJ701" s="267"/>
      <c r="AK701" s="267"/>
      <c r="AL701" s="267"/>
      <c r="AM701" s="267"/>
      <c r="AN701" s="267"/>
      <c r="AO701" s="267"/>
      <c r="AP701" s="267"/>
      <c r="AQ701" s="267"/>
      <c r="AR701" s="267"/>
      <c r="AS701" s="267"/>
      <c r="AT701" s="267"/>
      <c r="AU701" s="267"/>
      <c r="AV701" s="267"/>
      <c r="AW701" s="267"/>
      <c r="AX701" s="267"/>
      <c r="AY701" s="267"/>
      <c r="AZ701" s="267"/>
      <c r="BA701" s="267"/>
      <c r="BB701" s="267"/>
      <c r="BC701" s="267"/>
      <c r="BD701" s="267"/>
      <c r="BE701" s="267"/>
      <c r="BF701" s="267"/>
      <c r="BG701" s="267"/>
      <c r="BH701" s="267"/>
      <c r="BI701" s="267"/>
      <c r="BJ701" s="267"/>
      <c r="BK701" s="267"/>
      <c r="BL701" s="267"/>
      <c r="BM701" s="267"/>
      <c r="BN701" s="267"/>
      <c r="BO701" s="267"/>
      <c r="BP701" s="267"/>
      <c r="BQ701" s="267"/>
      <c r="BR701" s="267"/>
      <c r="BS701" s="26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267"/>
      <c r="CJ701" s="267"/>
      <c r="CK701" s="267"/>
      <c r="CL701" s="267"/>
      <c r="CM701" s="267"/>
      <c r="CN701" s="267"/>
      <c r="CO701" s="267"/>
      <c r="CP701" s="267"/>
      <c r="CQ701" s="267"/>
      <c r="CR701" s="267"/>
      <c r="CS701" s="267"/>
      <c r="CT701" s="267"/>
      <c r="CU701" s="267"/>
      <c r="CV701" s="267"/>
      <c r="CW701" s="267"/>
      <c r="CX701" s="267"/>
      <c r="CY701" s="267"/>
      <c r="CZ701" s="267"/>
      <c r="DA701" s="267"/>
      <c r="DB701" s="267"/>
      <c r="DC701" s="267"/>
      <c r="DD701" s="267"/>
      <c r="DE701" s="267"/>
      <c r="DF701" s="267"/>
      <c r="DG701" s="267"/>
      <c r="DH701" s="267"/>
      <c r="DI701" s="267"/>
      <c r="DJ701" s="267"/>
      <c r="DK701" s="267"/>
      <c r="DL701" s="267"/>
      <c r="DM701" s="267"/>
      <c r="DN701" s="267"/>
      <c r="DO701" s="267"/>
      <c r="DP701" s="267"/>
      <c r="DQ701" s="267"/>
      <c r="DR701" s="267"/>
      <c r="DS701" s="267"/>
      <c r="DT701" s="267"/>
      <c r="DU701" s="267"/>
      <c r="DV701" s="267"/>
      <c r="DW701" s="267"/>
      <c r="DX701" s="267"/>
      <c r="DY701" s="267"/>
      <c r="DZ701" s="267"/>
      <c r="EA701" s="267"/>
      <c r="EB701" s="267"/>
      <c r="EC701" s="267"/>
      <c r="ED701" s="267"/>
      <c r="EE701" s="267"/>
      <c r="EF701" s="267"/>
      <c r="EG701" s="267"/>
      <c r="EH701" s="267"/>
      <c r="EI701" s="267"/>
      <c r="EJ701" s="267"/>
      <c r="EK701" s="267"/>
      <c r="EL701" s="267"/>
      <c r="EM701" s="267"/>
      <c r="EN701" s="267"/>
      <c r="EO701" s="267"/>
      <c r="EP701" s="267"/>
      <c r="EQ701" s="267"/>
      <c r="ER701" s="267"/>
      <c r="ES701" s="267"/>
      <c r="ET701" s="267"/>
      <c r="EU701" s="267"/>
      <c r="EV701" s="267"/>
      <c r="EW701" s="267"/>
      <c r="EX701" s="267"/>
      <c r="EY701" s="267"/>
      <c r="EZ701" s="267"/>
      <c r="FA701" s="267"/>
      <c r="FB701" s="267"/>
      <c r="FC701" s="267"/>
      <c r="FD701" s="267"/>
      <c r="FE701" s="267"/>
      <c r="FF701" s="267"/>
      <c r="FG701" s="267"/>
      <c r="FH701" s="267"/>
      <c r="FI701" s="267"/>
      <c r="FJ701" s="267"/>
      <c r="FK701" s="267"/>
      <c r="FL701" s="267"/>
      <c r="FM701" s="267"/>
      <c r="FN701" s="267"/>
      <c r="FO701" s="267"/>
      <c r="FP701" s="267"/>
      <c r="FQ701" s="267"/>
      <c r="FR701" s="267"/>
      <c r="FS701" s="267"/>
      <c r="FT701" s="267"/>
      <c r="FU701" s="267"/>
      <c r="FV701" s="267"/>
      <c r="FW701" s="267"/>
      <c r="FX701" s="267"/>
      <c r="FY701" s="267"/>
      <c r="FZ701" s="267"/>
      <c r="GA701" s="267"/>
      <c r="GB701" s="267"/>
      <c r="GC701" s="267"/>
      <c r="GD701" s="267"/>
      <c r="GE701" s="267"/>
      <c r="GF701" s="267"/>
      <c r="GG701" s="267"/>
      <c r="GH701" s="267"/>
      <c r="GI701" s="267"/>
      <c r="GJ701" s="267"/>
      <c r="GK701" s="267"/>
      <c r="GL701" s="267"/>
      <c r="GM701" s="267"/>
      <c r="GN701" s="267"/>
      <c r="GO701" s="267"/>
      <c r="GP701" s="267"/>
      <c r="GQ701" s="267"/>
      <c r="GR701" s="267"/>
      <c r="GS701" s="267"/>
      <c r="GT701" s="267"/>
      <c r="GU701" s="267"/>
      <c r="GV701" s="267"/>
    </row>
    <row r="702" spans="1:204" s="502" customFormat="1" ht="24.75" customHeight="1">
      <c r="A702" s="258"/>
      <c r="B702" s="425"/>
      <c r="C702" s="260"/>
      <c r="D702" s="261"/>
      <c r="E702" s="262"/>
      <c r="F702" s="263"/>
      <c r="G702" s="426"/>
      <c r="H702" s="238"/>
      <c r="I702" s="245"/>
      <c r="J702" s="249"/>
      <c r="K702" s="249"/>
      <c r="L702" s="252" t="s">
        <v>142</v>
      </c>
      <c r="M702" s="419">
        <v>4251</v>
      </c>
      <c r="N702" s="240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3682.4</v>
      </c>
      <c r="O702" s="240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3682.4</v>
      </c>
      <c r="P702" s="240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  <c r="AJ702" s="267"/>
      <c r="AK702" s="267"/>
      <c r="AL702" s="267"/>
      <c r="AM702" s="267"/>
      <c r="AN702" s="267"/>
      <c r="AO702" s="267"/>
      <c r="AP702" s="267"/>
      <c r="AQ702" s="267"/>
      <c r="AR702" s="267"/>
      <c r="AS702" s="267"/>
      <c r="AT702" s="267"/>
      <c r="AU702" s="267"/>
      <c r="AV702" s="267"/>
      <c r="AW702" s="267"/>
      <c r="AX702" s="267"/>
      <c r="AY702" s="267"/>
      <c r="AZ702" s="267"/>
      <c r="BA702" s="267"/>
      <c r="BB702" s="267"/>
      <c r="BC702" s="267"/>
      <c r="BD702" s="267"/>
      <c r="BE702" s="267"/>
      <c r="BF702" s="267"/>
      <c r="BG702" s="267"/>
      <c r="BH702" s="267"/>
      <c r="BI702" s="267"/>
      <c r="BJ702" s="267"/>
      <c r="BK702" s="267"/>
      <c r="BL702" s="267"/>
      <c r="BM702" s="267"/>
      <c r="BN702" s="267"/>
      <c r="BO702" s="267"/>
      <c r="BP702" s="267"/>
      <c r="BQ702" s="267"/>
      <c r="BR702" s="267"/>
      <c r="BS702" s="26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267"/>
      <c r="CJ702" s="267"/>
      <c r="CK702" s="267"/>
      <c r="CL702" s="267"/>
      <c r="CM702" s="267"/>
      <c r="CN702" s="267"/>
      <c r="CO702" s="267"/>
      <c r="CP702" s="267"/>
      <c r="CQ702" s="267"/>
      <c r="CR702" s="267"/>
      <c r="CS702" s="267"/>
      <c r="CT702" s="267"/>
      <c r="CU702" s="267"/>
      <c r="CV702" s="267"/>
      <c r="CW702" s="267"/>
      <c r="CX702" s="267"/>
      <c r="CY702" s="267"/>
      <c r="CZ702" s="267"/>
      <c r="DA702" s="267"/>
      <c r="DB702" s="267"/>
      <c r="DC702" s="267"/>
      <c r="DD702" s="267"/>
      <c r="DE702" s="267"/>
      <c r="DF702" s="267"/>
      <c r="DG702" s="267"/>
      <c r="DH702" s="267"/>
      <c r="DI702" s="267"/>
      <c r="DJ702" s="267"/>
      <c r="DK702" s="267"/>
      <c r="DL702" s="267"/>
      <c r="DM702" s="267"/>
      <c r="DN702" s="267"/>
      <c r="DO702" s="267"/>
      <c r="DP702" s="267"/>
      <c r="DQ702" s="267"/>
      <c r="DR702" s="267"/>
      <c r="DS702" s="267"/>
      <c r="DT702" s="267"/>
      <c r="DU702" s="267"/>
      <c r="DV702" s="267"/>
      <c r="DW702" s="267"/>
      <c r="DX702" s="267"/>
      <c r="DY702" s="267"/>
      <c r="DZ702" s="267"/>
      <c r="EA702" s="267"/>
      <c r="EB702" s="267"/>
      <c r="EC702" s="267"/>
      <c r="ED702" s="267"/>
      <c r="EE702" s="267"/>
      <c r="EF702" s="267"/>
      <c r="EG702" s="267"/>
      <c r="EH702" s="267"/>
      <c r="EI702" s="267"/>
      <c r="EJ702" s="267"/>
      <c r="EK702" s="267"/>
      <c r="EL702" s="267"/>
      <c r="EM702" s="267"/>
      <c r="EN702" s="267"/>
      <c r="EO702" s="267"/>
      <c r="EP702" s="267"/>
      <c r="EQ702" s="267"/>
      <c r="ER702" s="267"/>
      <c r="ES702" s="267"/>
      <c r="ET702" s="267"/>
      <c r="EU702" s="267"/>
      <c r="EV702" s="267"/>
      <c r="EW702" s="267"/>
      <c r="EX702" s="267"/>
      <c r="EY702" s="267"/>
      <c r="EZ702" s="267"/>
      <c r="FA702" s="267"/>
      <c r="FB702" s="267"/>
      <c r="FC702" s="267"/>
      <c r="FD702" s="267"/>
      <c r="FE702" s="267"/>
      <c r="FF702" s="267"/>
      <c r="FG702" s="267"/>
      <c r="FH702" s="267"/>
      <c r="FI702" s="267"/>
      <c r="FJ702" s="267"/>
      <c r="FK702" s="267"/>
      <c r="FL702" s="267"/>
      <c r="FM702" s="267"/>
      <c r="FN702" s="267"/>
      <c r="FO702" s="267"/>
      <c r="FP702" s="267"/>
      <c r="FQ702" s="267"/>
      <c r="FR702" s="267"/>
      <c r="FS702" s="267"/>
      <c r="FT702" s="267"/>
      <c r="FU702" s="267"/>
      <c r="FV702" s="267"/>
      <c r="FW702" s="267"/>
      <c r="FX702" s="267"/>
      <c r="FY702" s="267"/>
      <c r="FZ702" s="267"/>
      <c r="GA702" s="267"/>
      <c r="GB702" s="267"/>
      <c r="GC702" s="267"/>
      <c r="GD702" s="267"/>
      <c r="GE702" s="267"/>
      <c r="GF702" s="267"/>
      <c r="GG702" s="267"/>
      <c r="GH702" s="267"/>
      <c r="GI702" s="267"/>
      <c r="GJ702" s="267"/>
      <c r="GK702" s="267"/>
      <c r="GL702" s="267"/>
      <c r="GM702" s="267"/>
      <c r="GN702" s="267"/>
      <c r="GO702" s="267"/>
      <c r="GP702" s="267"/>
      <c r="GQ702" s="267"/>
      <c r="GR702" s="267"/>
      <c r="GS702" s="267"/>
      <c r="GT702" s="267"/>
      <c r="GU702" s="267"/>
      <c r="GV702" s="267"/>
    </row>
    <row r="703" spans="1:204" hidden="1">
      <c r="H703" s="238"/>
      <c r="I703" s="245"/>
      <c r="J703" s="249"/>
      <c r="K703" s="249"/>
      <c r="L703" s="248" t="s">
        <v>130</v>
      </c>
      <c r="M703" s="419">
        <v>4267</v>
      </c>
      <c r="N703" s="240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40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40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</row>
    <row r="704" spans="1:204" hidden="1">
      <c r="H704" s="238"/>
      <c r="I704" s="245"/>
      <c r="J704" s="249"/>
      <c r="K704" s="249"/>
      <c r="L704" s="254" t="s">
        <v>364</v>
      </c>
      <c r="M704" s="237">
        <v>4269</v>
      </c>
      <c r="N704" s="240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40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40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</row>
    <row r="705" spans="1:204" s="502" customFormat="1" hidden="1">
      <c r="A705" s="258"/>
      <c r="B705" s="425"/>
      <c r="C705" s="260"/>
      <c r="D705" s="261"/>
      <c r="E705" s="262"/>
      <c r="F705" s="263"/>
      <c r="G705" s="426"/>
      <c r="H705" s="238"/>
      <c r="I705" s="245"/>
      <c r="J705" s="249"/>
      <c r="K705" s="249"/>
      <c r="L705" s="252" t="s">
        <v>134</v>
      </c>
      <c r="M705" s="236">
        <v>4861</v>
      </c>
      <c r="N705" s="240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40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40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  <c r="AJ705" s="267"/>
      <c r="AK705" s="267"/>
      <c r="AL705" s="267"/>
      <c r="AM705" s="267"/>
      <c r="AN705" s="267"/>
      <c r="AO705" s="267"/>
      <c r="AP705" s="267"/>
      <c r="AQ705" s="267"/>
      <c r="AR705" s="267"/>
      <c r="AS705" s="267"/>
      <c r="AT705" s="267"/>
      <c r="AU705" s="267"/>
      <c r="AV705" s="267"/>
      <c r="AW705" s="267"/>
      <c r="AX705" s="267"/>
      <c r="AY705" s="267"/>
      <c r="AZ705" s="267"/>
      <c r="BA705" s="267"/>
      <c r="BB705" s="267"/>
      <c r="BC705" s="267"/>
      <c r="BD705" s="267"/>
      <c r="BE705" s="267"/>
      <c r="BF705" s="267"/>
      <c r="BG705" s="267"/>
      <c r="BH705" s="267"/>
      <c r="BI705" s="267"/>
      <c r="BJ705" s="267"/>
      <c r="BK705" s="267"/>
      <c r="BL705" s="267"/>
      <c r="BM705" s="267"/>
      <c r="BN705" s="267"/>
      <c r="BO705" s="267"/>
      <c r="BP705" s="267"/>
      <c r="BQ705" s="267"/>
      <c r="BR705" s="267"/>
      <c r="BS705" s="26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267"/>
      <c r="CJ705" s="267"/>
      <c r="CK705" s="267"/>
      <c r="CL705" s="267"/>
      <c r="CM705" s="267"/>
      <c r="CN705" s="267"/>
      <c r="CO705" s="267"/>
      <c r="CP705" s="267"/>
      <c r="CQ705" s="267"/>
      <c r="CR705" s="267"/>
      <c r="CS705" s="267"/>
      <c r="CT705" s="267"/>
      <c r="CU705" s="267"/>
      <c r="CV705" s="267"/>
      <c r="CW705" s="267"/>
      <c r="CX705" s="267"/>
      <c r="CY705" s="267"/>
      <c r="CZ705" s="267"/>
      <c r="DA705" s="267"/>
      <c r="DB705" s="267"/>
      <c r="DC705" s="267"/>
      <c r="DD705" s="267"/>
      <c r="DE705" s="267"/>
      <c r="DF705" s="267"/>
      <c r="DG705" s="267"/>
      <c r="DH705" s="267"/>
      <c r="DI705" s="267"/>
      <c r="DJ705" s="267"/>
      <c r="DK705" s="267"/>
      <c r="DL705" s="267"/>
      <c r="DM705" s="267"/>
      <c r="DN705" s="267"/>
      <c r="DO705" s="267"/>
      <c r="DP705" s="267"/>
      <c r="DQ705" s="267"/>
      <c r="DR705" s="267"/>
      <c r="DS705" s="267"/>
      <c r="DT705" s="267"/>
      <c r="DU705" s="267"/>
      <c r="DV705" s="267"/>
      <c r="DW705" s="267"/>
      <c r="DX705" s="267"/>
      <c r="DY705" s="267"/>
      <c r="DZ705" s="267"/>
      <c r="EA705" s="267"/>
      <c r="EB705" s="267"/>
      <c r="EC705" s="267"/>
      <c r="ED705" s="267"/>
      <c r="EE705" s="267"/>
      <c r="EF705" s="267"/>
      <c r="EG705" s="267"/>
      <c r="EH705" s="267"/>
      <c r="EI705" s="267"/>
      <c r="EJ705" s="267"/>
      <c r="EK705" s="267"/>
      <c r="EL705" s="267"/>
      <c r="EM705" s="267"/>
      <c r="EN705" s="267"/>
      <c r="EO705" s="267"/>
      <c r="EP705" s="267"/>
      <c r="EQ705" s="267"/>
      <c r="ER705" s="267"/>
      <c r="ES705" s="267"/>
      <c r="ET705" s="267"/>
      <c r="EU705" s="267"/>
      <c r="EV705" s="267"/>
      <c r="EW705" s="267"/>
      <c r="EX705" s="267"/>
      <c r="EY705" s="267"/>
      <c r="EZ705" s="267"/>
      <c r="FA705" s="267"/>
      <c r="FB705" s="267"/>
      <c r="FC705" s="267"/>
      <c r="FD705" s="267"/>
      <c r="FE705" s="267"/>
      <c r="FF705" s="267"/>
      <c r="FG705" s="267"/>
      <c r="FH705" s="267"/>
      <c r="FI705" s="267"/>
      <c r="FJ705" s="267"/>
      <c r="FK705" s="267"/>
      <c r="FL705" s="267"/>
      <c r="FM705" s="267"/>
      <c r="FN705" s="267"/>
      <c r="FO705" s="267"/>
      <c r="FP705" s="267"/>
      <c r="FQ705" s="267"/>
      <c r="FR705" s="267"/>
      <c r="FS705" s="267"/>
      <c r="FT705" s="267"/>
      <c r="FU705" s="267"/>
      <c r="FV705" s="267"/>
      <c r="FW705" s="267"/>
      <c r="FX705" s="267"/>
      <c r="FY705" s="267"/>
      <c r="FZ705" s="267"/>
      <c r="GA705" s="267"/>
      <c r="GB705" s="267"/>
      <c r="GC705" s="267"/>
      <c r="GD705" s="267"/>
      <c r="GE705" s="267"/>
      <c r="GF705" s="267"/>
      <c r="GG705" s="267"/>
      <c r="GH705" s="267"/>
      <c r="GI705" s="267"/>
      <c r="GJ705" s="267"/>
      <c r="GK705" s="267"/>
      <c r="GL705" s="267"/>
      <c r="GM705" s="267"/>
      <c r="GN705" s="267"/>
      <c r="GO705" s="267"/>
      <c r="GP705" s="267"/>
      <c r="GQ705" s="267"/>
      <c r="GR705" s="267"/>
      <c r="GS705" s="267"/>
      <c r="GT705" s="267"/>
      <c r="GU705" s="267"/>
      <c r="GV705" s="267"/>
    </row>
    <row r="706" spans="1:204" ht="27">
      <c r="H706" s="238"/>
      <c r="I706" s="463"/>
      <c r="J706" s="464"/>
      <c r="K706" s="464"/>
      <c r="L706" s="465" t="s">
        <v>777</v>
      </c>
      <c r="M706" s="459"/>
      <c r="N706" s="466">
        <f>SUM(N707)</f>
        <v>46844.2</v>
      </c>
      <c r="O706" s="466">
        <f>SUM(O707)</f>
        <v>46844.2</v>
      </c>
      <c r="P706" s="466">
        <f>SUM(P707)</f>
        <v>0</v>
      </c>
    </row>
    <row r="707" spans="1:204" s="502" customFormat="1" ht="25.5">
      <c r="A707" s="258"/>
      <c r="B707" s="425"/>
      <c r="C707" s="260"/>
      <c r="D707" s="261"/>
      <c r="E707" s="262"/>
      <c r="F707" s="263"/>
      <c r="G707" s="426"/>
      <c r="H707" s="245"/>
      <c r="I707" s="245"/>
      <c r="J707" s="249"/>
      <c r="K707" s="249"/>
      <c r="L707" s="248" t="s">
        <v>219</v>
      </c>
      <c r="M707" s="244">
        <v>4819</v>
      </c>
      <c r="N707" s="240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46844.2</v>
      </c>
      <c r="O707" s="240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46844.2</v>
      </c>
      <c r="P707" s="240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  <c r="AJ707" s="267"/>
      <c r="AK707" s="267"/>
      <c r="AL707" s="267"/>
      <c r="AM707" s="267"/>
      <c r="AN707" s="267"/>
      <c r="AO707" s="267"/>
      <c r="AP707" s="267"/>
      <c r="AQ707" s="267"/>
      <c r="AR707" s="267"/>
      <c r="AS707" s="267"/>
      <c r="AT707" s="267"/>
      <c r="AU707" s="267"/>
      <c r="AV707" s="267"/>
      <c r="AW707" s="267"/>
      <c r="AX707" s="267"/>
      <c r="AY707" s="267"/>
      <c r="AZ707" s="267"/>
      <c r="BA707" s="267"/>
      <c r="BB707" s="267"/>
      <c r="BC707" s="267"/>
      <c r="BD707" s="267"/>
      <c r="BE707" s="267"/>
      <c r="BF707" s="267"/>
      <c r="BG707" s="267"/>
      <c r="BH707" s="267"/>
      <c r="BI707" s="267"/>
      <c r="BJ707" s="267"/>
      <c r="BK707" s="267"/>
      <c r="BL707" s="267"/>
      <c r="BM707" s="267"/>
      <c r="BN707" s="267"/>
      <c r="BO707" s="267"/>
      <c r="BP707" s="267"/>
      <c r="BQ707" s="267"/>
      <c r="BR707" s="267"/>
      <c r="BS707" s="26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267"/>
      <c r="CJ707" s="267"/>
      <c r="CK707" s="267"/>
      <c r="CL707" s="267"/>
      <c r="CM707" s="267"/>
      <c r="CN707" s="267"/>
      <c r="CO707" s="267"/>
      <c r="CP707" s="267"/>
      <c r="CQ707" s="267"/>
      <c r="CR707" s="267"/>
      <c r="CS707" s="267"/>
      <c r="CT707" s="267"/>
      <c r="CU707" s="267"/>
      <c r="CV707" s="267"/>
      <c r="CW707" s="267"/>
      <c r="CX707" s="267"/>
      <c r="CY707" s="267"/>
      <c r="CZ707" s="267"/>
      <c r="DA707" s="267"/>
      <c r="DB707" s="267"/>
      <c r="DC707" s="267"/>
      <c r="DD707" s="267"/>
      <c r="DE707" s="267"/>
      <c r="DF707" s="267"/>
      <c r="DG707" s="267"/>
      <c r="DH707" s="267"/>
      <c r="DI707" s="267"/>
      <c r="DJ707" s="267"/>
      <c r="DK707" s="267"/>
      <c r="DL707" s="267"/>
      <c r="DM707" s="267"/>
      <c r="DN707" s="267"/>
      <c r="DO707" s="267"/>
      <c r="DP707" s="267"/>
      <c r="DQ707" s="267"/>
      <c r="DR707" s="267"/>
      <c r="DS707" s="267"/>
      <c r="DT707" s="267"/>
      <c r="DU707" s="267"/>
      <c r="DV707" s="267"/>
      <c r="DW707" s="267"/>
      <c r="DX707" s="267"/>
      <c r="DY707" s="267"/>
      <c r="DZ707" s="267"/>
      <c r="EA707" s="267"/>
      <c r="EB707" s="267"/>
      <c r="EC707" s="267"/>
      <c r="ED707" s="267"/>
      <c r="EE707" s="267"/>
      <c r="EF707" s="267"/>
      <c r="EG707" s="267"/>
      <c r="EH707" s="267"/>
      <c r="EI707" s="267"/>
      <c r="EJ707" s="267"/>
      <c r="EK707" s="267"/>
      <c r="EL707" s="267"/>
      <c r="EM707" s="267"/>
      <c r="EN707" s="267"/>
      <c r="EO707" s="267"/>
      <c r="EP707" s="267"/>
      <c r="EQ707" s="267"/>
      <c r="ER707" s="267"/>
      <c r="ES707" s="267"/>
      <c r="ET707" s="267"/>
      <c r="EU707" s="267"/>
      <c r="EV707" s="267"/>
      <c r="EW707" s="267"/>
      <c r="EX707" s="267"/>
      <c r="EY707" s="267"/>
      <c r="EZ707" s="267"/>
      <c r="FA707" s="267"/>
      <c r="FB707" s="267"/>
      <c r="FC707" s="267"/>
      <c r="FD707" s="267"/>
      <c r="FE707" s="267"/>
      <c r="FF707" s="267"/>
      <c r="FG707" s="267"/>
      <c r="FH707" s="267"/>
      <c r="FI707" s="267"/>
      <c r="FJ707" s="267"/>
      <c r="FK707" s="267"/>
      <c r="FL707" s="267"/>
      <c r="FM707" s="267"/>
      <c r="FN707" s="267"/>
      <c r="FO707" s="267"/>
      <c r="FP707" s="267"/>
      <c r="FQ707" s="267"/>
      <c r="FR707" s="267"/>
      <c r="FS707" s="267"/>
      <c r="FT707" s="267"/>
      <c r="FU707" s="267"/>
      <c r="FV707" s="267"/>
      <c r="FW707" s="267"/>
      <c r="FX707" s="267"/>
      <c r="FY707" s="267"/>
      <c r="FZ707" s="267"/>
      <c r="GA707" s="267"/>
      <c r="GB707" s="267"/>
      <c r="GC707" s="267"/>
      <c r="GD707" s="267"/>
      <c r="GE707" s="267"/>
      <c r="GF707" s="267"/>
      <c r="GG707" s="267"/>
      <c r="GH707" s="267"/>
      <c r="GI707" s="267"/>
      <c r="GJ707" s="267"/>
      <c r="GK707" s="267"/>
      <c r="GL707" s="267"/>
      <c r="GM707" s="267"/>
      <c r="GN707" s="267"/>
      <c r="GO707" s="267"/>
      <c r="GP707" s="267"/>
      <c r="GQ707" s="267"/>
      <c r="GR707" s="267"/>
      <c r="GS707" s="267"/>
      <c r="GT707" s="267"/>
      <c r="GU707" s="267"/>
      <c r="GV707" s="267"/>
    </row>
    <row r="708" spans="1:204" ht="40.5" hidden="1">
      <c r="H708" s="238"/>
      <c r="I708" s="463"/>
      <c r="J708" s="464"/>
      <c r="K708" s="464"/>
      <c r="L708" s="465" t="s">
        <v>778</v>
      </c>
      <c r="M708" s="459"/>
      <c r="N708" s="466">
        <f>SUM(N709:N713)</f>
        <v>0</v>
      </c>
      <c r="O708" s="466">
        <f>SUM(O709:O713)</f>
        <v>0</v>
      </c>
      <c r="P708" s="466">
        <f>SUM(P709:P713)</f>
        <v>0</v>
      </c>
    </row>
    <row r="709" spans="1:204" s="502" customFormat="1" hidden="1">
      <c r="A709" s="258"/>
      <c r="B709" s="425"/>
      <c r="C709" s="260"/>
      <c r="D709" s="261"/>
      <c r="E709" s="262"/>
      <c r="F709" s="263"/>
      <c r="G709" s="426"/>
      <c r="H709" s="238"/>
      <c r="I709" s="245"/>
      <c r="J709" s="249"/>
      <c r="K709" s="249"/>
      <c r="L709" s="248" t="s">
        <v>118</v>
      </c>
      <c r="M709" s="419">
        <v>4216</v>
      </c>
      <c r="N709" s="240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40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40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  <c r="AJ709" s="267"/>
      <c r="AK709" s="267"/>
      <c r="AL709" s="267"/>
      <c r="AM709" s="267"/>
      <c r="AN709" s="267"/>
      <c r="AO709" s="267"/>
      <c r="AP709" s="267"/>
      <c r="AQ709" s="267"/>
      <c r="AR709" s="267"/>
      <c r="AS709" s="267"/>
      <c r="AT709" s="267"/>
      <c r="AU709" s="267"/>
      <c r="AV709" s="267"/>
      <c r="AW709" s="267"/>
      <c r="AX709" s="267"/>
      <c r="AY709" s="267"/>
      <c r="AZ709" s="267"/>
      <c r="BA709" s="267"/>
      <c r="BB709" s="267"/>
      <c r="BC709" s="267"/>
      <c r="BD709" s="267"/>
      <c r="BE709" s="267"/>
      <c r="BF709" s="267"/>
      <c r="BG709" s="267"/>
      <c r="BH709" s="267"/>
      <c r="BI709" s="267"/>
      <c r="BJ709" s="267"/>
      <c r="BK709" s="267"/>
      <c r="BL709" s="267"/>
      <c r="BM709" s="267"/>
      <c r="BN709" s="267"/>
      <c r="BO709" s="267"/>
      <c r="BP709" s="267"/>
      <c r="BQ709" s="267"/>
      <c r="BR709" s="267"/>
      <c r="BS709" s="26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267"/>
      <c r="CJ709" s="267"/>
      <c r="CK709" s="267"/>
      <c r="CL709" s="267"/>
      <c r="CM709" s="267"/>
      <c r="CN709" s="267"/>
      <c r="CO709" s="267"/>
      <c r="CP709" s="267"/>
      <c r="CQ709" s="267"/>
      <c r="CR709" s="267"/>
      <c r="CS709" s="267"/>
      <c r="CT709" s="267"/>
      <c r="CU709" s="267"/>
      <c r="CV709" s="267"/>
      <c r="CW709" s="267"/>
      <c r="CX709" s="267"/>
      <c r="CY709" s="267"/>
      <c r="CZ709" s="267"/>
      <c r="DA709" s="267"/>
      <c r="DB709" s="267"/>
      <c r="DC709" s="267"/>
      <c r="DD709" s="267"/>
      <c r="DE709" s="267"/>
      <c r="DF709" s="267"/>
      <c r="DG709" s="267"/>
      <c r="DH709" s="267"/>
      <c r="DI709" s="267"/>
      <c r="DJ709" s="267"/>
      <c r="DK709" s="267"/>
      <c r="DL709" s="267"/>
      <c r="DM709" s="267"/>
      <c r="DN709" s="267"/>
      <c r="DO709" s="267"/>
      <c r="DP709" s="267"/>
      <c r="DQ709" s="267"/>
      <c r="DR709" s="267"/>
      <c r="DS709" s="267"/>
      <c r="DT709" s="267"/>
      <c r="DU709" s="267"/>
      <c r="DV709" s="267"/>
      <c r="DW709" s="267"/>
      <c r="DX709" s="267"/>
      <c r="DY709" s="267"/>
      <c r="DZ709" s="267"/>
      <c r="EA709" s="267"/>
      <c r="EB709" s="267"/>
      <c r="EC709" s="267"/>
      <c r="ED709" s="267"/>
      <c r="EE709" s="267"/>
      <c r="EF709" s="267"/>
      <c r="EG709" s="267"/>
      <c r="EH709" s="267"/>
      <c r="EI709" s="267"/>
      <c r="EJ709" s="267"/>
      <c r="EK709" s="267"/>
      <c r="EL709" s="267"/>
      <c r="EM709" s="267"/>
      <c r="EN709" s="267"/>
      <c r="EO709" s="267"/>
      <c r="EP709" s="267"/>
      <c r="EQ709" s="267"/>
      <c r="ER709" s="267"/>
      <c r="ES709" s="267"/>
      <c r="ET709" s="267"/>
      <c r="EU709" s="267"/>
      <c r="EV709" s="267"/>
      <c r="EW709" s="267"/>
      <c r="EX709" s="267"/>
      <c r="EY709" s="267"/>
      <c r="EZ709" s="267"/>
      <c r="FA709" s="267"/>
      <c r="FB709" s="267"/>
      <c r="FC709" s="267"/>
      <c r="FD709" s="267"/>
      <c r="FE709" s="267"/>
      <c r="FF709" s="267"/>
      <c r="FG709" s="267"/>
      <c r="FH709" s="267"/>
      <c r="FI709" s="267"/>
      <c r="FJ709" s="267"/>
      <c r="FK709" s="267"/>
      <c r="FL709" s="267"/>
      <c r="FM709" s="267"/>
      <c r="FN709" s="267"/>
      <c r="FO709" s="267"/>
      <c r="FP709" s="267"/>
      <c r="FQ709" s="267"/>
      <c r="FR709" s="267"/>
      <c r="FS709" s="267"/>
      <c r="FT709" s="267"/>
      <c r="FU709" s="267"/>
      <c r="FV709" s="267"/>
      <c r="FW709" s="267"/>
      <c r="FX709" s="267"/>
      <c r="FY709" s="267"/>
      <c r="FZ709" s="267"/>
      <c r="GA709" s="267"/>
      <c r="GB709" s="267"/>
      <c r="GC709" s="267"/>
      <c r="GD709" s="267"/>
      <c r="GE709" s="267"/>
      <c r="GF709" s="267"/>
      <c r="GG709" s="267"/>
      <c r="GH709" s="267"/>
      <c r="GI709" s="267"/>
      <c r="GJ709" s="267"/>
      <c r="GK709" s="267"/>
      <c r="GL709" s="267"/>
      <c r="GM709" s="267"/>
      <c r="GN709" s="267"/>
      <c r="GO709" s="267"/>
      <c r="GP709" s="267"/>
      <c r="GQ709" s="267"/>
      <c r="GR709" s="267"/>
      <c r="GS709" s="267"/>
      <c r="GT709" s="267"/>
      <c r="GU709" s="267"/>
      <c r="GV709" s="267"/>
    </row>
    <row r="710" spans="1:204" hidden="1">
      <c r="H710" s="238"/>
      <c r="I710" s="245"/>
      <c r="J710" s="249"/>
      <c r="K710" s="249"/>
      <c r="L710" s="248" t="s">
        <v>125</v>
      </c>
      <c r="M710" s="250">
        <v>4239</v>
      </c>
      <c r="N710" s="240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40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40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</row>
    <row r="711" spans="1:204" s="502" customFormat="1" hidden="1">
      <c r="A711" s="258"/>
      <c r="B711" s="425"/>
      <c r="C711" s="260"/>
      <c r="D711" s="261"/>
      <c r="E711" s="262"/>
      <c r="F711" s="263"/>
      <c r="G711" s="426"/>
      <c r="H711" s="238"/>
      <c r="I711" s="245"/>
      <c r="J711" s="249"/>
      <c r="K711" s="249"/>
      <c r="L711" s="248" t="s">
        <v>396</v>
      </c>
      <c r="M711" s="250">
        <v>4241</v>
      </c>
      <c r="N711" s="240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40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40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  <c r="AJ711" s="267"/>
      <c r="AK711" s="267"/>
      <c r="AL711" s="267"/>
      <c r="AM711" s="267"/>
      <c r="AN711" s="267"/>
      <c r="AO711" s="267"/>
      <c r="AP711" s="267"/>
      <c r="AQ711" s="267"/>
      <c r="AR711" s="267"/>
      <c r="AS711" s="267"/>
      <c r="AT711" s="267"/>
      <c r="AU711" s="267"/>
      <c r="AV711" s="267"/>
      <c r="AW711" s="267"/>
      <c r="AX711" s="267"/>
      <c r="AY711" s="267"/>
      <c r="AZ711" s="267"/>
      <c r="BA711" s="267"/>
      <c r="BB711" s="267"/>
      <c r="BC711" s="267"/>
      <c r="BD711" s="267"/>
      <c r="BE711" s="267"/>
      <c r="BF711" s="267"/>
      <c r="BG711" s="267"/>
      <c r="BH711" s="267"/>
      <c r="BI711" s="267"/>
      <c r="BJ711" s="267"/>
      <c r="BK711" s="267"/>
      <c r="BL711" s="267"/>
      <c r="BM711" s="267"/>
      <c r="BN711" s="267"/>
      <c r="BO711" s="267"/>
      <c r="BP711" s="267"/>
      <c r="BQ711" s="267"/>
      <c r="BR711" s="267"/>
      <c r="BS711" s="26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267"/>
      <c r="CJ711" s="267"/>
      <c r="CK711" s="267"/>
      <c r="CL711" s="267"/>
      <c r="CM711" s="267"/>
      <c r="CN711" s="267"/>
      <c r="CO711" s="267"/>
      <c r="CP711" s="267"/>
      <c r="CQ711" s="267"/>
      <c r="CR711" s="267"/>
      <c r="CS711" s="267"/>
      <c r="CT711" s="267"/>
      <c r="CU711" s="267"/>
      <c r="CV711" s="267"/>
      <c r="CW711" s="267"/>
      <c r="CX711" s="267"/>
      <c r="CY711" s="267"/>
      <c r="CZ711" s="267"/>
      <c r="DA711" s="267"/>
      <c r="DB711" s="267"/>
      <c r="DC711" s="267"/>
      <c r="DD711" s="267"/>
      <c r="DE711" s="267"/>
      <c r="DF711" s="267"/>
      <c r="DG711" s="267"/>
      <c r="DH711" s="267"/>
      <c r="DI711" s="267"/>
      <c r="DJ711" s="267"/>
      <c r="DK711" s="267"/>
      <c r="DL711" s="267"/>
      <c r="DM711" s="267"/>
      <c r="DN711" s="267"/>
      <c r="DO711" s="267"/>
      <c r="DP711" s="267"/>
      <c r="DQ711" s="267"/>
      <c r="DR711" s="267"/>
      <c r="DS711" s="267"/>
      <c r="DT711" s="267"/>
      <c r="DU711" s="267"/>
      <c r="DV711" s="267"/>
      <c r="DW711" s="267"/>
      <c r="DX711" s="267"/>
      <c r="DY711" s="267"/>
      <c r="DZ711" s="267"/>
      <c r="EA711" s="267"/>
      <c r="EB711" s="267"/>
      <c r="EC711" s="267"/>
      <c r="ED711" s="267"/>
      <c r="EE711" s="267"/>
      <c r="EF711" s="267"/>
      <c r="EG711" s="267"/>
      <c r="EH711" s="267"/>
      <c r="EI711" s="267"/>
      <c r="EJ711" s="267"/>
      <c r="EK711" s="267"/>
      <c r="EL711" s="267"/>
      <c r="EM711" s="267"/>
      <c r="EN711" s="267"/>
      <c r="EO711" s="267"/>
      <c r="EP711" s="267"/>
      <c r="EQ711" s="267"/>
      <c r="ER711" s="267"/>
      <c r="ES711" s="267"/>
      <c r="ET711" s="267"/>
      <c r="EU711" s="267"/>
      <c r="EV711" s="267"/>
      <c r="EW711" s="267"/>
      <c r="EX711" s="267"/>
      <c r="EY711" s="267"/>
      <c r="EZ711" s="267"/>
      <c r="FA711" s="267"/>
      <c r="FB711" s="267"/>
      <c r="FC711" s="267"/>
      <c r="FD711" s="267"/>
      <c r="FE711" s="267"/>
      <c r="FF711" s="267"/>
      <c r="FG711" s="267"/>
      <c r="FH711" s="267"/>
      <c r="FI711" s="267"/>
      <c r="FJ711" s="267"/>
      <c r="FK711" s="267"/>
      <c r="FL711" s="267"/>
      <c r="FM711" s="267"/>
      <c r="FN711" s="267"/>
      <c r="FO711" s="267"/>
      <c r="FP711" s="267"/>
      <c r="FQ711" s="267"/>
      <c r="FR711" s="267"/>
      <c r="FS711" s="267"/>
      <c r="FT711" s="267"/>
      <c r="FU711" s="267"/>
      <c r="FV711" s="267"/>
      <c r="FW711" s="267"/>
      <c r="FX711" s="267"/>
      <c r="FY711" s="267"/>
      <c r="FZ711" s="267"/>
      <c r="GA711" s="267"/>
      <c r="GB711" s="267"/>
      <c r="GC711" s="267"/>
      <c r="GD711" s="267"/>
      <c r="GE711" s="267"/>
      <c r="GF711" s="267"/>
      <c r="GG711" s="267"/>
      <c r="GH711" s="267"/>
      <c r="GI711" s="267"/>
      <c r="GJ711" s="267"/>
      <c r="GK711" s="267"/>
      <c r="GL711" s="267"/>
      <c r="GM711" s="267"/>
      <c r="GN711" s="267"/>
      <c r="GO711" s="267"/>
      <c r="GP711" s="267"/>
      <c r="GQ711" s="267"/>
      <c r="GR711" s="267"/>
      <c r="GS711" s="267"/>
      <c r="GT711" s="267"/>
      <c r="GU711" s="267"/>
      <c r="GV711" s="267"/>
    </row>
    <row r="712" spans="1:204" s="502" customFormat="1" ht="24.75" hidden="1" customHeight="1">
      <c r="A712" s="258"/>
      <c r="B712" s="425"/>
      <c r="C712" s="260"/>
      <c r="D712" s="261"/>
      <c r="E712" s="262"/>
      <c r="F712" s="263"/>
      <c r="G712" s="426"/>
      <c r="H712" s="238"/>
      <c r="I712" s="245"/>
      <c r="J712" s="249"/>
      <c r="K712" s="249"/>
      <c r="L712" s="252" t="s">
        <v>142</v>
      </c>
      <c r="M712" s="419">
        <v>4251</v>
      </c>
      <c r="N712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2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2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  <c r="AJ712" s="267"/>
      <c r="AK712" s="267"/>
      <c r="AL712" s="267"/>
      <c r="AM712" s="267"/>
      <c r="AN712" s="267"/>
      <c r="AO712" s="267"/>
      <c r="AP712" s="267"/>
      <c r="AQ712" s="267"/>
      <c r="AR712" s="267"/>
      <c r="AS712" s="267"/>
      <c r="AT712" s="267"/>
      <c r="AU712" s="267"/>
      <c r="AV712" s="267"/>
      <c r="AW712" s="267"/>
      <c r="AX712" s="267"/>
      <c r="AY712" s="267"/>
      <c r="AZ712" s="267"/>
      <c r="BA712" s="267"/>
      <c r="BB712" s="267"/>
      <c r="BC712" s="267"/>
      <c r="BD712" s="267"/>
      <c r="BE712" s="267"/>
      <c r="BF712" s="267"/>
      <c r="BG712" s="267"/>
      <c r="BH712" s="267"/>
      <c r="BI712" s="267"/>
      <c r="BJ712" s="267"/>
      <c r="BK712" s="267"/>
      <c r="BL712" s="267"/>
      <c r="BM712" s="267"/>
      <c r="BN712" s="267"/>
      <c r="BO712" s="267"/>
      <c r="BP712" s="267"/>
      <c r="BQ712" s="267"/>
      <c r="BR712" s="267"/>
      <c r="BS712" s="26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267"/>
      <c r="CJ712" s="267"/>
      <c r="CK712" s="267"/>
      <c r="CL712" s="267"/>
      <c r="CM712" s="267"/>
      <c r="CN712" s="267"/>
      <c r="CO712" s="267"/>
      <c r="CP712" s="267"/>
      <c r="CQ712" s="267"/>
      <c r="CR712" s="267"/>
      <c r="CS712" s="267"/>
      <c r="CT712" s="267"/>
      <c r="CU712" s="267"/>
      <c r="CV712" s="267"/>
      <c r="CW712" s="267"/>
      <c r="CX712" s="267"/>
      <c r="CY712" s="267"/>
      <c r="CZ712" s="267"/>
      <c r="DA712" s="267"/>
      <c r="DB712" s="267"/>
      <c r="DC712" s="267"/>
      <c r="DD712" s="267"/>
      <c r="DE712" s="267"/>
      <c r="DF712" s="267"/>
      <c r="DG712" s="267"/>
      <c r="DH712" s="267"/>
      <c r="DI712" s="267"/>
      <c r="DJ712" s="267"/>
      <c r="DK712" s="267"/>
      <c r="DL712" s="267"/>
      <c r="DM712" s="267"/>
      <c r="DN712" s="267"/>
      <c r="DO712" s="267"/>
      <c r="DP712" s="267"/>
      <c r="DQ712" s="267"/>
      <c r="DR712" s="267"/>
      <c r="DS712" s="267"/>
      <c r="DT712" s="267"/>
      <c r="DU712" s="267"/>
      <c r="DV712" s="267"/>
      <c r="DW712" s="267"/>
      <c r="DX712" s="267"/>
      <c r="DY712" s="267"/>
      <c r="DZ712" s="267"/>
      <c r="EA712" s="267"/>
      <c r="EB712" s="267"/>
      <c r="EC712" s="267"/>
      <c r="ED712" s="267"/>
      <c r="EE712" s="267"/>
      <c r="EF712" s="267"/>
      <c r="EG712" s="267"/>
      <c r="EH712" s="267"/>
      <c r="EI712" s="267"/>
      <c r="EJ712" s="267"/>
      <c r="EK712" s="267"/>
      <c r="EL712" s="267"/>
      <c r="EM712" s="267"/>
      <c r="EN712" s="267"/>
      <c r="EO712" s="267"/>
      <c r="EP712" s="267"/>
      <c r="EQ712" s="267"/>
      <c r="ER712" s="267"/>
      <c r="ES712" s="267"/>
      <c r="ET712" s="267"/>
      <c r="EU712" s="267"/>
      <c r="EV712" s="267"/>
      <c r="EW712" s="267"/>
      <c r="EX712" s="267"/>
      <c r="EY712" s="267"/>
      <c r="EZ712" s="267"/>
      <c r="FA712" s="267"/>
      <c r="FB712" s="267"/>
      <c r="FC712" s="267"/>
      <c r="FD712" s="267"/>
      <c r="FE712" s="267"/>
      <c r="FF712" s="267"/>
      <c r="FG712" s="267"/>
      <c r="FH712" s="267"/>
      <c r="FI712" s="267"/>
      <c r="FJ712" s="267"/>
      <c r="FK712" s="267"/>
      <c r="FL712" s="267"/>
      <c r="FM712" s="267"/>
      <c r="FN712" s="267"/>
      <c r="FO712" s="267"/>
      <c r="FP712" s="267"/>
      <c r="FQ712" s="267"/>
      <c r="FR712" s="267"/>
      <c r="FS712" s="267"/>
      <c r="FT712" s="267"/>
      <c r="FU712" s="267"/>
      <c r="FV712" s="267"/>
      <c r="FW712" s="267"/>
      <c r="FX712" s="267"/>
      <c r="FY712" s="267"/>
      <c r="FZ712" s="267"/>
      <c r="GA712" s="267"/>
      <c r="GB712" s="267"/>
      <c r="GC712" s="267"/>
      <c r="GD712" s="267"/>
      <c r="GE712" s="267"/>
      <c r="GF712" s="267"/>
      <c r="GG712" s="267"/>
      <c r="GH712" s="267"/>
      <c r="GI712" s="267"/>
      <c r="GJ712" s="267"/>
      <c r="GK712" s="267"/>
      <c r="GL712" s="267"/>
      <c r="GM712" s="267"/>
      <c r="GN712" s="267"/>
      <c r="GO712" s="267"/>
      <c r="GP712" s="267"/>
      <c r="GQ712" s="267"/>
      <c r="GR712" s="267"/>
      <c r="GS712" s="267"/>
      <c r="GT712" s="267"/>
      <c r="GU712" s="267"/>
      <c r="GV712" s="267"/>
    </row>
    <row r="713" spans="1:204" hidden="1">
      <c r="H713" s="238"/>
      <c r="I713" s="245"/>
      <c r="J713" s="249"/>
      <c r="K713" s="249"/>
      <c r="L713" s="252" t="s">
        <v>134</v>
      </c>
      <c r="M713" s="236">
        <v>4861</v>
      </c>
      <c r="N713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</row>
    <row r="714" spans="1:204" s="502" customFormat="1" ht="36.75" customHeight="1">
      <c r="A714" s="258"/>
      <c r="B714" s="425"/>
      <c r="C714" s="260"/>
      <c r="D714" s="261"/>
      <c r="E714" s="262"/>
      <c r="F714" s="263"/>
      <c r="G714" s="426"/>
      <c r="H714" s="238"/>
      <c r="I714" s="463"/>
      <c r="J714" s="464"/>
      <c r="K714" s="464"/>
      <c r="L714" s="465" t="s">
        <v>779</v>
      </c>
      <c r="M714" s="459"/>
      <c r="N714" s="466">
        <f>SUM(N715:N720)</f>
        <v>79</v>
      </c>
      <c r="O714" s="466">
        <f>SUM(O715:O720)</f>
        <v>79</v>
      </c>
      <c r="P714" s="466">
        <f>SUM(P715:P720)</f>
        <v>0</v>
      </c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7"/>
      <c r="BI714" s="267"/>
      <c r="BJ714" s="267"/>
      <c r="BK714" s="267"/>
      <c r="BL714" s="267"/>
      <c r="BM714" s="267"/>
      <c r="BN714" s="267"/>
      <c r="BO714" s="267"/>
      <c r="BP714" s="267"/>
      <c r="BQ714" s="267"/>
      <c r="BR714" s="267"/>
      <c r="BS714" s="26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267"/>
      <c r="CJ714" s="267"/>
      <c r="CK714" s="267"/>
      <c r="CL714" s="267"/>
      <c r="CM714" s="267"/>
      <c r="CN714" s="267"/>
      <c r="CO714" s="267"/>
      <c r="CP714" s="267"/>
      <c r="CQ714" s="267"/>
      <c r="CR714" s="267"/>
      <c r="CS714" s="267"/>
      <c r="CT714" s="267"/>
      <c r="CU714" s="267"/>
      <c r="CV714" s="267"/>
      <c r="CW714" s="267"/>
      <c r="CX714" s="267"/>
      <c r="CY714" s="267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  <c r="DJ714" s="267"/>
      <c r="DK714" s="267"/>
      <c r="DL714" s="267"/>
      <c r="DM714" s="267"/>
      <c r="DN714" s="267"/>
      <c r="DO714" s="267"/>
      <c r="DP714" s="267"/>
      <c r="DQ714" s="267"/>
      <c r="DR714" s="267"/>
      <c r="DS714" s="267"/>
      <c r="DT714" s="267"/>
      <c r="DU714" s="267"/>
      <c r="DV714" s="267"/>
      <c r="DW714" s="267"/>
      <c r="DX714" s="267"/>
      <c r="DY714" s="267"/>
      <c r="DZ714" s="267"/>
      <c r="EA714" s="267"/>
      <c r="EB714" s="267"/>
      <c r="EC714" s="267"/>
      <c r="ED714" s="267"/>
      <c r="EE714" s="267"/>
      <c r="EF714" s="267"/>
      <c r="EG714" s="267"/>
      <c r="EH714" s="267"/>
      <c r="EI714" s="267"/>
      <c r="EJ714" s="267"/>
      <c r="EK714" s="267"/>
      <c r="EL714" s="267"/>
      <c r="EM714" s="267"/>
      <c r="EN714" s="267"/>
      <c r="EO714" s="267"/>
      <c r="EP714" s="267"/>
      <c r="EQ714" s="267"/>
      <c r="ER714" s="267"/>
      <c r="ES714" s="267"/>
      <c r="ET714" s="267"/>
      <c r="EU714" s="267"/>
      <c r="EV714" s="267"/>
      <c r="EW714" s="267"/>
      <c r="EX714" s="267"/>
      <c r="EY714" s="267"/>
      <c r="EZ714" s="267"/>
      <c r="FA714" s="267"/>
      <c r="FB714" s="267"/>
      <c r="FC714" s="267"/>
      <c r="FD714" s="267"/>
      <c r="FE714" s="267"/>
      <c r="FF714" s="267"/>
      <c r="FG714" s="267"/>
      <c r="FH714" s="267"/>
      <c r="FI714" s="267"/>
      <c r="FJ714" s="267"/>
      <c r="FK714" s="267"/>
      <c r="FL714" s="267"/>
      <c r="FM714" s="267"/>
      <c r="FN714" s="267"/>
      <c r="FO714" s="267"/>
      <c r="FP714" s="267"/>
      <c r="FQ714" s="267"/>
      <c r="FR714" s="267"/>
      <c r="FS714" s="267"/>
      <c r="FT714" s="267"/>
      <c r="FU714" s="267"/>
      <c r="FV714" s="267"/>
      <c r="FW714" s="267"/>
      <c r="FX714" s="267"/>
      <c r="FY714" s="267"/>
      <c r="FZ714" s="267"/>
      <c r="GA714" s="267"/>
      <c r="GB714" s="267"/>
      <c r="GC714" s="267"/>
      <c r="GD714" s="267"/>
      <c r="GE714" s="267"/>
      <c r="GF714" s="267"/>
      <c r="GG714" s="267"/>
      <c r="GH714" s="267"/>
      <c r="GI714" s="267"/>
      <c r="GJ714" s="267"/>
      <c r="GK714" s="267"/>
      <c r="GL714" s="267"/>
      <c r="GM714" s="267"/>
      <c r="GN714" s="267"/>
      <c r="GO714" s="267"/>
      <c r="GP714" s="267"/>
      <c r="GQ714" s="267"/>
      <c r="GR714" s="267"/>
      <c r="GS714" s="267"/>
      <c r="GT714" s="267"/>
      <c r="GU714" s="267"/>
      <c r="GV714" s="267"/>
    </row>
    <row r="715" spans="1:204" s="502" customFormat="1" hidden="1">
      <c r="A715" s="258"/>
      <c r="B715" s="425"/>
      <c r="C715" s="260"/>
      <c r="D715" s="261"/>
      <c r="E715" s="262"/>
      <c r="F715" s="263"/>
      <c r="G715" s="426"/>
      <c r="H715" s="238"/>
      <c r="I715" s="245"/>
      <c r="J715" s="249"/>
      <c r="K715" s="249"/>
      <c r="L715" s="248" t="s">
        <v>125</v>
      </c>
      <c r="M715" s="250">
        <v>4239</v>
      </c>
      <c r="N715" s="240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40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40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  <c r="AJ715" s="267"/>
      <c r="AK715" s="267"/>
      <c r="AL715" s="267"/>
      <c r="AM715" s="267"/>
      <c r="AN715" s="267"/>
      <c r="AO715" s="267"/>
      <c r="AP715" s="267"/>
      <c r="AQ715" s="267"/>
      <c r="AR715" s="267"/>
      <c r="AS715" s="267"/>
      <c r="AT715" s="267"/>
      <c r="AU715" s="267"/>
      <c r="AV715" s="267"/>
      <c r="AW715" s="267"/>
      <c r="AX715" s="267"/>
      <c r="AY715" s="267"/>
      <c r="AZ715" s="267"/>
      <c r="BA715" s="267"/>
      <c r="BB715" s="267"/>
      <c r="BC715" s="267"/>
      <c r="BD715" s="267"/>
      <c r="BE715" s="267"/>
      <c r="BF715" s="267"/>
      <c r="BG715" s="267"/>
      <c r="BH715" s="267"/>
      <c r="BI715" s="267"/>
      <c r="BJ715" s="267"/>
      <c r="BK715" s="267"/>
      <c r="BL715" s="267"/>
      <c r="BM715" s="267"/>
      <c r="BN715" s="267"/>
      <c r="BO715" s="267"/>
      <c r="BP715" s="267"/>
      <c r="BQ715" s="267"/>
      <c r="BR715" s="267"/>
      <c r="BS715" s="26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267"/>
      <c r="CJ715" s="267"/>
      <c r="CK715" s="267"/>
      <c r="CL715" s="267"/>
      <c r="CM715" s="267"/>
      <c r="CN715" s="267"/>
      <c r="CO715" s="267"/>
      <c r="CP715" s="267"/>
      <c r="CQ715" s="267"/>
      <c r="CR715" s="267"/>
      <c r="CS715" s="267"/>
      <c r="CT715" s="267"/>
      <c r="CU715" s="267"/>
      <c r="CV715" s="267"/>
      <c r="CW715" s="267"/>
      <c r="CX715" s="267"/>
      <c r="CY715" s="267"/>
      <c r="CZ715" s="267"/>
      <c r="DA715" s="267"/>
      <c r="DB715" s="267"/>
      <c r="DC715" s="267"/>
      <c r="DD715" s="267"/>
      <c r="DE715" s="267"/>
      <c r="DF715" s="267"/>
      <c r="DG715" s="267"/>
      <c r="DH715" s="267"/>
      <c r="DI715" s="267"/>
      <c r="DJ715" s="267"/>
      <c r="DK715" s="267"/>
      <c r="DL715" s="267"/>
      <c r="DM715" s="267"/>
      <c r="DN715" s="267"/>
      <c r="DO715" s="267"/>
      <c r="DP715" s="267"/>
      <c r="DQ715" s="267"/>
      <c r="DR715" s="267"/>
      <c r="DS715" s="267"/>
      <c r="DT715" s="267"/>
      <c r="DU715" s="267"/>
      <c r="DV715" s="267"/>
      <c r="DW715" s="267"/>
      <c r="DX715" s="267"/>
      <c r="DY715" s="267"/>
      <c r="DZ715" s="267"/>
      <c r="EA715" s="267"/>
      <c r="EB715" s="267"/>
      <c r="EC715" s="267"/>
      <c r="ED715" s="267"/>
      <c r="EE715" s="267"/>
      <c r="EF715" s="267"/>
      <c r="EG715" s="267"/>
      <c r="EH715" s="267"/>
      <c r="EI715" s="267"/>
      <c r="EJ715" s="267"/>
      <c r="EK715" s="267"/>
      <c r="EL715" s="267"/>
      <c r="EM715" s="267"/>
      <c r="EN715" s="267"/>
      <c r="EO715" s="267"/>
      <c r="EP715" s="267"/>
      <c r="EQ715" s="267"/>
      <c r="ER715" s="267"/>
      <c r="ES715" s="267"/>
      <c r="ET715" s="267"/>
      <c r="EU715" s="267"/>
      <c r="EV715" s="267"/>
      <c r="EW715" s="267"/>
      <c r="EX715" s="267"/>
      <c r="EY715" s="267"/>
      <c r="EZ715" s="267"/>
      <c r="FA715" s="267"/>
      <c r="FB715" s="267"/>
      <c r="FC715" s="267"/>
      <c r="FD715" s="267"/>
      <c r="FE715" s="267"/>
      <c r="FF715" s="267"/>
      <c r="FG715" s="267"/>
      <c r="FH715" s="267"/>
      <c r="FI715" s="267"/>
      <c r="FJ715" s="267"/>
      <c r="FK715" s="267"/>
      <c r="FL715" s="267"/>
      <c r="FM715" s="267"/>
      <c r="FN715" s="267"/>
      <c r="FO715" s="267"/>
      <c r="FP715" s="267"/>
      <c r="FQ715" s="267"/>
      <c r="FR715" s="267"/>
      <c r="FS715" s="267"/>
      <c r="FT715" s="267"/>
      <c r="FU715" s="267"/>
      <c r="FV715" s="267"/>
      <c r="FW715" s="267"/>
      <c r="FX715" s="267"/>
      <c r="FY715" s="267"/>
      <c r="FZ715" s="267"/>
      <c r="GA715" s="267"/>
      <c r="GB715" s="267"/>
      <c r="GC715" s="267"/>
      <c r="GD715" s="267"/>
      <c r="GE715" s="267"/>
      <c r="GF715" s="267"/>
      <c r="GG715" s="267"/>
      <c r="GH715" s="267"/>
      <c r="GI715" s="267"/>
      <c r="GJ715" s="267"/>
      <c r="GK715" s="267"/>
      <c r="GL715" s="267"/>
      <c r="GM715" s="267"/>
      <c r="GN715" s="267"/>
      <c r="GO715" s="267"/>
      <c r="GP715" s="267"/>
      <c r="GQ715" s="267"/>
      <c r="GR715" s="267"/>
      <c r="GS715" s="267"/>
      <c r="GT715" s="267"/>
      <c r="GU715" s="267"/>
      <c r="GV715" s="267"/>
    </row>
    <row r="716" spans="1:204">
      <c r="H716" s="238"/>
      <c r="I716" s="245"/>
      <c r="J716" s="249"/>
      <c r="K716" s="249"/>
      <c r="L716" s="248" t="s">
        <v>130</v>
      </c>
      <c r="M716" s="419">
        <v>4267</v>
      </c>
      <c r="N716" s="240">
        <f>+'havelvac 7.1'!N716+'havelvac 7.2'!N716+'havelvac 7.3'!N716+'havelvac 7.4'!N716+'havelvac 7.5'!N716+'havelvac 7.6'!N716+'havelvac 7.7'!N716+'havelvac 7.9'!N716+'havelvac 7.8'!N716+'havelvac 7.10'!N716+'havelvac 7.11'!N716+'havelvac 7.12'!N716+'havelvac 7.13'!N716</f>
        <v>79</v>
      </c>
      <c r="O716" s="240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79</v>
      </c>
      <c r="P716" s="240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</row>
    <row r="717" spans="1:204" hidden="1">
      <c r="H717" s="238"/>
      <c r="I717" s="245"/>
      <c r="J717" s="249"/>
      <c r="K717" s="249"/>
      <c r="L717" s="254" t="s">
        <v>364</v>
      </c>
      <c r="M717" s="237">
        <v>4269</v>
      </c>
      <c r="N717" s="240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40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40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</row>
    <row r="718" spans="1:204" s="502" customFormat="1" hidden="1">
      <c r="A718" s="258"/>
      <c r="B718" s="425"/>
      <c r="C718" s="260"/>
      <c r="D718" s="261"/>
      <c r="E718" s="262"/>
      <c r="F718" s="263"/>
      <c r="G718" s="426"/>
      <c r="H718" s="238"/>
      <c r="I718" s="245"/>
      <c r="J718" s="249"/>
      <c r="K718" s="249"/>
      <c r="L718" s="248" t="s">
        <v>348</v>
      </c>
      <c r="M718" s="244">
        <v>4729</v>
      </c>
      <c r="N718" s="240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40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40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  <c r="AJ718" s="267"/>
      <c r="AK718" s="267"/>
      <c r="AL718" s="267"/>
      <c r="AM718" s="267"/>
      <c r="AN718" s="267"/>
      <c r="AO718" s="267"/>
      <c r="AP718" s="267"/>
      <c r="AQ718" s="267"/>
      <c r="AR718" s="267"/>
      <c r="AS718" s="267"/>
      <c r="AT718" s="267"/>
      <c r="AU718" s="267"/>
      <c r="AV718" s="267"/>
      <c r="AW718" s="267"/>
      <c r="AX718" s="267"/>
      <c r="AY718" s="267"/>
      <c r="AZ718" s="267"/>
      <c r="BA718" s="267"/>
      <c r="BB718" s="267"/>
      <c r="BC718" s="267"/>
      <c r="BD718" s="267"/>
      <c r="BE718" s="267"/>
      <c r="BF718" s="267"/>
      <c r="BG718" s="267"/>
      <c r="BH718" s="267"/>
      <c r="BI718" s="267"/>
      <c r="BJ718" s="267"/>
      <c r="BK718" s="267"/>
      <c r="BL718" s="267"/>
      <c r="BM718" s="267"/>
      <c r="BN718" s="267"/>
      <c r="BO718" s="267"/>
      <c r="BP718" s="267"/>
      <c r="BQ718" s="267"/>
      <c r="BR718" s="267"/>
      <c r="BS718" s="26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267"/>
      <c r="CJ718" s="267"/>
      <c r="CK718" s="267"/>
      <c r="CL718" s="267"/>
      <c r="CM718" s="267"/>
      <c r="CN718" s="267"/>
      <c r="CO718" s="267"/>
      <c r="CP718" s="267"/>
      <c r="CQ718" s="267"/>
      <c r="CR718" s="267"/>
      <c r="CS718" s="267"/>
      <c r="CT718" s="267"/>
      <c r="CU718" s="267"/>
      <c r="CV718" s="267"/>
      <c r="CW718" s="267"/>
      <c r="CX718" s="267"/>
      <c r="CY718" s="267"/>
      <c r="CZ718" s="267"/>
      <c r="DA718" s="267"/>
      <c r="DB718" s="267"/>
      <c r="DC718" s="267"/>
      <c r="DD718" s="267"/>
      <c r="DE718" s="267"/>
      <c r="DF718" s="267"/>
      <c r="DG718" s="267"/>
      <c r="DH718" s="267"/>
      <c r="DI718" s="267"/>
      <c r="DJ718" s="267"/>
      <c r="DK718" s="267"/>
      <c r="DL718" s="267"/>
      <c r="DM718" s="267"/>
      <c r="DN718" s="267"/>
      <c r="DO718" s="267"/>
      <c r="DP718" s="267"/>
      <c r="DQ718" s="267"/>
      <c r="DR718" s="267"/>
      <c r="DS718" s="267"/>
      <c r="DT718" s="267"/>
      <c r="DU718" s="267"/>
      <c r="DV718" s="267"/>
      <c r="DW718" s="267"/>
      <c r="DX718" s="267"/>
      <c r="DY718" s="267"/>
      <c r="DZ718" s="267"/>
      <c r="EA718" s="267"/>
      <c r="EB718" s="267"/>
      <c r="EC718" s="267"/>
      <c r="ED718" s="267"/>
      <c r="EE718" s="267"/>
      <c r="EF718" s="267"/>
      <c r="EG718" s="267"/>
      <c r="EH718" s="267"/>
      <c r="EI718" s="267"/>
      <c r="EJ718" s="267"/>
      <c r="EK718" s="267"/>
      <c r="EL718" s="267"/>
      <c r="EM718" s="267"/>
      <c r="EN718" s="267"/>
      <c r="EO718" s="267"/>
      <c r="EP718" s="267"/>
      <c r="EQ718" s="267"/>
      <c r="ER718" s="267"/>
      <c r="ES718" s="267"/>
      <c r="ET718" s="267"/>
      <c r="EU718" s="267"/>
      <c r="EV718" s="267"/>
      <c r="EW718" s="267"/>
      <c r="EX718" s="267"/>
      <c r="EY718" s="267"/>
      <c r="EZ718" s="267"/>
      <c r="FA718" s="267"/>
      <c r="FB718" s="267"/>
      <c r="FC718" s="267"/>
      <c r="FD718" s="267"/>
      <c r="FE718" s="267"/>
      <c r="FF718" s="267"/>
      <c r="FG718" s="267"/>
      <c r="FH718" s="267"/>
      <c r="FI718" s="267"/>
      <c r="FJ718" s="267"/>
      <c r="FK718" s="267"/>
      <c r="FL718" s="267"/>
      <c r="FM718" s="267"/>
      <c r="FN718" s="267"/>
      <c r="FO718" s="267"/>
      <c r="FP718" s="267"/>
      <c r="FQ718" s="267"/>
      <c r="FR718" s="267"/>
      <c r="FS718" s="267"/>
      <c r="FT718" s="267"/>
      <c r="FU718" s="267"/>
      <c r="FV718" s="267"/>
      <c r="FW718" s="267"/>
      <c r="FX718" s="267"/>
      <c r="FY718" s="267"/>
      <c r="FZ718" s="267"/>
      <c r="GA718" s="267"/>
      <c r="GB718" s="267"/>
      <c r="GC718" s="267"/>
      <c r="GD718" s="267"/>
      <c r="GE718" s="267"/>
      <c r="GF718" s="267"/>
      <c r="GG718" s="267"/>
      <c r="GH718" s="267"/>
      <c r="GI718" s="267"/>
      <c r="GJ718" s="267"/>
      <c r="GK718" s="267"/>
      <c r="GL718" s="267"/>
      <c r="GM718" s="267"/>
      <c r="GN718" s="267"/>
      <c r="GO718" s="267"/>
      <c r="GP718" s="267"/>
      <c r="GQ718" s="267"/>
      <c r="GR718" s="267"/>
      <c r="GS718" s="267"/>
      <c r="GT718" s="267"/>
      <c r="GU718" s="267"/>
      <c r="GV718" s="267"/>
    </row>
    <row r="719" spans="1:204" s="502" customFormat="1" hidden="1">
      <c r="A719" s="258"/>
      <c r="B719" s="425"/>
      <c r="C719" s="260"/>
      <c r="D719" s="261"/>
      <c r="E719" s="262"/>
      <c r="F719" s="263"/>
      <c r="G719" s="426"/>
      <c r="H719" s="238"/>
      <c r="I719" s="245"/>
      <c r="J719" s="249"/>
      <c r="K719" s="249"/>
      <c r="L719" s="252" t="s">
        <v>134</v>
      </c>
      <c r="M719" s="236">
        <v>4861</v>
      </c>
      <c r="N719" s="240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40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40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  <c r="AJ719" s="267"/>
      <c r="AK719" s="267"/>
      <c r="AL719" s="267"/>
      <c r="AM719" s="267"/>
      <c r="AN719" s="267"/>
      <c r="AO719" s="267"/>
      <c r="AP719" s="267"/>
      <c r="AQ719" s="267"/>
      <c r="AR719" s="267"/>
      <c r="AS719" s="267"/>
      <c r="AT719" s="267"/>
      <c r="AU719" s="267"/>
      <c r="AV719" s="267"/>
      <c r="AW719" s="267"/>
      <c r="AX719" s="267"/>
      <c r="AY719" s="267"/>
      <c r="AZ719" s="267"/>
      <c r="BA719" s="267"/>
      <c r="BB719" s="267"/>
      <c r="BC719" s="267"/>
      <c r="BD719" s="267"/>
      <c r="BE719" s="267"/>
      <c r="BF719" s="267"/>
      <c r="BG719" s="267"/>
      <c r="BH719" s="267"/>
      <c r="BI719" s="267"/>
      <c r="BJ719" s="267"/>
      <c r="BK719" s="267"/>
      <c r="BL719" s="267"/>
      <c r="BM719" s="267"/>
      <c r="BN719" s="267"/>
      <c r="BO719" s="267"/>
      <c r="BP719" s="267"/>
      <c r="BQ719" s="267"/>
      <c r="BR719" s="267"/>
      <c r="BS719" s="26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267"/>
      <c r="CJ719" s="267"/>
      <c r="CK719" s="267"/>
      <c r="CL719" s="267"/>
      <c r="CM719" s="267"/>
      <c r="CN719" s="267"/>
      <c r="CO719" s="267"/>
      <c r="CP719" s="267"/>
      <c r="CQ719" s="267"/>
      <c r="CR719" s="267"/>
      <c r="CS719" s="267"/>
      <c r="CT719" s="267"/>
      <c r="CU719" s="267"/>
      <c r="CV719" s="267"/>
      <c r="CW719" s="267"/>
      <c r="CX719" s="267"/>
      <c r="CY719" s="267"/>
      <c r="CZ719" s="267"/>
      <c r="DA719" s="267"/>
      <c r="DB719" s="267"/>
      <c r="DC719" s="267"/>
      <c r="DD719" s="267"/>
      <c r="DE719" s="267"/>
      <c r="DF719" s="267"/>
      <c r="DG719" s="267"/>
      <c r="DH719" s="267"/>
      <c r="DI719" s="267"/>
      <c r="DJ719" s="267"/>
      <c r="DK719" s="267"/>
      <c r="DL719" s="267"/>
      <c r="DM719" s="267"/>
      <c r="DN719" s="267"/>
      <c r="DO719" s="267"/>
      <c r="DP719" s="267"/>
      <c r="DQ719" s="267"/>
      <c r="DR719" s="267"/>
      <c r="DS719" s="267"/>
      <c r="DT719" s="267"/>
      <c r="DU719" s="267"/>
      <c r="DV719" s="267"/>
      <c r="DW719" s="267"/>
      <c r="DX719" s="267"/>
      <c r="DY719" s="267"/>
      <c r="DZ719" s="267"/>
      <c r="EA719" s="267"/>
      <c r="EB719" s="267"/>
      <c r="EC719" s="267"/>
      <c r="ED719" s="267"/>
      <c r="EE719" s="267"/>
      <c r="EF719" s="267"/>
      <c r="EG719" s="267"/>
      <c r="EH719" s="267"/>
      <c r="EI719" s="267"/>
      <c r="EJ719" s="267"/>
      <c r="EK719" s="267"/>
      <c r="EL719" s="267"/>
      <c r="EM719" s="267"/>
      <c r="EN719" s="267"/>
      <c r="EO719" s="267"/>
      <c r="EP719" s="267"/>
      <c r="EQ719" s="267"/>
      <c r="ER719" s="267"/>
      <c r="ES719" s="267"/>
      <c r="ET719" s="267"/>
      <c r="EU719" s="267"/>
      <c r="EV719" s="267"/>
      <c r="EW719" s="267"/>
      <c r="EX719" s="267"/>
      <c r="EY719" s="267"/>
      <c r="EZ719" s="267"/>
      <c r="FA719" s="267"/>
      <c r="FB719" s="267"/>
      <c r="FC719" s="267"/>
      <c r="FD719" s="267"/>
      <c r="FE719" s="267"/>
      <c r="FF719" s="267"/>
      <c r="FG719" s="267"/>
      <c r="FH719" s="267"/>
      <c r="FI719" s="267"/>
      <c r="FJ719" s="267"/>
      <c r="FK719" s="267"/>
      <c r="FL719" s="267"/>
      <c r="FM719" s="267"/>
      <c r="FN719" s="267"/>
      <c r="FO719" s="267"/>
      <c r="FP719" s="267"/>
      <c r="FQ719" s="267"/>
      <c r="FR719" s="267"/>
      <c r="FS719" s="267"/>
      <c r="FT719" s="267"/>
      <c r="FU719" s="267"/>
      <c r="FV719" s="267"/>
      <c r="FW719" s="267"/>
      <c r="FX719" s="267"/>
      <c r="FY719" s="267"/>
      <c r="FZ719" s="267"/>
      <c r="GA719" s="267"/>
      <c r="GB719" s="267"/>
      <c r="GC719" s="267"/>
      <c r="GD719" s="267"/>
      <c r="GE719" s="267"/>
      <c r="GF719" s="267"/>
      <c r="GG719" s="267"/>
      <c r="GH719" s="267"/>
      <c r="GI719" s="267"/>
      <c r="GJ719" s="267"/>
      <c r="GK719" s="267"/>
      <c r="GL719" s="267"/>
      <c r="GM719" s="267"/>
      <c r="GN719" s="267"/>
      <c r="GO719" s="267"/>
      <c r="GP719" s="267"/>
      <c r="GQ719" s="267"/>
      <c r="GR719" s="267"/>
      <c r="GS719" s="267"/>
      <c r="GT719" s="267"/>
      <c r="GU719" s="267"/>
      <c r="GV719" s="267"/>
    </row>
    <row r="720" spans="1:204" hidden="1">
      <c r="H720" s="238"/>
      <c r="I720" s="245"/>
      <c r="J720" s="249"/>
      <c r="K720" s="249"/>
      <c r="L720" s="252" t="s">
        <v>268</v>
      </c>
      <c r="M720" s="250">
        <v>5129</v>
      </c>
      <c r="N720" s="240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40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40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</row>
    <row r="721" spans="1:204" s="502" customFormat="1" ht="27" hidden="1">
      <c r="A721" s="258"/>
      <c r="B721" s="425"/>
      <c r="C721" s="260"/>
      <c r="D721" s="261"/>
      <c r="E721" s="262"/>
      <c r="F721" s="263"/>
      <c r="G721" s="426"/>
      <c r="H721" s="238"/>
      <c r="I721" s="463"/>
      <c r="J721" s="464"/>
      <c r="K721" s="464"/>
      <c r="L721" s="465" t="s">
        <v>848</v>
      </c>
      <c r="M721" s="459"/>
      <c r="N721" s="466">
        <f>SUM(N722:N724)</f>
        <v>0</v>
      </c>
      <c r="O721" s="466">
        <f>SUM(O722:O724)</f>
        <v>0</v>
      </c>
      <c r="P721" s="466">
        <f>SUM(P722:P724)</f>
        <v>0</v>
      </c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  <c r="AJ721" s="267"/>
      <c r="AK721" s="267"/>
      <c r="AL721" s="267"/>
      <c r="AM721" s="267"/>
      <c r="AN721" s="267"/>
      <c r="AO721" s="267"/>
      <c r="AP721" s="267"/>
      <c r="AQ721" s="267"/>
      <c r="AR721" s="267"/>
      <c r="AS721" s="267"/>
      <c r="AT721" s="267"/>
      <c r="AU721" s="267"/>
      <c r="AV721" s="267"/>
      <c r="AW721" s="267"/>
      <c r="AX721" s="267"/>
      <c r="AY721" s="267"/>
      <c r="AZ721" s="267"/>
      <c r="BA721" s="267"/>
      <c r="BB721" s="267"/>
      <c r="BC721" s="267"/>
      <c r="BD721" s="267"/>
      <c r="BE721" s="267"/>
      <c r="BF721" s="267"/>
      <c r="BG721" s="267"/>
      <c r="BH721" s="267"/>
      <c r="BI721" s="267"/>
      <c r="BJ721" s="267"/>
      <c r="BK721" s="267"/>
      <c r="BL721" s="267"/>
      <c r="BM721" s="267"/>
      <c r="BN721" s="267"/>
      <c r="BO721" s="267"/>
      <c r="BP721" s="267"/>
      <c r="BQ721" s="267"/>
      <c r="BR721" s="267"/>
      <c r="BS721" s="26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267"/>
      <c r="CJ721" s="267"/>
      <c r="CK721" s="267"/>
      <c r="CL721" s="267"/>
      <c r="CM721" s="267"/>
      <c r="CN721" s="267"/>
      <c r="CO721" s="267"/>
      <c r="CP721" s="267"/>
      <c r="CQ721" s="267"/>
      <c r="CR721" s="267"/>
      <c r="CS721" s="267"/>
      <c r="CT721" s="267"/>
      <c r="CU721" s="267"/>
      <c r="CV721" s="267"/>
      <c r="CW721" s="267"/>
      <c r="CX721" s="267"/>
      <c r="CY721" s="267"/>
      <c r="CZ721" s="267"/>
      <c r="DA721" s="267"/>
      <c r="DB721" s="267"/>
      <c r="DC721" s="267"/>
      <c r="DD721" s="267"/>
      <c r="DE721" s="267"/>
      <c r="DF721" s="267"/>
      <c r="DG721" s="267"/>
      <c r="DH721" s="267"/>
      <c r="DI721" s="267"/>
      <c r="DJ721" s="267"/>
      <c r="DK721" s="267"/>
      <c r="DL721" s="267"/>
      <c r="DM721" s="267"/>
      <c r="DN721" s="267"/>
      <c r="DO721" s="267"/>
      <c r="DP721" s="267"/>
      <c r="DQ721" s="267"/>
      <c r="DR721" s="267"/>
      <c r="DS721" s="267"/>
      <c r="DT721" s="267"/>
      <c r="DU721" s="267"/>
      <c r="DV721" s="267"/>
      <c r="DW721" s="267"/>
      <c r="DX721" s="267"/>
      <c r="DY721" s="267"/>
      <c r="DZ721" s="267"/>
      <c r="EA721" s="267"/>
      <c r="EB721" s="267"/>
      <c r="EC721" s="267"/>
      <c r="ED721" s="267"/>
      <c r="EE721" s="267"/>
      <c r="EF721" s="267"/>
      <c r="EG721" s="267"/>
      <c r="EH721" s="267"/>
      <c r="EI721" s="267"/>
      <c r="EJ721" s="267"/>
      <c r="EK721" s="267"/>
      <c r="EL721" s="267"/>
      <c r="EM721" s="267"/>
      <c r="EN721" s="267"/>
      <c r="EO721" s="267"/>
      <c r="EP721" s="267"/>
      <c r="EQ721" s="267"/>
      <c r="ER721" s="267"/>
      <c r="ES721" s="267"/>
      <c r="ET721" s="267"/>
      <c r="EU721" s="267"/>
      <c r="EV721" s="267"/>
      <c r="EW721" s="267"/>
      <c r="EX721" s="267"/>
      <c r="EY721" s="267"/>
      <c r="EZ721" s="267"/>
      <c r="FA721" s="267"/>
      <c r="FB721" s="267"/>
      <c r="FC721" s="267"/>
      <c r="FD721" s="267"/>
      <c r="FE721" s="267"/>
      <c r="FF721" s="267"/>
      <c r="FG721" s="267"/>
      <c r="FH721" s="267"/>
      <c r="FI721" s="267"/>
      <c r="FJ721" s="267"/>
      <c r="FK721" s="267"/>
      <c r="FL721" s="267"/>
      <c r="FM721" s="267"/>
      <c r="FN721" s="267"/>
      <c r="FO721" s="267"/>
      <c r="FP721" s="267"/>
      <c r="FQ721" s="267"/>
      <c r="FR721" s="267"/>
      <c r="FS721" s="267"/>
      <c r="FT721" s="267"/>
      <c r="FU721" s="267"/>
      <c r="FV721" s="267"/>
      <c r="FW721" s="267"/>
      <c r="FX721" s="267"/>
      <c r="FY721" s="267"/>
      <c r="FZ721" s="267"/>
      <c r="GA721" s="267"/>
      <c r="GB721" s="267"/>
      <c r="GC721" s="267"/>
      <c r="GD721" s="267"/>
      <c r="GE721" s="267"/>
      <c r="GF721" s="267"/>
      <c r="GG721" s="267"/>
      <c r="GH721" s="267"/>
      <c r="GI721" s="267"/>
      <c r="GJ721" s="267"/>
      <c r="GK721" s="267"/>
      <c r="GL721" s="267"/>
      <c r="GM721" s="267"/>
      <c r="GN721" s="267"/>
      <c r="GO721" s="267"/>
      <c r="GP721" s="267"/>
      <c r="GQ721" s="267"/>
      <c r="GR721" s="267"/>
      <c r="GS721" s="267"/>
      <c r="GT721" s="267"/>
      <c r="GU721" s="267"/>
      <c r="GV721" s="267"/>
    </row>
    <row r="722" spans="1:204" hidden="1">
      <c r="H722" s="238"/>
      <c r="I722" s="245"/>
      <c r="J722" s="249"/>
      <c r="K722" s="249"/>
      <c r="L722" s="248" t="s">
        <v>125</v>
      </c>
      <c r="M722" s="250">
        <v>4239</v>
      </c>
      <c r="N722" s="240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40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40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04" s="502" customFormat="1" hidden="1">
      <c r="A723" s="258"/>
      <c r="B723" s="425"/>
      <c r="C723" s="260"/>
      <c r="D723" s="261"/>
      <c r="E723" s="262"/>
      <c r="F723" s="263"/>
      <c r="G723" s="426"/>
      <c r="H723" s="238"/>
      <c r="I723" s="245"/>
      <c r="J723" s="249"/>
      <c r="K723" s="249"/>
      <c r="L723" s="248" t="s">
        <v>762</v>
      </c>
      <c r="M723" s="250">
        <v>4728</v>
      </c>
      <c r="N723" s="240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40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40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  <c r="AJ723" s="267"/>
      <c r="AK723" s="267"/>
      <c r="AL723" s="267"/>
      <c r="AM723" s="267"/>
      <c r="AN723" s="267"/>
      <c r="AO723" s="267"/>
      <c r="AP723" s="267"/>
      <c r="AQ723" s="267"/>
      <c r="AR723" s="267"/>
      <c r="AS723" s="267"/>
      <c r="AT723" s="267"/>
      <c r="AU723" s="267"/>
      <c r="AV723" s="267"/>
      <c r="AW723" s="267"/>
      <c r="AX723" s="267"/>
      <c r="AY723" s="267"/>
      <c r="AZ723" s="267"/>
      <c r="BA723" s="267"/>
      <c r="BB723" s="267"/>
      <c r="BC723" s="267"/>
      <c r="BD723" s="267"/>
      <c r="BE723" s="267"/>
      <c r="BF723" s="267"/>
      <c r="BG723" s="267"/>
      <c r="BH723" s="267"/>
      <c r="BI723" s="267"/>
      <c r="BJ723" s="267"/>
      <c r="BK723" s="267"/>
      <c r="BL723" s="267"/>
      <c r="BM723" s="267"/>
      <c r="BN723" s="267"/>
      <c r="BO723" s="267"/>
      <c r="BP723" s="267"/>
      <c r="BQ723" s="267"/>
      <c r="BR723" s="267"/>
      <c r="BS723" s="26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267"/>
      <c r="CJ723" s="267"/>
      <c r="CK723" s="267"/>
      <c r="CL723" s="267"/>
      <c r="CM723" s="267"/>
      <c r="CN723" s="267"/>
      <c r="CO723" s="267"/>
      <c r="CP723" s="267"/>
      <c r="CQ723" s="267"/>
      <c r="CR723" s="267"/>
      <c r="CS723" s="267"/>
      <c r="CT723" s="267"/>
      <c r="CU723" s="267"/>
      <c r="CV723" s="267"/>
      <c r="CW723" s="267"/>
      <c r="CX723" s="267"/>
      <c r="CY723" s="267"/>
      <c r="CZ723" s="267"/>
      <c r="DA723" s="267"/>
      <c r="DB723" s="267"/>
      <c r="DC723" s="267"/>
      <c r="DD723" s="267"/>
      <c r="DE723" s="267"/>
      <c r="DF723" s="267"/>
      <c r="DG723" s="267"/>
      <c r="DH723" s="267"/>
      <c r="DI723" s="267"/>
      <c r="DJ723" s="267"/>
      <c r="DK723" s="267"/>
      <c r="DL723" s="267"/>
      <c r="DM723" s="267"/>
      <c r="DN723" s="267"/>
      <c r="DO723" s="267"/>
      <c r="DP723" s="267"/>
      <c r="DQ723" s="267"/>
      <c r="DR723" s="267"/>
      <c r="DS723" s="267"/>
      <c r="DT723" s="267"/>
      <c r="DU723" s="267"/>
      <c r="DV723" s="267"/>
      <c r="DW723" s="267"/>
      <c r="DX723" s="267"/>
      <c r="DY723" s="267"/>
      <c r="DZ723" s="267"/>
      <c r="EA723" s="267"/>
      <c r="EB723" s="267"/>
      <c r="EC723" s="267"/>
      <c r="ED723" s="267"/>
      <c r="EE723" s="267"/>
      <c r="EF723" s="267"/>
      <c r="EG723" s="267"/>
      <c r="EH723" s="267"/>
      <c r="EI723" s="267"/>
      <c r="EJ723" s="267"/>
      <c r="EK723" s="267"/>
      <c r="EL723" s="267"/>
      <c r="EM723" s="267"/>
      <c r="EN723" s="267"/>
      <c r="EO723" s="267"/>
      <c r="EP723" s="267"/>
      <c r="EQ723" s="267"/>
      <c r="ER723" s="267"/>
      <c r="ES723" s="267"/>
      <c r="ET723" s="267"/>
      <c r="EU723" s="267"/>
      <c r="EV723" s="267"/>
      <c r="EW723" s="267"/>
      <c r="EX723" s="267"/>
      <c r="EY723" s="267"/>
      <c r="EZ723" s="267"/>
      <c r="FA723" s="267"/>
      <c r="FB723" s="267"/>
      <c r="FC723" s="267"/>
      <c r="FD723" s="267"/>
      <c r="FE723" s="267"/>
      <c r="FF723" s="267"/>
      <c r="FG723" s="267"/>
      <c r="FH723" s="267"/>
      <c r="FI723" s="267"/>
      <c r="FJ723" s="267"/>
      <c r="FK723" s="267"/>
      <c r="FL723" s="267"/>
      <c r="FM723" s="267"/>
      <c r="FN723" s="267"/>
      <c r="FO723" s="267"/>
      <c r="FP723" s="267"/>
      <c r="FQ723" s="267"/>
      <c r="FR723" s="267"/>
      <c r="FS723" s="267"/>
      <c r="FT723" s="267"/>
      <c r="FU723" s="267"/>
      <c r="FV723" s="267"/>
      <c r="FW723" s="267"/>
      <c r="FX723" s="267"/>
      <c r="FY723" s="267"/>
      <c r="FZ723" s="267"/>
      <c r="GA723" s="267"/>
      <c r="GB723" s="267"/>
      <c r="GC723" s="267"/>
      <c r="GD723" s="267"/>
      <c r="GE723" s="267"/>
      <c r="GF723" s="267"/>
      <c r="GG723" s="267"/>
      <c r="GH723" s="267"/>
      <c r="GI723" s="267"/>
      <c r="GJ723" s="267"/>
      <c r="GK723" s="267"/>
      <c r="GL723" s="267"/>
      <c r="GM723" s="267"/>
      <c r="GN723" s="267"/>
      <c r="GO723" s="267"/>
      <c r="GP723" s="267"/>
      <c r="GQ723" s="267"/>
      <c r="GR723" s="267"/>
      <c r="GS723" s="267"/>
      <c r="GT723" s="267"/>
      <c r="GU723" s="267"/>
      <c r="GV723" s="267"/>
    </row>
    <row r="724" spans="1:204" s="502" customFormat="1" hidden="1">
      <c r="A724" s="258"/>
      <c r="B724" s="425"/>
      <c r="C724" s="260"/>
      <c r="D724" s="261"/>
      <c r="E724" s="262"/>
      <c r="F724" s="263"/>
      <c r="G724" s="426"/>
      <c r="H724" s="238"/>
      <c r="I724" s="245"/>
      <c r="J724" s="249"/>
      <c r="K724" s="249"/>
      <c r="L724" s="252" t="s">
        <v>134</v>
      </c>
      <c r="M724" s="236">
        <v>4861</v>
      </c>
      <c r="N724" s="240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40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40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  <c r="AJ724" s="267"/>
      <c r="AK724" s="267"/>
      <c r="AL724" s="267"/>
      <c r="AM724" s="267"/>
      <c r="AN724" s="267"/>
      <c r="AO724" s="267"/>
      <c r="AP724" s="267"/>
      <c r="AQ724" s="267"/>
      <c r="AR724" s="267"/>
      <c r="AS724" s="267"/>
      <c r="AT724" s="267"/>
      <c r="AU724" s="267"/>
      <c r="AV724" s="267"/>
      <c r="AW724" s="267"/>
      <c r="AX724" s="267"/>
      <c r="AY724" s="267"/>
      <c r="AZ724" s="267"/>
      <c r="BA724" s="267"/>
      <c r="BB724" s="267"/>
      <c r="BC724" s="267"/>
      <c r="BD724" s="267"/>
      <c r="BE724" s="267"/>
      <c r="BF724" s="267"/>
      <c r="BG724" s="267"/>
      <c r="BH724" s="267"/>
      <c r="BI724" s="267"/>
      <c r="BJ724" s="267"/>
      <c r="BK724" s="267"/>
      <c r="BL724" s="267"/>
      <c r="BM724" s="267"/>
      <c r="BN724" s="267"/>
      <c r="BO724" s="267"/>
      <c r="BP724" s="267"/>
      <c r="BQ724" s="267"/>
      <c r="BR724" s="267"/>
      <c r="BS724" s="26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267"/>
      <c r="CJ724" s="267"/>
      <c r="CK724" s="267"/>
      <c r="CL724" s="267"/>
      <c r="CM724" s="267"/>
      <c r="CN724" s="267"/>
      <c r="CO724" s="267"/>
      <c r="CP724" s="267"/>
      <c r="CQ724" s="267"/>
      <c r="CR724" s="267"/>
      <c r="CS724" s="267"/>
      <c r="CT724" s="267"/>
      <c r="CU724" s="267"/>
      <c r="CV724" s="267"/>
      <c r="CW724" s="267"/>
      <c r="CX724" s="267"/>
      <c r="CY724" s="267"/>
      <c r="CZ724" s="267"/>
      <c r="DA724" s="267"/>
      <c r="DB724" s="267"/>
      <c r="DC724" s="267"/>
      <c r="DD724" s="267"/>
      <c r="DE724" s="267"/>
      <c r="DF724" s="267"/>
      <c r="DG724" s="267"/>
      <c r="DH724" s="267"/>
      <c r="DI724" s="267"/>
      <c r="DJ724" s="267"/>
      <c r="DK724" s="267"/>
      <c r="DL724" s="267"/>
      <c r="DM724" s="267"/>
      <c r="DN724" s="267"/>
      <c r="DO724" s="267"/>
      <c r="DP724" s="267"/>
      <c r="DQ724" s="267"/>
      <c r="DR724" s="267"/>
      <c r="DS724" s="267"/>
      <c r="DT724" s="267"/>
      <c r="DU724" s="267"/>
      <c r="DV724" s="267"/>
      <c r="DW724" s="267"/>
      <c r="DX724" s="267"/>
      <c r="DY724" s="267"/>
      <c r="DZ724" s="267"/>
      <c r="EA724" s="267"/>
      <c r="EB724" s="267"/>
      <c r="EC724" s="267"/>
      <c r="ED724" s="267"/>
      <c r="EE724" s="267"/>
      <c r="EF724" s="267"/>
      <c r="EG724" s="267"/>
      <c r="EH724" s="267"/>
      <c r="EI724" s="267"/>
      <c r="EJ724" s="267"/>
      <c r="EK724" s="267"/>
      <c r="EL724" s="267"/>
      <c r="EM724" s="267"/>
      <c r="EN724" s="267"/>
      <c r="EO724" s="267"/>
      <c r="EP724" s="267"/>
      <c r="EQ724" s="267"/>
      <c r="ER724" s="267"/>
      <c r="ES724" s="267"/>
      <c r="ET724" s="267"/>
      <c r="EU724" s="267"/>
      <c r="EV724" s="267"/>
      <c r="EW724" s="267"/>
      <c r="EX724" s="267"/>
      <c r="EY724" s="267"/>
      <c r="EZ724" s="267"/>
      <c r="FA724" s="267"/>
      <c r="FB724" s="267"/>
      <c r="FC724" s="267"/>
      <c r="FD724" s="267"/>
      <c r="FE724" s="267"/>
      <c r="FF724" s="267"/>
      <c r="FG724" s="267"/>
      <c r="FH724" s="267"/>
      <c r="FI724" s="267"/>
      <c r="FJ724" s="267"/>
      <c r="FK724" s="267"/>
      <c r="FL724" s="267"/>
      <c r="FM724" s="267"/>
      <c r="FN724" s="267"/>
      <c r="FO724" s="267"/>
      <c r="FP724" s="267"/>
      <c r="FQ724" s="267"/>
      <c r="FR724" s="267"/>
      <c r="FS724" s="267"/>
      <c r="FT724" s="267"/>
      <c r="FU724" s="267"/>
      <c r="FV724" s="267"/>
      <c r="FW724" s="267"/>
      <c r="FX724" s="267"/>
      <c r="FY724" s="267"/>
      <c r="FZ724" s="267"/>
      <c r="GA724" s="267"/>
      <c r="GB724" s="267"/>
      <c r="GC724" s="267"/>
      <c r="GD724" s="267"/>
      <c r="GE724" s="267"/>
      <c r="GF724" s="267"/>
      <c r="GG724" s="267"/>
      <c r="GH724" s="267"/>
      <c r="GI724" s="267"/>
      <c r="GJ724" s="267"/>
      <c r="GK724" s="267"/>
      <c r="GL724" s="267"/>
      <c r="GM724" s="267"/>
      <c r="GN724" s="267"/>
      <c r="GO724" s="267"/>
      <c r="GP724" s="267"/>
      <c r="GQ724" s="267"/>
      <c r="GR724" s="267"/>
      <c r="GS724" s="267"/>
      <c r="GT724" s="267"/>
      <c r="GU724" s="267"/>
      <c r="GV724" s="267"/>
    </row>
    <row r="725" spans="1:204" ht="40.5" hidden="1">
      <c r="H725" s="238"/>
      <c r="I725" s="463"/>
      <c r="J725" s="464"/>
      <c r="K725" s="464"/>
      <c r="L725" s="465" t="s">
        <v>780</v>
      </c>
      <c r="M725" s="459"/>
      <c r="N725" s="466">
        <f>SUM(N726:N732)</f>
        <v>0</v>
      </c>
      <c r="O725" s="466">
        <f>SUM(O726:O732)</f>
        <v>0</v>
      </c>
      <c r="P725" s="466">
        <f>SUM(P726:P732)</f>
        <v>0</v>
      </c>
    </row>
    <row r="726" spans="1:204" s="502" customFormat="1" hidden="1">
      <c r="A726" s="258"/>
      <c r="B726" s="425"/>
      <c r="C726" s="260"/>
      <c r="D726" s="261"/>
      <c r="E726" s="262"/>
      <c r="F726" s="263"/>
      <c r="G726" s="426"/>
      <c r="H726" s="238"/>
      <c r="I726" s="245"/>
      <c r="J726" s="249"/>
      <c r="K726" s="249"/>
      <c r="L726" s="248" t="s">
        <v>118</v>
      </c>
      <c r="M726" s="419">
        <v>4216</v>
      </c>
      <c r="N726" s="240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40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40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  <c r="AJ726" s="267"/>
      <c r="AK726" s="267"/>
      <c r="AL726" s="267"/>
      <c r="AM726" s="267"/>
      <c r="AN726" s="267"/>
      <c r="AO726" s="267"/>
      <c r="AP726" s="267"/>
      <c r="AQ726" s="267"/>
      <c r="AR726" s="267"/>
      <c r="AS726" s="267"/>
      <c r="AT726" s="267"/>
      <c r="AU726" s="267"/>
      <c r="AV726" s="267"/>
      <c r="AW726" s="267"/>
      <c r="AX726" s="267"/>
      <c r="AY726" s="267"/>
      <c r="AZ726" s="267"/>
      <c r="BA726" s="267"/>
      <c r="BB726" s="267"/>
      <c r="BC726" s="267"/>
      <c r="BD726" s="267"/>
      <c r="BE726" s="267"/>
      <c r="BF726" s="267"/>
      <c r="BG726" s="267"/>
      <c r="BH726" s="267"/>
      <c r="BI726" s="267"/>
      <c r="BJ726" s="267"/>
      <c r="BK726" s="267"/>
      <c r="BL726" s="267"/>
      <c r="BM726" s="267"/>
      <c r="BN726" s="267"/>
      <c r="BO726" s="267"/>
      <c r="BP726" s="267"/>
      <c r="BQ726" s="267"/>
      <c r="BR726" s="267"/>
      <c r="BS726" s="26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267"/>
      <c r="CJ726" s="267"/>
      <c r="CK726" s="267"/>
      <c r="CL726" s="267"/>
      <c r="CM726" s="267"/>
      <c r="CN726" s="267"/>
      <c r="CO726" s="267"/>
      <c r="CP726" s="267"/>
      <c r="CQ726" s="267"/>
      <c r="CR726" s="267"/>
      <c r="CS726" s="267"/>
      <c r="CT726" s="267"/>
      <c r="CU726" s="267"/>
      <c r="CV726" s="267"/>
      <c r="CW726" s="267"/>
      <c r="CX726" s="267"/>
      <c r="CY726" s="267"/>
      <c r="CZ726" s="267"/>
      <c r="DA726" s="267"/>
      <c r="DB726" s="267"/>
      <c r="DC726" s="267"/>
      <c r="DD726" s="267"/>
      <c r="DE726" s="267"/>
      <c r="DF726" s="267"/>
      <c r="DG726" s="267"/>
      <c r="DH726" s="267"/>
      <c r="DI726" s="267"/>
      <c r="DJ726" s="267"/>
      <c r="DK726" s="267"/>
      <c r="DL726" s="267"/>
      <c r="DM726" s="267"/>
      <c r="DN726" s="267"/>
      <c r="DO726" s="267"/>
      <c r="DP726" s="267"/>
      <c r="DQ726" s="267"/>
      <c r="DR726" s="267"/>
      <c r="DS726" s="267"/>
      <c r="DT726" s="267"/>
      <c r="DU726" s="267"/>
      <c r="DV726" s="267"/>
      <c r="DW726" s="267"/>
      <c r="DX726" s="267"/>
      <c r="DY726" s="267"/>
      <c r="DZ726" s="267"/>
      <c r="EA726" s="267"/>
      <c r="EB726" s="267"/>
      <c r="EC726" s="267"/>
      <c r="ED726" s="267"/>
      <c r="EE726" s="267"/>
      <c r="EF726" s="267"/>
      <c r="EG726" s="267"/>
      <c r="EH726" s="267"/>
      <c r="EI726" s="267"/>
      <c r="EJ726" s="267"/>
      <c r="EK726" s="267"/>
      <c r="EL726" s="267"/>
      <c r="EM726" s="267"/>
      <c r="EN726" s="267"/>
      <c r="EO726" s="267"/>
      <c r="EP726" s="267"/>
      <c r="EQ726" s="267"/>
      <c r="ER726" s="267"/>
      <c r="ES726" s="267"/>
      <c r="ET726" s="267"/>
      <c r="EU726" s="267"/>
      <c r="EV726" s="267"/>
      <c r="EW726" s="267"/>
      <c r="EX726" s="267"/>
      <c r="EY726" s="267"/>
      <c r="EZ726" s="267"/>
      <c r="FA726" s="267"/>
      <c r="FB726" s="267"/>
      <c r="FC726" s="267"/>
      <c r="FD726" s="267"/>
      <c r="FE726" s="267"/>
      <c r="FF726" s="267"/>
      <c r="FG726" s="267"/>
      <c r="FH726" s="267"/>
      <c r="FI726" s="267"/>
      <c r="FJ726" s="267"/>
      <c r="FK726" s="267"/>
      <c r="FL726" s="267"/>
      <c r="FM726" s="267"/>
      <c r="FN726" s="267"/>
      <c r="FO726" s="267"/>
      <c r="FP726" s="267"/>
      <c r="FQ726" s="267"/>
      <c r="FR726" s="267"/>
      <c r="FS726" s="267"/>
      <c r="FT726" s="267"/>
      <c r="FU726" s="267"/>
      <c r="FV726" s="267"/>
      <c r="FW726" s="267"/>
      <c r="FX726" s="267"/>
      <c r="FY726" s="267"/>
      <c r="FZ726" s="267"/>
      <c r="GA726" s="267"/>
      <c r="GB726" s="267"/>
      <c r="GC726" s="267"/>
      <c r="GD726" s="267"/>
      <c r="GE726" s="267"/>
      <c r="GF726" s="267"/>
      <c r="GG726" s="267"/>
      <c r="GH726" s="267"/>
      <c r="GI726" s="267"/>
      <c r="GJ726" s="267"/>
      <c r="GK726" s="267"/>
      <c r="GL726" s="267"/>
      <c r="GM726" s="267"/>
      <c r="GN726" s="267"/>
      <c r="GO726" s="267"/>
      <c r="GP726" s="267"/>
      <c r="GQ726" s="267"/>
      <c r="GR726" s="267"/>
      <c r="GS726" s="267"/>
      <c r="GT726" s="267"/>
      <c r="GU726" s="267"/>
      <c r="GV726" s="267"/>
    </row>
    <row r="727" spans="1:204" s="502" customFormat="1" hidden="1">
      <c r="A727" s="258"/>
      <c r="B727" s="425"/>
      <c r="C727" s="260"/>
      <c r="D727" s="261"/>
      <c r="E727" s="262"/>
      <c r="F727" s="263"/>
      <c r="G727" s="426"/>
      <c r="H727" s="238"/>
      <c r="I727" s="245"/>
      <c r="J727" s="249"/>
      <c r="K727" s="249"/>
      <c r="L727" s="248" t="s">
        <v>125</v>
      </c>
      <c r="M727" s="250">
        <v>4239</v>
      </c>
      <c r="N727" s="240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240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240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  <c r="AJ727" s="267"/>
      <c r="AK727" s="267"/>
      <c r="AL727" s="267"/>
      <c r="AM727" s="267"/>
      <c r="AN727" s="267"/>
      <c r="AO727" s="267"/>
      <c r="AP727" s="267"/>
      <c r="AQ727" s="267"/>
      <c r="AR727" s="267"/>
      <c r="AS727" s="267"/>
      <c r="AT727" s="267"/>
      <c r="AU727" s="267"/>
      <c r="AV727" s="267"/>
      <c r="AW727" s="267"/>
      <c r="AX727" s="267"/>
      <c r="AY727" s="267"/>
      <c r="AZ727" s="267"/>
      <c r="BA727" s="267"/>
      <c r="BB727" s="267"/>
      <c r="BC727" s="267"/>
      <c r="BD727" s="267"/>
      <c r="BE727" s="267"/>
      <c r="BF727" s="267"/>
      <c r="BG727" s="267"/>
      <c r="BH727" s="267"/>
      <c r="BI727" s="267"/>
      <c r="BJ727" s="267"/>
      <c r="BK727" s="267"/>
      <c r="BL727" s="267"/>
      <c r="BM727" s="267"/>
      <c r="BN727" s="267"/>
      <c r="BO727" s="267"/>
      <c r="BP727" s="267"/>
      <c r="BQ727" s="267"/>
      <c r="BR727" s="267"/>
      <c r="BS727" s="26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267"/>
      <c r="CJ727" s="267"/>
      <c r="CK727" s="267"/>
      <c r="CL727" s="267"/>
      <c r="CM727" s="267"/>
      <c r="CN727" s="267"/>
      <c r="CO727" s="267"/>
      <c r="CP727" s="267"/>
      <c r="CQ727" s="267"/>
      <c r="CR727" s="267"/>
      <c r="CS727" s="267"/>
      <c r="CT727" s="267"/>
      <c r="CU727" s="267"/>
      <c r="CV727" s="267"/>
      <c r="CW727" s="267"/>
      <c r="CX727" s="267"/>
      <c r="CY727" s="267"/>
      <c r="CZ727" s="267"/>
      <c r="DA727" s="267"/>
      <c r="DB727" s="267"/>
      <c r="DC727" s="267"/>
      <c r="DD727" s="267"/>
      <c r="DE727" s="267"/>
      <c r="DF727" s="267"/>
      <c r="DG727" s="267"/>
      <c r="DH727" s="267"/>
      <c r="DI727" s="267"/>
      <c r="DJ727" s="267"/>
      <c r="DK727" s="267"/>
      <c r="DL727" s="267"/>
      <c r="DM727" s="267"/>
      <c r="DN727" s="267"/>
      <c r="DO727" s="267"/>
      <c r="DP727" s="267"/>
      <c r="DQ727" s="267"/>
      <c r="DR727" s="267"/>
      <c r="DS727" s="267"/>
      <c r="DT727" s="267"/>
      <c r="DU727" s="267"/>
      <c r="DV727" s="267"/>
      <c r="DW727" s="267"/>
      <c r="DX727" s="267"/>
      <c r="DY727" s="267"/>
      <c r="DZ727" s="267"/>
      <c r="EA727" s="267"/>
      <c r="EB727" s="267"/>
      <c r="EC727" s="267"/>
      <c r="ED727" s="267"/>
      <c r="EE727" s="267"/>
      <c r="EF727" s="267"/>
      <c r="EG727" s="267"/>
      <c r="EH727" s="267"/>
      <c r="EI727" s="267"/>
      <c r="EJ727" s="267"/>
      <c r="EK727" s="267"/>
      <c r="EL727" s="267"/>
      <c r="EM727" s="267"/>
      <c r="EN727" s="267"/>
      <c r="EO727" s="267"/>
      <c r="EP727" s="267"/>
      <c r="EQ727" s="267"/>
      <c r="ER727" s="267"/>
      <c r="ES727" s="267"/>
      <c r="ET727" s="267"/>
      <c r="EU727" s="267"/>
      <c r="EV727" s="267"/>
      <c r="EW727" s="267"/>
      <c r="EX727" s="267"/>
      <c r="EY727" s="267"/>
      <c r="EZ727" s="267"/>
      <c r="FA727" s="267"/>
      <c r="FB727" s="267"/>
      <c r="FC727" s="267"/>
      <c r="FD727" s="267"/>
      <c r="FE727" s="267"/>
      <c r="FF727" s="267"/>
      <c r="FG727" s="267"/>
      <c r="FH727" s="267"/>
      <c r="FI727" s="267"/>
      <c r="FJ727" s="267"/>
      <c r="FK727" s="267"/>
      <c r="FL727" s="267"/>
      <c r="FM727" s="267"/>
      <c r="FN727" s="267"/>
      <c r="FO727" s="267"/>
      <c r="FP727" s="267"/>
      <c r="FQ727" s="267"/>
      <c r="FR727" s="267"/>
      <c r="FS727" s="267"/>
      <c r="FT727" s="267"/>
      <c r="FU727" s="267"/>
      <c r="FV727" s="267"/>
      <c r="FW727" s="267"/>
      <c r="FX727" s="267"/>
      <c r="FY727" s="267"/>
      <c r="FZ727" s="267"/>
      <c r="GA727" s="267"/>
      <c r="GB727" s="267"/>
      <c r="GC727" s="267"/>
      <c r="GD727" s="267"/>
      <c r="GE727" s="267"/>
      <c r="GF727" s="267"/>
      <c r="GG727" s="267"/>
      <c r="GH727" s="267"/>
      <c r="GI727" s="267"/>
      <c r="GJ727" s="267"/>
      <c r="GK727" s="267"/>
      <c r="GL727" s="267"/>
      <c r="GM727" s="267"/>
      <c r="GN727" s="267"/>
      <c r="GO727" s="267"/>
      <c r="GP727" s="267"/>
      <c r="GQ727" s="267"/>
      <c r="GR727" s="267"/>
      <c r="GS727" s="267"/>
      <c r="GT727" s="267"/>
      <c r="GU727" s="267"/>
      <c r="GV727" s="267"/>
    </row>
    <row r="728" spans="1:204" s="502" customFormat="1" ht="25.5" hidden="1">
      <c r="A728" s="258"/>
      <c r="B728" s="425"/>
      <c r="C728" s="260"/>
      <c r="D728" s="261"/>
      <c r="E728" s="262"/>
      <c r="F728" s="263"/>
      <c r="G728" s="426"/>
      <c r="H728" s="238"/>
      <c r="I728" s="245"/>
      <c r="J728" s="249"/>
      <c r="K728" s="249"/>
      <c r="L728" s="252" t="s">
        <v>142</v>
      </c>
      <c r="M728" s="419">
        <v>4251</v>
      </c>
      <c r="N728" s="240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40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40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  <c r="AJ728" s="267"/>
      <c r="AK728" s="267"/>
      <c r="AL728" s="267"/>
      <c r="AM728" s="267"/>
      <c r="AN728" s="267"/>
      <c r="AO728" s="267"/>
      <c r="AP728" s="267"/>
      <c r="AQ728" s="267"/>
      <c r="AR728" s="267"/>
      <c r="AS728" s="267"/>
      <c r="AT728" s="267"/>
      <c r="AU728" s="267"/>
      <c r="AV728" s="267"/>
      <c r="AW728" s="267"/>
      <c r="AX728" s="267"/>
      <c r="AY728" s="267"/>
      <c r="AZ728" s="267"/>
      <c r="BA728" s="267"/>
      <c r="BB728" s="267"/>
      <c r="BC728" s="267"/>
      <c r="BD728" s="267"/>
      <c r="BE728" s="267"/>
      <c r="BF728" s="267"/>
      <c r="BG728" s="267"/>
      <c r="BH728" s="267"/>
      <c r="BI728" s="267"/>
      <c r="BJ728" s="267"/>
      <c r="BK728" s="267"/>
      <c r="BL728" s="267"/>
      <c r="BM728" s="267"/>
      <c r="BN728" s="267"/>
      <c r="BO728" s="267"/>
      <c r="BP728" s="267"/>
      <c r="BQ728" s="267"/>
      <c r="BR728" s="267"/>
      <c r="BS728" s="26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267"/>
      <c r="CJ728" s="267"/>
      <c r="CK728" s="267"/>
      <c r="CL728" s="267"/>
      <c r="CM728" s="267"/>
      <c r="CN728" s="267"/>
      <c r="CO728" s="267"/>
      <c r="CP728" s="267"/>
      <c r="CQ728" s="267"/>
      <c r="CR728" s="267"/>
      <c r="CS728" s="267"/>
      <c r="CT728" s="267"/>
      <c r="CU728" s="267"/>
      <c r="CV728" s="267"/>
      <c r="CW728" s="267"/>
      <c r="CX728" s="267"/>
      <c r="CY728" s="267"/>
      <c r="CZ728" s="267"/>
      <c r="DA728" s="267"/>
      <c r="DB728" s="267"/>
      <c r="DC728" s="267"/>
      <c r="DD728" s="267"/>
      <c r="DE728" s="267"/>
      <c r="DF728" s="267"/>
      <c r="DG728" s="267"/>
      <c r="DH728" s="267"/>
      <c r="DI728" s="267"/>
      <c r="DJ728" s="267"/>
      <c r="DK728" s="267"/>
      <c r="DL728" s="267"/>
      <c r="DM728" s="267"/>
      <c r="DN728" s="267"/>
      <c r="DO728" s="267"/>
      <c r="DP728" s="267"/>
      <c r="DQ728" s="267"/>
      <c r="DR728" s="267"/>
      <c r="DS728" s="267"/>
      <c r="DT728" s="267"/>
      <c r="DU728" s="267"/>
      <c r="DV728" s="267"/>
      <c r="DW728" s="267"/>
      <c r="DX728" s="267"/>
      <c r="DY728" s="267"/>
      <c r="DZ728" s="267"/>
      <c r="EA728" s="267"/>
      <c r="EB728" s="267"/>
      <c r="EC728" s="267"/>
      <c r="ED728" s="267"/>
      <c r="EE728" s="267"/>
      <c r="EF728" s="267"/>
      <c r="EG728" s="267"/>
      <c r="EH728" s="267"/>
      <c r="EI728" s="267"/>
      <c r="EJ728" s="267"/>
      <c r="EK728" s="267"/>
      <c r="EL728" s="267"/>
      <c r="EM728" s="267"/>
      <c r="EN728" s="267"/>
      <c r="EO728" s="267"/>
      <c r="EP728" s="267"/>
      <c r="EQ728" s="267"/>
      <c r="ER728" s="267"/>
      <c r="ES728" s="267"/>
      <c r="ET728" s="267"/>
      <c r="EU728" s="267"/>
      <c r="EV728" s="267"/>
      <c r="EW728" s="267"/>
      <c r="EX728" s="267"/>
      <c r="EY728" s="267"/>
      <c r="EZ728" s="267"/>
      <c r="FA728" s="267"/>
      <c r="FB728" s="267"/>
      <c r="FC728" s="267"/>
      <c r="FD728" s="267"/>
      <c r="FE728" s="267"/>
      <c r="FF728" s="267"/>
      <c r="FG728" s="267"/>
      <c r="FH728" s="267"/>
      <c r="FI728" s="267"/>
      <c r="FJ728" s="267"/>
      <c r="FK728" s="267"/>
      <c r="FL728" s="267"/>
      <c r="FM728" s="267"/>
      <c r="FN728" s="267"/>
      <c r="FO728" s="267"/>
      <c r="FP728" s="267"/>
      <c r="FQ728" s="267"/>
      <c r="FR728" s="267"/>
      <c r="FS728" s="267"/>
      <c r="FT728" s="267"/>
      <c r="FU728" s="267"/>
      <c r="FV728" s="267"/>
      <c r="FW728" s="267"/>
      <c r="FX728" s="267"/>
      <c r="FY728" s="267"/>
      <c r="FZ728" s="267"/>
      <c r="GA728" s="267"/>
      <c r="GB728" s="267"/>
      <c r="GC728" s="267"/>
      <c r="GD728" s="267"/>
      <c r="GE728" s="267"/>
      <c r="GF728" s="267"/>
      <c r="GG728" s="267"/>
      <c r="GH728" s="267"/>
      <c r="GI728" s="267"/>
      <c r="GJ728" s="267"/>
      <c r="GK728" s="267"/>
      <c r="GL728" s="267"/>
      <c r="GM728" s="267"/>
      <c r="GN728" s="267"/>
      <c r="GO728" s="267"/>
      <c r="GP728" s="267"/>
      <c r="GQ728" s="267"/>
      <c r="GR728" s="267"/>
      <c r="GS728" s="267"/>
      <c r="GT728" s="267"/>
      <c r="GU728" s="267"/>
      <c r="GV728" s="267"/>
    </row>
    <row r="729" spans="1:204" hidden="1">
      <c r="H729" s="238"/>
      <c r="I729" s="245"/>
      <c r="J729" s="249"/>
      <c r="K729" s="249"/>
      <c r="L729" s="248" t="s">
        <v>130</v>
      </c>
      <c r="M729" s="419">
        <v>4267</v>
      </c>
      <c r="N729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29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29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0" spans="1:204" hidden="1">
      <c r="H730" s="238"/>
      <c r="I730" s="245"/>
      <c r="J730" s="249"/>
      <c r="K730" s="249"/>
      <c r="L730" s="254" t="s">
        <v>364</v>
      </c>
      <c r="M730" s="237">
        <v>4269</v>
      </c>
      <c r="N730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04" s="502" customFormat="1" hidden="1">
      <c r="A731" s="258"/>
      <c r="B731" s="425"/>
      <c r="C731" s="260"/>
      <c r="D731" s="261"/>
      <c r="E731" s="262"/>
      <c r="F731" s="263"/>
      <c r="G731" s="426"/>
      <c r="H731" s="238"/>
      <c r="I731" s="245"/>
      <c r="J731" s="249"/>
      <c r="K731" s="249"/>
      <c r="L731" s="248" t="s">
        <v>348</v>
      </c>
      <c r="M731" s="244">
        <v>4729</v>
      </c>
      <c r="N731" s="240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40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40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  <c r="AJ731" s="267"/>
      <c r="AK731" s="267"/>
      <c r="AL731" s="267"/>
      <c r="AM731" s="267"/>
      <c r="AN731" s="267"/>
      <c r="AO731" s="267"/>
      <c r="AP731" s="267"/>
      <c r="AQ731" s="267"/>
      <c r="AR731" s="267"/>
      <c r="AS731" s="267"/>
      <c r="AT731" s="267"/>
      <c r="AU731" s="267"/>
      <c r="AV731" s="267"/>
      <c r="AW731" s="267"/>
      <c r="AX731" s="267"/>
      <c r="AY731" s="267"/>
      <c r="AZ731" s="267"/>
      <c r="BA731" s="267"/>
      <c r="BB731" s="267"/>
      <c r="BC731" s="267"/>
      <c r="BD731" s="267"/>
      <c r="BE731" s="267"/>
      <c r="BF731" s="267"/>
      <c r="BG731" s="267"/>
      <c r="BH731" s="267"/>
      <c r="BI731" s="267"/>
      <c r="BJ731" s="267"/>
      <c r="BK731" s="267"/>
      <c r="BL731" s="267"/>
      <c r="BM731" s="267"/>
      <c r="BN731" s="267"/>
      <c r="BO731" s="267"/>
      <c r="BP731" s="267"/>
      <c r="BQ731" s="267"/>
      <c r="BR731" s="267"/>
      <c r="BS731" s="26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267"/>
      <c r="CJ731" s="267"/>
      <c r="CK731" s="267"/>
      <c r="CL731" s="267"/>
      <c r="CM731" s="267"/>
      <c r="CN731" s="267"/>
      <c r="CO731" s="267"/>
      <c r="CP731" s="267"/>
      <c r="CQ731" s="267"/>
      <c r="CR731" s="267"/>
      <c r="CS731" s="267"/>
      <c r="CT731" s="267"/>
      <c r="CU731" s="267"/>
      <c r="CV731" s="267"/>
      <c r="CW731" s="267"/>
      <c r="CX731" s="267"/>
      <c r="CY731" s="267"/>
      <c r="CZ731" s="267"/>
      <c r="DA731" s="267"/>
      <c r="DB731" s="267"/>
      <c r="DC731" s="267"/>
      <c r="DD731" s="267"/>
      <c r="DE731" s="267"/>
      <c r="DF731" s="267"/>
      <c r="DG731" s="267"/>
      <c r="DH731" s="267"/>
      <c r="DI731" s="267"/>
      <c r="DJ731" s="267"/>
      <c r="DK731" s="267"/>
      <c r="DL731" s="267"/>
      <c r="DM731" s="267"/>
      <c r="DN731" s="267"/>
      <c r="DO731" s="267"/>
      <c r="DP731" s="267"/>
      <c r="DQ731" s="267"/>
      <c r="DR731" s="267"/>
      <c r="DS731" s="267"/>
      <c r="DT731" s="267"/>
      <c r="DU731" s="267"/>
      <c r="DV731" s="267"/>
      <c r="DW731" s="267"/>
      <c r="DX731" s="267"/>
      <c r="DY731" s="267"/>
      <c r="DZ731" s="267"/>
      <c r="EA731" s="267"/>
      <c r="EB731" s="267"/>
      <c r="EC731" s="267"/>
      <c r="ED731" s="267"/>
      <c r="EE731" s="267"/>
      <c r="EF731" s="267"/>
      <c r="EG731" s="267"/>
      <c r="EH731" s="267"/>
      <c r="EI731" s="267"/>
      <c r="EJ731" s="267"/>
      <c r="EK731" s="267"/>
      <c r="EL731" s="267"/>
      <c r="EM731" s="267"/>
      <c r="EN731" s="267"/>
      <c r="EO731" s="267"/>
      <c r="EP731" s="267"/>
      <c r="EQ731" s="267"/>
      <c r="ER731" s="267"/>
      <c r="ES731" s="267"/>
      <c r="ET731" s="267"/>
      <c r="EU731" s="267"/>
      <c r="EV731" s="267"/>
      <c r="EW731" s="267"/>
      <c r="EX731" s="267"/>
      <c r="EY731" s="267"/>
      <c r="EZ731" s="267"/>
      <c r="FA731" s="267"/>
      <c r="FB731" s="267"/>
      <c r="FC731" s="267"/>
      <c r="FD731" s="267"/>
      <c r="FE731" s="267"/>
      <c r="FF731" s="267"/>
      <c r="FG731" s="267"/>
      <c r="FH731" s="267"/>
      <c r="FI731" s="267"/>
      <c r="FJ731" s="267"/>
      <c r="FK731" s="267"/>
      <c r="FL731" s="267"/>
      <c r="FM731" s="267"/>
      <c r="FN731" s="267"/>
      <c r="FO731" s="267"/>
      <c r="FP731" s="267"/>
      <c r="FQ731" s="267"/>
      <c r="FR731" s="267"/>
      <c r="FS731" s="267"/>
      <c r="FT731" s="267"/>
      <c r="FU731" s="267"/>
      <c r="FV731" s="267"/>
      <c r="FW731" s="267"/>
      <c r="FX731" s="267"/>
      <c r="FY731" s="267"/>
      <c r="FZ731" s="267"/>
      <c r="GA731" s="267"/>
      <c r="GB731" s="267"/>
      <c r="GC731" s="267"/>
      <c r="GD731" s="267"/>
      <c r="GE731" s="267"/>
      <c r="GF731" s="267"/>
      <c r="GG731" s="267"/>
      <c r="GH731" s="267"/>
      <c r="GI731" s="267"/>
      <c r="GJ731" s="267"/>
      <c r="GK731" s="267"/>
      <c r="GL731" s="267"/>
      <c r="GM731" s="267"/>
      <c r="GN731" s="267"/>
      <c r="GO731" s="267"/>
      <c r="GP731" s="267"/>
      <c r="GQ731" s="267"/>
      <c r="GR731" s="267"/>
      <c r="GS731" s="267"/>
      <c r="GT731" s="267"/>
      <c r="GU731" s="267"/>
      <c r="GV731" s="267"/>
    </row>
    <row r="732" spans="1:204" hidden="1">
      <c r="H732" s="238"/>
      <c r="I732" s="245"/>
      <c r="J732" s="249"/>
      <c r="K732" s="249"/>
      <c r="L732" s="252" t="s">
        <v>134</v>
      </c>
      <c r="M732" s="236">
        <v>4861</v>
      </c>
      <c r="N732" s="240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40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40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04" ht="46.5" customHeight="1">
      <c r="H733" s="238"/>
      <c r="I733" s="463"/>
      <c r="J733" s="464"/>
      <c r="K733" s="464"/>
      <c r="L733" s="465" t="s">
        <v>792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</row>
    <row r="734" spans="1:204" ht="19.5" hidden="1" customHeight="1">
      <c r="H734" s="238"/>
      <c r="I734" s="245"/>
      <c r="J734" s="249"/>
      <c r="K734" s="249"/>
      <c r="L734" s="252" t="s">
        <v>142</v>
      </c>
      <c r="M734" s="419">
        <v>4251</v>
      </c>
      <c r="N734" s="240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40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40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04" hidden="1">
      <c r="H735" s="238"/>
      <c r="I735" s="245"/>
      <c r="J735" s="249"/>
      <c r="K735" s="249"/>
      <c r="L735" s="248" t="s">
        <v>130</v>
      </c>
      <c r="M735" s="419">
        <v>4267</v>
      </c>
      <c r="N735" s="240">
        <f>+'havelvac 7.1'!N735+'havelvac 7.2'!N735+'havelvac 7.3'!N735+'havelvac 7.4'!N735+'havelvac 7.5'!N735+'havelvac 7.6'!N735+'havelvac 7.7'!N735+'havelvac 7.9'!N735+'havelvac 7.8'!N735+'havelvac 7.10'!N735+'havelvac 7.11'!N735+'havelvac 7.12'!N735+'havelvac 7.13'!N735</f>
        <v>0</v>
      </c>
      <c r="O735" s="240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P735" s="240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</row>
    <row r="736" spans="1:204">
      <c r="H736" s="238"/>
      <c r="I736" s="245"/>
      <c r="J736" s="249"/>
      <c r="K736" s="249"/>
      <c r="L736" s="248" t="s">
        <v>348</v>
      </c>
      <c r="M736" s="244">
        <v>4729</v>
      </c>
      <c r="N736" s="240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103000</v>
      </c>
      <c r="O736" s="240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103000</v>
      </c>
      <c r="P736" s="240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04" hidden="1">
      <c r="H737" s="238"/>
      <c r="I737" s="245"/>
      <c r="J737" s="249"/>
      <c r="K737" s="249"/>
      <c r="L737" s="252" t="s">
        <v>134</v>
      </c>
      <c r="M737" s="236">
        <v>4861</v>
      </c>
      <c r="N737" s="240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40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40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04" hidden="1">
      <c r="H738" s="238"/>
      <c r="I738" s="245"/>
      <c r="J738" s="249"/>
      <c r="K738" s="249"/>
      <c r="L738" s="252" t="s">
        <v>268</v>
      </c>
      <c r="M738" s="250">
        <v>5129</v>
      </c>
      <c r="N738" s="240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40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40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04" ht="46.5" hidden="1" customHeight="1"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65">SUM(O740)</f>
        <v>0</v>
      </c>
      <c r="P739" s="466">
        <f t="shared" si="65"/>
        <v>0</v>
      </c>
    </row>
    <row r="740" spans="1:204" hidden="1">
      <c r="H740" s="238"/>
      <c r="I740" s="245"/>
      <c r="J740" s="249"/>
      <c r="K740" s="249"/>
      <c r="L740" s="252" t="s">
        <v>849</v>
      </c>
      <c r="M740" s="419">
        <v>4239</v>
      </c>
      <c r="N740" s="240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40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40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04" s="502" customFormat="1" ht="27">
      <c r="A741" s="258"/>
      <c r="B741" s="425"/>
      <c r="C741" s="260"/>
      <c r="D741" s="261"/>
      <c r="E741" s="262"/>
      <c r="F741" s="263"/>
      <c r="G741" s="426"/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  <c r="AJ741" s="267"/>
      <c r="AK741" s="267"/>
      <c r="AL741" s="267"/>
      <c r="AM741" s="267"/>
      <c r="AN741" s="267"/>
      <c r="AO741" s="267"/>
      <c r="AP741" s="267"/>
      <c r="AQ741" s="267"/>
      <c r="AR741" s="267"/>
      <c r="AS741" s="267"/>
      <c r="AT741" s="267"/>
      <c r="AU741" s="267"/>
      <c r="AV741" s="267"/>
      <c r="AW741" s="267"/>
      <c r="AX741" s="267"/>
      <c r="AY741" s="267"/>
      <c r="AZ741" s="267"/>
      <c r="BA741" s="267"/>
      <c r="BB741" s="267"/>
      <c r="BC741" s="267"/>
      <c r="BD741" s="267"/>
      <c r="BE741" s="267"/>
      <c r="BF741" s="267"/>
      <c r="BG741" s="267"/>
      <c r="BH741" s="267"/>
      <c r="BI741" s="267"/>
      <c r="BJ741" s="267"/>
      <c r="BK741" s="267"/>
      <c r="BL741" s="267"/>
      <c r="BM741" s="267"/>
      <c r="BN741" s="267"/>
      <c r="BO741" s="267"/>
      <c r="BP741" s="267"/>
      <c r="BQ741" s="267"/>
      <c r="BR741" s="267"/>
      <c r="BS741" s="26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267"/>
      <c r="CJ741" s="267"/>
      <c r="CK741" s="267"/>
      <c r="CL741" s="267"/>
      <c r="CM741" s="267"/>
      <c r="CN741" s="267"/>
      <c r="CO741" s="267"/>
      <c r="CP741" s="267"/>
      <c r="CQ741" s="267"/>
      <c r="CR741" s="267"/>
      <c r="CS741" s="267"/>
      <c r="CT741" s="267"/>
      <c r="CU741" s="267"/>
      <c r="CV741" s="267"/>
      <c r="CW741" s="267"/>
      <c r="CX741" s="267"/>
      <c r="CY741" s="267"/>
      <c r="CZ741" s="267"/>
      <c r="DA741" s="267"/>
      <c r="DB741" s="267"/>
      <c r="DC741" s="267"/>
      <c r="DD741" s="267"/>
      <c r="DE741" s="267"/>
      <c r="DF741" s="267"/>
      <c r="DG741" s="267"/>
      <c r="DH741" s="267"/>
      <c r="DI741" s="267"/>
      <c r="DJ741" s="267"/>
      <c r="DK741" s="267"/>
      <c r="DL741" s="267"/>
      <c r="DM741" s="267"/>
      <c r="DN741" s="267"/>
      <c r="DO741" s="267"/>
      <c r="DP741" s="267"/>
      <c r="DQ741" s="267"/>
      <c r="DR741" s="267"/>
      <c r="DS741" s="267"/>
      <c r="DT741" s="267"/>
      <c r="DU741" s="267"/>
      <c r="DV741" s="267"/>
      <c r="DW741" s="267"/>
      <c r="DX741" s="267"/>
      <c r="DY741" s="267"/>
      <c r="DZ741" s="267"/>
      <c r="EA741" s="267"/>
      <c r="EB741" s="267"/>
      <c r="EC741" s="267"/>
      <c r="ED741" s="267"/>
      <c r="EE741" s="267"/>
      <c r="EF741" s="267"/>
      <c r="EG741" s="267"/>
      <c r="EH741" s="267"/>
      <c r="EI741" s="267"/>
      <c r="EJ741" s="267"/>
      <c r="EK741" s="267"/>
      <c r="EL741" s="267"/>
      <c r="EM741" s="267"/>
      <c r="EN741" s="267"/>
      <c r="EO741" s="267"/>
      <c r="EP741" s="267"/>
      <c r="EQ741" s="267"/>
      <c r="ER741" s="267"/>
      <c r="ES741" s="267"/>
      <c r="ET741" s="267"/>
      <c r="EU741" s="267"/>
      <c r="EV741" s="267"/>
      <c r="EW741" s="267"/>
      <c r="EX741" s="267"/>
      <c r="EY741" s="267"/>
      <c r="EZ741" s="267"/>
      <c r="FA741" s="267"/>
      <c r="FB741" s="267"/>
      <c r="FC741" s="267"/>
      <c r="FD741" s="267"/>
      <c r="FE741" s="267"/>
      <c r="FF741" s="267"/>
      <c r="FG741" s="267"/>
      <c r="FH741" s="267"/>
      <c r="FI741" s="267"/>
      <c r="FJ741" s="267"/>
      <c r="FK741" s="267"/>
      <c r="FL741" s="267"/>
      <c r="FM741" s="267"/>
      <c r="FN741" s="267"/>
      <c r="FO741" s="267"/>
      <c r="FP741" s="267"/>
      <c r="FQ741" s="267"/>
      <c r="FR741" s="267"/>
      <c r="FS741" s="267"/>
      <c r="FT741" s="267"/>
      <c r="FU741" s="267"/>
      <c r="FV741" s="267"/>
      <c r="FW741" s="267"/>
      <c r="FX741" s="267"/>
      <c r="FY741" s="267"/>
      <c r="FZ741" s="267"/>
      <c r="GA741" s="267"/>
      <c r="GB741" s="267"/>
      <c r="GC741" s="267"/>
      <c r="GD741" s="267"/>
      <c r="GE741" s="267"/>
      <c r="GF741" s="267"/>
      <c r="GG741" s="267"/>
      <c r="GH741" s="267"/>
      <c r="GI741" s="267"/>
      <c r="GJ741" s="267"/>
      <c r="GK741" s="267"/>
      <c r="GL741" s="267"/>
      <c r="GM741" s="267"/>
      <c r="GN741" s="267"/>
      <c r="GO741" s="267"/>
      <c r="GP741" s="267"/>
      <c r="GQ741" s="267"/>
      <c r="GR741" s="267"/>
      <c r="GS741" s="267"/>
      <c r="GT741" s="267"/>
      <c r="GU741" s="267"/>
      <c r="GV741" s="267"/>
    </row>
    <row r="742" spans="1:204">
      <c r="H742" s="245"/>
      <c r="I742" s="246"/>
      <c r="J742" s="247"/>
      <c r="K742" s="247"/>
      <c r="L742" s="252" t="s">
        <v>110</v>
      </c>
      <c r="M742" s="236"/>
      <c r="N742" s="240"/>
      <c r="O742" s="240"/>
      <c r="P742" s="240"/>
    </row>
    <row r="743" spans="1:204" s="502" customFormat="1" ht="25.5">
      <c r="A743" s="258"/>
      <c r="B743" s="425"/>
      <c r="C743" s="260"/>
      <c r="D743" s="261"/>
      <c r="E743" s="262"/>
      <c r="F743" s="263"/>
      <c r="G743" s="426"/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  <c r="AJ743" s="267"/>
      <c r="AK743" s="267"/>
      <c r="AL743" s="267"/>
      <c r="AM743" s="267"/>
      <c r="AN743" s="267"/>
      <c r="AO743" s="267"/>
      <c r="AP743" s="267"/>
      <c r="AQ743" s="267"/>
      <c r="AR743" s="267"/>
      <c r="AS743" s="267"/>
      <c r="AT743" s="267"/>
      <c r="AU743" s="267"/>
      <c r="AV743" s="267"/>
      <c r="AW743" s="267"/>
      <c r="AX743" s="267"/>
      <c r="AY743" s="267"/>
      <c r="AZ743" s="267"/>
      <c r="BA743" s="267"/>
      <c r="BB743" s="267"/>
      <c r="BC743" s="267"/>
      <c r="BD743" s="267"/>
      <c r="BE743" s="267"/>
      <c r="BF743" s="267"/>
      <c r="BG743" s="267"/>
      <c r="BH743" s="267"/>
      <c r="BI743" s="267"/>
      <c r="BJ743" s="267"/>
      <c r="BK743" s="267"/>
      <c r="BL743" s="267"/>
      <c r="BM743" s="267"/>
      <c r="BN743" s="267"/>
      <c r="BO743" s="267"/>
      <c r="BP743" s="267"/>
      <c r="BQ743" s="267"/>
      <c r="BR743" s="267"/>
      <c r="BS743" s="26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267"/>
      <c r="CJ743" s="267"/>
      <c r="CK743" s="267"/>
      <c r="CL743" s="267"/>
      <c r="CM743" s="267"/>
      <c r="CN743" s="267"/>
      <c r="CO743" s="267"/>
      <c r="CP743" s="267"/>
      <c r="CQ743" s="267"/>
      <c r="CR743" s="267"/>
      <c r="CS743" s="267"/>
      <c r="CT743" s="267"/>
      <c r="CU743" s="267"/>
      <c r="CV743" s="267"/>
      <c r="CW743" s="267"/>
      <c r="CX743" s="267"/>
      <c r="CY743" s="267"/>
      <c r="CZ743" s="267"/>
      <c r="DA743" s="267"/>
      <c r="DB743" s="267"/>
      <c r="DC743" s="267"/>
      <c r="DD743" s="267"/>
      <c r="DE743" s="267"/>
      <c r="DF743" s="267"/>
      <c r="DG743" s="267"/>
      <c r="DH743" s="267"/>
      <c r="DI743" s="267"/>
      <c r="DJ743" s="267"/>
      <c r="DK743" s="267"/>
      <c r="DL743" s="267"/>
      <c r="DM743" s="267"/>
      <c r="DN743" s="267"/>
      <c r="DO743" s="267"/>
      <c r="DP743" s="267"/>
      <c r="DQ743" s="267"/>
      <c r="DR743" s="267"/>
      <c r="DS743" s="267"/>
      <c r="DT743" s="267"/>
      <c r="DU743" s="267"/>
      <c r="DV743" s="267"/>
      <c r="DW743" s="267"/>
      <c r="DX743" s="267"/>
      <c r="DY743" s="267"/>
      <c r="DZ743" s="267"/>
      <c r="EA743" s="267"/>
      <c r="EB743" s="267"/>
      <c r="EC743" s="267"/>
      <c r="ED743" s="267"/>
      <c r="EE743" s="267"/>
      <c r="EF743" s="267"/>
      <c r="EG743" s="267"/>
      <c r="EH743" s="267"/>
      <c r="EI743" s="267"/>
      <c r="EJ743" s="267"/>
      <c r="EK743" s="267"/>
      <c r="EL743" s="267"/>
      <c r="EM743" s="267"/>
      <c r="EN743" s="267"/>
      <c r="EO743" s="267"/>
      <c r="EP743" s="267"/>
      <c r="EQ743" s="267"/>
      <c r="ER743" s="267"/>
      <c r="ES743" s="267"/>
      <c r="ET743" s="267"/>
      <c r="EU743" s="267"/>
      <c r="EV743" s="267"/>
      <c r="EW743" s="267"/>
      <c r="EX743" s="267"/>
      <c r="EY743" s="267"/>
      <c r="EZ743" s="267"/>
      <c r="FA743" s="267"/>
      <c r="FB743" s="267"/>
      <c r="FC743" s="267"/>
      <c r="FD743" s="267"/>
      <c r="FE743" s="267"/>
      <c r="FF743" s="267"/>
      <c r="FG743" s="267"/>
      <c r="FH743" s="267"/>
      <c r="FI743" s="267"/>
      <c r="FJ743" s="267"/>
      <c r="FK743" s="267"/>
      <c r="FL743" s="267"/>
      <c r="FM743" s="267"/>
      <c r="FN743" s="267"/>
      <c r="FO743" s="267"/>
      <c r="FP743" s="267"/>
      <c r="FQ743" s="267"/>
      <c r="FR743" s="267"/>
      <c r="FS743" s="267"/>
      <c r="FT743" s="267"/>
      <c r="FU743" s="267"/>
      <c r="FV743" s="267"/>
      <c r="FW743" s="267"/>
      <c r="FX743" s="267"/>
      <c r="FY743" s="267"/>
      <c r="FZ743" s="267"/>
      <c r="GA743" s="267"/>
      <c r="GB743" s="267"/>
      <c r="GC743" s="267"/>
      <c r="GD743" s="267"/>
      <c r="GE743" s="267"/>
      <c r="GF743" s="267"/>
      <c r="GG743" s="267"/>
      <c r="GH743" s="267"/>
      <c r="GI743" s="267"/>
      <c r="GJ743" s="267"/>
      <c r="GK743" s="267"/>
      <c r="GL743" s="267"/>
      <c r="GM743" s="267"/>
      <c r="GN743" s="267"/>
      <c r="GO743" s="267"/>
      <c r="GP743" s="267"/>
      <c r="GQ743" s="267"/>
      <c r="GR743" s="267"/>
      <c r="GS743" s="267"/>
      <c r="GT743" s="267"/>
      <c r="GU743" s="267"/>
      <c r="GV743" s="267"/>
    </row>
    <row r="744" spans="1:204"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</row>
    <row r="745" spans="1:204" s="502" customFormat="1" ht="40.5">
      <c r="A745" s="258"/>
      <c r="B745" s="425"/>
      <c r="C745" s="260"/>
      <c r="D745" s="261"/>
      <c r="E745" s="262"/>
      <c r="F745" s="263"/>
      <c r="G745" s="426"/>
      <c r="H745" s="238"/>
      <c r="I745" s="463"/>
      <c r="J745" s="464"/>
      <c r="K745" s="464"/>
      <c r="L745" s="465" t="s">
        <v>356</v>
      </c>
      <c r="M745" s="459"/>
      <c r="N745" s="466">
        <f>SUM(N746)</f>
        <v>54</v>
      </c>
      <c r="O745" s="466">
        <f>SUM(O746)</f>
        <v>54</v>
      </c>
      <c r="P745" s="466">
        <f>SUM(P746)</f>
        <v>0</v>
      </c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  <c r="AJ745" s="267"/>
      <c r="AK745" s="267"/>
      <c r="AL745" s="267"/>
      <c r="AM745" s="267"/>
      <c r="AN745" s="267"/>
      <c r="AO745" s="267"/>
      <c r="AP745" s="267"/>
      <c r="AQ745" s="267"/>
      <c r="AR745" s="267"/>
      <c r="AS745" s="267"/>
      <c r="AT745" s="267"/>
      <c r="AU745" s="267"/>
      <c r="AV745" s="267"/>
      <c r="AW745" s="267"/>
      <c r="AX745" s="267"/>
      <c r="AY745" s="267"/>
      <c r="AZ745" s="267"/>
      <c r="BA745" s="267"/>
      <c r="BB745" s="267"/>
      <c r="BC745" s="267"/>
      <c r="BD745" s="267"/>
      <c r="BE745" s="267"/>
      <c r="BF745" s="267"/>
      <c r="BG745" s="267"/>
      <c r="BH745" s="267"/>
      <c r="BI745" s="267"/>
      <c r="BJ745" s="267"/>
      <c r="BK745" s="267"/>
      <c r="BL745" s="267"/>
      <c r="BM745" s="267"/>
      <c r="BN745" s="267"/>
      <c r="BO745" s="267"/>
      <c r="BP745" s="267"/>
      <c r="BQ745" s="267"/>
      <c r="BR745" s="267"/>
      <c r="BS745" s="26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267"/>
      <c r="CJ745" s="267"/>
      <c r="CK745" s="267"/>
      <c r="CL745" s="267"/>
      <c r="CM745" s="267"/>
      <c r="CN745" s="267"/>
      <c r="CO745" s="267"/>
      <c r="CP745" s="267"/>
      <c r="CQ745" s="267"/>
      <c r="CR745" s="267"/>
      <c r="CS745" s="267"/>
      <c r="CT745" s="267"/>
      <c r="CU745" s="267"/>
      <c r="CV745" s="267"/>
      <c r="CW745" s="267"/>
      <c r="CX745" s="267"/>
      <c r="CY745" s="267"/>
      <c r="CZ745" s="267"/>
      <c r="DA745" s="267"/>
      <c r="DB745" s="267"/>
      <c r="DC745" s="267"/>
      <c r="DD745" s="267"/>
      <c r="DE745" s="267"/>
      <c r="DF745" s="267"/>
      <c r="DG745" s="267"/>
      <c r="DH745" s="267"/>
      <c r="DI745" s="267"/>
      <c r="DJ745" s="267"/>
      <c r="DK745" s="267"/>
      <c r="DL745" s="267"/>
      <c r="DM745" s="267"/>
      <c r="DN745" s="267"/>
      <c r="DO745" s="267"/>
      <c r="DP745" s="267"/>
      <c r="DQ745" s="267"/>
      <c r="DR745" s="267"/>
      <c r="DS745" s="267"/>
      <c r="DT745" s="267"/>
      <c r="DU745" s="267"/>
      <c r="DV745" s="267"/>
      <c r="DW745" s="267"/>
      <c r="DX745" s="267"/>
      <c r="DY745" s="267"/>
      <c r="DZ745" s="267"/>
      <c r="EA745" s="267"/>
      <c r="EB745" s="267"/>
      <c r="EC745" s="267"/>
      <c r="ED745" s="267"/>
      <c r="EE745" s="267"/>
      <c r="EF745" s="267"/>
      <c r="EG745" s="267"/>
      <c r="EH745" s="267"/>
      <c r="EI745" s="267"/>
      <c r="EJ745" s="267"/>
      <c r="EK745" s="267"/>
      <c r="EL745" s="267"/>
      <c r="EM745" s="267"/>
      <c r="EN745" s="267"/>
      <c r="EO745" s="267"/>
      <c r="EP745" s="267"/>
      <c r="EQ745" s="267"/>
      <c r="ER745" s="267"/>
      <c r="ES745" s="267"/>
      <c r="ET745" s="267"/>
      <c r="EU745" s="267"/>
      <c r="EV745" s="267"/>
      <c r="EW745" s="267"/>
      <c r="EX745" s="267"/>
      <c r="EY745" s="267"/>
      <c r="EZ745" s="267"/>
      <c r="FA745" s="267"/>
      <c r="FB745" s="267"/>
      <c r="FC745" s="267"/>
      <c r="FD745" s="267"/>
      <c r="FE745" s="267"/>
      <c r="FF745" s="267"/>
      <c r="FG745" s="267"/>
      <c r="FH745" s="267"/>
      <c r="FI745" s="267"/>
      <c r="FJ745" s="267"/>
      <c r="FK745" s="267"/>
      <c r="FL745" s="267"/>
      <c r="FM745" s="267"/>
      <c r="FN745" s="267"/>
      <c r="FO745" s="267"/>
      <c r="FP745" s="267"/>
      <c r="FQ745" s="267"/>
      <c r="FR745" s="267"/>
      <c r="FS745" s="267"/>
      <c r="FT745" s="267"/>
      <c r="FU745" s="267"/>
      <c r="FV745" s="267"/>
      <c r="FW745" s="267"/>
      <c r="FX745" s="267"/>
      <c r="FY745" s="267"/>
      <c r="FZ745" s="267"/>
      <c r="GA745" s="267"/>
      <c r="GB745" s="267"/>
      <c r="GC745" s="267"/>
      <c r="GD745" s="267"/>
      <c r="GE745" s="267"/>
      <c r="GF745" s="267"/>
      <c r="GG745" s="267"/>
      <c r="GH745" s="267"/>
      <c r="GI745" s="267"/>
      <c r="GJ745" s="267"/>
      <c r="GK745" s="267"/>
      <c r="GL745" s="267"/>
      <c r="GM745" s="267"/>
      <c r="GN745" s="267"/>
      <c r="GO745" s="267"/>
      <c r="GP745" s="267"/>
      <c r="GQ745" s="267"/>
      <c r="GR745" s="267"/>
      <c r="GS745" s="267"/>
      <c r="GT745" s="267"/>
      <c r="GU745" s="267"/>
      <c r="GV745" s="267"/>
    </row>
    <row r="746" spans="1:204">
      <c r="H746" s="245"/>
      <c r="I746" s="245"/>
      <c r="J746" s="249"/>
      <c r="K746" s="249"/>
      <c r="L746" s="248" t="s">
        <v>348</v>
      </c>
      <c r="M746" s="244">
        <v>4729</v>
      </c>
      <c r="N746" s="240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54</v>
      </c>
      <c r="O746" s="240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54</v>
      </c>
      <c r="P746" s="240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</row>
    <row r="747" spans="1:204" s="502" customFormat="1" hidden="1">
      <c r="A747" s="258"/>
      <c r="B747" s="425"/>
      <c r="C747" s="260"/>
      <c r="D747" s="261"/>
      <c r="E747" s="262"/>
      <c r="F747" s="263"/>
      <c r="G747" s="426"/>
      <c r="H747" s="238"/>
      <c r="I747" s="463"/>
      <c r="J747" s="464"/>
      <c r="K747" s="464"/>
      <c r="L747" s="465" t="s">
        <v>357</v>
      </c>
      <c r="M747" s="459"/>
      <c r="N747" s="466">
        <f>SUM(N748)</f>
        <v>0</v>
      </c>
      <c r="O747" s="466">
        <f>SUM(O748)</f>
        <v>0</v>
      </c>
      <c r="P747" s="466">
        <f>SUM(P748)</f>
        <v>0</v>
      </c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  <c r="AJ747" s="267"/>
      <c r="AK747" s="267"/>
      <c r="AL747" s="267"/>
      <c r="AM747" s="267"/>
      <c r="AN747" s="267"/>
      <c r="AO747" s="267"/>
      <c r="AP747" s="267"/>
      <c r="AQ747" s="267"/>
      <c r="AR747" s="267"/>
      <c r="AS747" s="267"/>
      <c r="AT747" s="267"/>
      <c r="AU747" s="267"/>
      <c r="AV747" s="267"/>
      <c r="AW747" s="267"/>
      <c r="AX747" s="267"/>
      <c r="AY747" s="267"/>
      <c r="AZ747" s="267"/>
      <c r="BA747" s="267"/>
      <c r="BB747" s="267"/>
      <c r="BC747" s="267"/>
      <c r="BD747" s="267"/>
      <c r="BE747" s="267"/>
      <c r="BF747" s="267"/>
      <c r="BG747" s="267"/>
      <c r="BH747" s="267"/>
      <c r="BI747" s="267"/>
      <c r="BJ747" s="267"/>
      <c r="BK747" s="267"/>
      <c r="BL747" s="267"/>
      <c r="BM747" s="267"/>
      <c r="BN747" s="267"/>
      <c r="BO747" s="267"/>
      <c r="BP747" s="267"/>
      <c r="BQ747" s="267"/>
      <c r="BR747" s="267"/>
      <c r="BS747" s="26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267"/>
      <c r="CJ747" s="267"/>
      <c r="CK747" s="267"/>
      <c r="CL747" s="267"/>
      <c r="CM747" s="267"/>
      <c r="CN747" s="267"/>
      <c r="CO747" s="267"/>
      <c r="CP747" s="267"/>
      <c r="CQ747" s="267"/>
      <c r="CR747" s="267"/>
      <c r="CS747" s="267"/>
      <c r="CT747" s="267"/>
      <c r="CU747" s="267"/>
      <c r="CV747" s="267"/>
      <c r="CW747" s="267"/>
      <c r="CX747" s="267"/>
      <c r="CY747" s="267"/>
      <c r="CZ747" s="267"/>
      <c r="DA747" s="267"/>
      <c r="DB747" s="267"/>
      <c r="DC747" s="267"/>
      <c r="DD747" s="267"/>
      <c r="DE747" s="267"/>
      <c r="DF747" s="267"/>
      <c r="DG747" s="267"/>
      <c r="DH747" s="267"/>
      <c r="DI747" s="267"/>
      <c r="DJ747" s="267"/>
      <c r="DK747" s="267"/>
      <c r="DL747" s="267"/>
      <c r="DM747" s="267"/>
      <c r="DN747" s="267"/>
      <c r="DO747" s="267"/>
      <c r="DP747" s="267"/>
      <c r="DQ747" s="267"/>
      <c r="DR747" s="267"/>
      <c r="DS747" s="267"/>
      <c r="DT747" s="267"/>
      <c r="DU747" s="267"/>
      <c r="DV747" s="267"/>
      <c r="DW747" s="267"/>
      <c r="DX747" s="267"/>
      <c r="DY747" s="267"/>
      <c r="DZ747" s="267"/>
      <c r="EA747" s="267"/>
      <c r="EB747" s="267"/>
      <c r="EC747" s="267"/>
      <c r="ED747" s="267"/>
      <c r="EE747" s="267"/>
      <c r="EF747" s="267"/>
      <c r="EG747" s="267"/>
      <c r="EH747" s="267"/>
      <c r="EI747" s="267"/>
      <c r="EJ747" s="267"/>
      <c r="EK747" s="267"/>
      <c r="EL747" s="267"/>
      <c r="EM747" s="267"/>
      <c r="EN747" s="267"/>
      <c r="EO747" s="267"/>
      <c r="EP747" s="267"/>
      <c r="EQ747" s="267"/>
      <c r="ER747" s="267"/>
      <c r="ES747" s="267"/>
      <c r="ET747" s="267"/>
      <c r="EU747" s="267"/>
      <c r="EV747" s="267"/>
      <c r="EW747" s="267"/>
      <c r="EX747" s="267"/>
      <c r="EY747" s="267"/>
      <c r="EZ747" s="267"/>
      <c r="FA747" s="267"/>
      <c r="FB747" s="267"/>
      <c r="FC747" s="267"/>
      <c r="FD747" s="267"/>
      <c r="FE747" s="267"/>
      <c r="FF747" s="267"/>
      <c r="FG747" s="267"/>
      <c r="FH747" s="267"/>
      <c r="FI747" s="267"/>
      <c r="FJ747" s="267"/>
      <c r="FK747" s="267"/>
      <c r="FL747" s="267"/>
      <c r="FM747" s="267"/>
      <c r="FN747" s="267"/>
      <c r="FO747" s="267"/>
      <c r="FP747" s="267"/>
      <c r="FQ747" s="267"/>
      <c r="FR747" s="267"/>
      <c r="FS747" s="267"/>
      <c r="FT747" s="267"/>
      <c r="FU747" s="267"/>
      <c r="FV747" s="267"/>
      <c r="FW747" s="267"/>
      <c r="FX747" s="267"/>
      <c r="FY747" s="267"/>
      <c r="FZ747" s="267"/>
      <c r="GA747" s="267"/>
      <c r="GB747" s="267"/>
      <c r="GC747" s="267"/>
      <c r="GD747" s="267"/>
      <c r="GE747" s="267"/>
      <c r="GF747" s="267"/>
      <c r="GG747" s="267"/>
      <c r="GH747" s="267"/>
      <c r="GI747" s="267"/>
      <c r="GJ747" s="267"/>
      <c r="GK747" s="267"/>
      <c r="GL747" s="267"/>
      <c r="GM747" s="267"/>
      <c r="GN747" s="267"/>
      <c r="GO747" s="267"/>
      <c r="GP747" s="267"/>
      <c r="GQ747" s="267"/>
      <c r="GR747" s="267"/>
      <c r="GS747" s="267"/>
      <c r="GT747" s="267"/>
      <c r="GU747" s="267"/>
      <c r="GV747" s="267"/>
    </row>
    <row r="748" spans="1:204" hidden="1">
      <c r="H748" s="245"/>
      <c r="I748" s="245"/>
      <c r="J748" s="249"/>
      <c r="K748" s="249"/>
      <c r="L748" s="248" t="s">
        <v>117</v>
      </c>
      <c r="M748" s="244">
        <v>4215</v>
      </c>
      <c r="N748" s="240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40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40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04" s="502" customFormat="1" ht="28.5">
      <c r="A749" s="258"/>
      <c r="B749" s="425"/>
      <c r="C749" s="260"/>
      <c r="D749" s="261"/>
      <c r="E749" s="262"/>
      <c r="F749" s="263"/>
      <c r="G749" s="426"/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267"/>
      <c r="CJ749" s="267"/>
      <c r="CK749" s="267"/>
      <c r="CL749" s="267"/>
      <c r="CM749" s="267"/>
      <c r="CN749" s="267"/>
      <c r="CO749" s="267"/>
      <c r="CP749" s="267"/>
      <c r="CQ749" s="267"/>
      <c r="CR749" s="267"/>
      <c r="CS749" s="267"/>
      <c r="CT749" s="267"/>
      <c r="CU749" s="267"/>
      <c r="CV749" s="267"/>
      <c r="CW749" s="267"/>
      <c r="CX749" s="267"/>
      <c r="CY749" s="267"/>
      <c r="CZ749" s="267"/>
      <c r="DA749" s="267"/>
      <c r="DB749" s="267"/>
      <c r="DC749" s="267"/>
      <c r="DD749" s="267"/>
      <c r="DE749" s="267"/>
      <c r="DF749" s="267"/>
      <c r="DG749" s="267"/>
      <c r="DH749" s="267"/>
      <c r="DI749" s="267"/>
      <c r="DJ749" s="267"/>
      <c r="DK749" s="267"/>
      <c r="DL749" s="267"/>
      <c r="DM749" s="267"/>
      <c r="DN749" s="267"/>
      <c r="DO749" s="267"/>
      <c r="DP749" s="267"/>
      <c r="DQ749" s="267"/>
      <c r="DR749" s="267"/>
      <c r="DS749" s="267"/>
      <c r="DT749" s="267"/>
      <c r="DU749" s="267"/>
      <c r="DV749" s="267"/>
      <c r="DW749" s="267"/>
      <c r="DX749" s="267"/>
      <c r="DY749" s="267"/>
      <c r="DZ749" s="267"/>
      <c r="EA749" s="267"/>
      <c r="EB749" s="267"/>
      <c r="EC749" s="267"/>
      <c r="ED749" s="267"/>
      <c r="EE749" s="267"/>
      <c r="EF749" s="267"/>
      <c r="EG749" s="267"/>
      <c r="EH749" s="267"/>
      <c r="EI749" s="267"/>
      <c r="EJ749" s="267"/>
      <c r="EK749" s="267"/>
      <c r="EL749" s="267"/>
      <c r="EM749" s="267"/>
      <c r="EN749" s="267"/>
      <c r="EO749" s="267"/>
      <c r="EP749" s="267"/>
      <c r="EQ749" s="267"/>
      <c r="ER749" s="267"/>
      <c r="ES749" s="267"/>
      <c r="ET749" s="267"/>
      <c r="EU749" s="267"/>
      <c r="EV749" s="267"/>
      <c r="EW749" s="267"/>
      <c r="EX749" s="267"/>
      <c r="EY749" s="267"/>
      <c r="EZ749" s="267"/>
      <c r="FA749" s="267"/>
      <c r="FB749" s="267"/>
      <c r="FC749" s="267"/>
      <c r="FD749" s="267"/>
      <c r="FE749" s="267"/>
      <c r="FF749" s="267"/>
      <c r="FG749" s="267"/>
      <c r="FH749" s="267"/>
      <c r="FI749" s="267"/>
      <c r="FJ749" s="267"/>
      <c r="FK749" s="267"/>
      <c r="FL749" s="267"/>
      <c r="FM749" s="267"/>
      <c r="FN749" s="267"/>
      <c r="FO749" s="267"/>
      <c r="FP749" s="267"/>
      <c r="FQ749" s="267"/>
      <c r="FR749" s="267"/>
      <c r="FS749" s="267"/>
      <c r="FT749" s="267"/>
      <c r="FU749" s="267"/>
      <c r="FV749" s="267"/>
      <c r="FW749" s="267"/>
      <c r="FX749" s="267"/>
      <c r="FY749" s="267"/>
      <c r="FZ749" s="267"/>
      <c r="GA749" s="267"/>
      <c r="GB749" s="267"/>
      <c r="GC749" s="267"/>
      <c r="GD749" s="267"/>
      <c r="GE749" s="267"/>
      <c r="GF749" s="267"/>
      <c r="GG749" s="267"/>
      <c r="GH749" s="267"/>
      <c r="GI749" s="267"/>
      <c r="GJ749" s="267"/>
      <c r="GK749" s="267"/>
      <c r="GL749" s="267"/>
      <c r="GM749" s="267"/>
      <c r="GN749" s="267"/>
      <c r="GO749" s="267"/>
      <c r="GP749" s="267"/>
      <c r="GQ749" s="267"/>
      <c r="GR749" s="267"/>
      <c r="GS749" s="267"/>
      <c r="GT749" s="267"/>
      <c r="GU749" s="267"/>
      <c r="GV749" s="267"/>
    </row>
    <row r="750" spans="1:204"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</row>
    <row r="751" spans="1:204" s="502" customFormat="1">
      <c r="A751" s="258"/>
      <c r="B751" s="425"/>
      <c r="C751" s="260"/>
      <c r="D751" s="261"/>
      <c r="E751" s="262"/>
      <c r="F751" s="263"/>
      <c r="G751" s="426"/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+P753+P754</f>
        <v>0</v>
      </c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  <c r="AJ751" s="267"/>
      <c r="AK751" s="267"/>
      <c r="AL751" s="267"/>
      <c r="AM751" s="267"/>
      <c r="AN751" s="267"/>
      <c r="AO751" s="267"/>
      <c r="AP751" s="267"/>
      <c r="AQ751" s="267"/>
      <c r="AR751" s="267"/>
      <c r="AS751" s="267"/>
      <c r="AT751" s="267"/>
      <c r="AU751" s="267"/>
      <c r="AV751" s="267"/>
      <c r="AW751" s="267"/>
      <c r="AX751" s="267"/>
      <c r="AY751" s="267"/>
      <c r="AZ751" s="267"/>
      <c r="BA751" s="267"/>
      <c r="BB751" s="267"/>
      <c r="BC751" s="267"/>
      <c r="BD751" s="267"/>
      <c r="BE751" s="267"/>
      <c r="BF751" s="267"/>
      <c r="BG751" s="267"/>
      <c r="BH751" s="267"/>
      <c r="BI751" s="267"/>
      <c r="BJ751" s="267"/>
      <c r="BK751" s="267"/>
      <c r="BL751" s="267"/>
      <c r="BM751" s="267"/>
      <c r="BN751" s="267"/>
      <c r="BO751" s="267"/>
      <c r="BP751" s="267"/>
      <c r="BQ751" s="267"/>
      <c r="BR751" s="267"/>
      <c r="BS751" s="26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267"/>
      <c r="CJ751" s="267"/>
      <c r="CK751" s="267"/>
      <c r="CL751" s="267"/>
      <c r="CM751" s="267"/>
      <c r="CN751" s="267"/>
      <c r="CO751" s="267"/>
      <c r="CP751" s="267"/>
      <c r="CQ751" s="267"/>
      <c r="CR751" s="267"/>
      <c r="CS751" s="267"/>
      <c r="CT751" s="267"/>
      <c r="CU751" s="267"/>
      <c r="CV751" s="267"/>
      <c r="CW751" s="267"/>
      <c r="CX751" s="267"/>
      <c r="CY751" s="267"/>
      <c r="CZ751" s="267"/>
      <c r="DA751" s="267"/>
      <c r="DB751" s="267"/>
      <c r="DC751" s="267"/>
      <c r="DD751" s="267"/>
      <c r="DE751" s="267"/>
      <c r="DF751" s="267"/>
      <c r="DG751" s="267"/>
      <c r="DH751" s="267"/>
      <c r="DI751" s="267"/>
      <c r="DJ751" s="267"/>
      <c r="DK751" s="267"/>
      <c r="DL751" s="267"/>
      <c r="DM751" s="267"/>
      <c r="DN751" s="267"/>
      <c r="DO751" s="267"/>
      <c r="DP751" s="267"/>
      <c r="DQ751" s="267"/>
      <c r="DR751" s="267"/>
      <c r="DS751" s="267"/>
      <c r="DT751" s="267"/>
      <c r="DU751" s="267"/>
      <c r="DV751" s="267"/>
      <c r="DW751" s="267"/>
      <c r="DX751" s="267"/>
      <c r="DY751" s="267"/>
      <c r="DZ751" s="267"/>
      <c r="EA751" s="267"/>
      <c r="EB751" s="267"/>
      <c r="EC751" s="267"/>
      <c r="ED751" s="267"/>
      <c r="EE751" s="267"/>
      <c r="EF751" s="267"/>
      <c r="EG751" s="267"/>
      <c r="EH751" s="267"/>
      <c r="EI751" s="267"/>
      <c r="EJ751" s="267"/>
      <c r="EK751" s="267"/>
      <c r="EL751" s="267"/>
      <c r="EM751" s="267"/>
      <c r="EN751" s="267"/>
      <c r="EO751" s="267"/>
      <c r="EP751" s="267"/>
      <c r="EQ751" s="267"/>
      <c r="ER751" s="267"/>
      <c r="ES751" s="267"/>
      <c r="ET751" s="267"/>
      <c r="EU751" s="267"/>
      <c r="EV751" s="267"/>
      <c r="EW751" s="267"/>
      <c r="EX751" s="267"/>
      <c r="EY751" s="267"/>
      <c r="EZ751" s="267"/>
      <c r="FA751" s="267"/>
      <c r="FB751" s="267"/>
      <c r="FC751" s="267"/>
      <c r="FD751" s="267"/>
      <c r="FE751" s="267"/>
      <c r="FF751" s="267"/>
      <c r="FG751" s="267"/>
      <c r="FH751" s="267"/>
      <c r="FI751" s="267"/>
      <c r="FJ751" s="267"/>
      <c r="FK751" s="267"/>
      <c r="FL751" s="267"/>
      <c r="FM751" s="267"/>
      <c r="FN751" s="267"/>
      <c r="FO751" s="267"/>
      <c r="FP751" s="267"/>
      <c r="FQ751" s="267"/>
      <c r="FR751" s="267"/>
      <c r="FS751" s="267"/>
      <c r="FT751" s="267"/>
      <c r="FU751" s="267"/>
      <c r="FV751" s="267"/>
      <c r="FW751" s="267"/>
      <c r="FX751" s="267"/>
      <c r="FY751" s="267"/>
      <c r="FZ751" s="267"/>
      <c r="GA751" s="267"/>
      <c r="GB751" s="267"/>
      <c r="GC751" s="267"/>
      <c r="GD751" s="267"/>
      <c r="GE751" s="267"/>
      <c r="GF751" s="267"/>
      <c r="GG751" s="267"/>
      <c r="GH751" s="267"/>
      <c r="GI751" s="267"/>
      <c r="GJ751" s="267"/>
      <c r="GK751" s="267"/>
      <c r="GL751" s="267"/>
      <c r="GM751" s="267"/>
      <c r="GN751" s="267"/>
      <c r="GO751" s="267"/>
      <c r="GP751" s="267"/>
      <c r="GQ751" s="267"/>
      <c r="GR751" s="267"/>
      <c r="GS751" s="267"/>
      <c r="GT751" s="267"/>
      <c r="GU751" s="267"/>
      <c r="GV751" s="267"/>
    </row>
    <row r="752" spans="1:204"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</row>
    <row r="753" spans="1:204" s="502" customFormat="1">
      <c r="A753" s="258"/>
      <c r="B753" s="425"/>
      <c r="C753" s="260"/>
      <c r="D753" s="261"/>
      <c r="E753" s="262"/>
      <c r="F753" s="263"/>
      <c r="G753" s="426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</f>
        <v>-3716099</v>
      </c>
      <c r="P753" s="253">
        <f>P755+P756+P757</f>
        <v>0</v>
      </c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  <c r="AJ753" s="267"/>
      <c r="AK753" s="267"/>
      <c r="AL753" s="267"/>
      <c r="AM753" s="267"/>
      <c r="AN753" s="267"/>
      <c r="AO753" s="267"/>
      <c r="AP753" s="267"/>
      <c r="AQ753" s="267"/>
      <c r="AR753" s="267"/>
      <c r="AS753" s="267"/>
      <c r="AT753" s="267"/>
      <c r="AU753" s="267"/>
      <c r="AV753" s="267"/>
      <c r="AW753" s="267"/>
      <c r="AX753" s="267"/>
      <c r="AY753" s="267"/>
      <c r="AZ753" s="267"/>
      <c r="BA753" s="267"/>
      <c r="BB753" s="267"/>
      <c r="BC753" s="267"/>
      <c r="BD753" s="267"/>
      <c r="BE753" s="267"/>
      <c r="BF753" s="267"/>
      <c r="BG753" s="267"/>
      <c r="BH753" s="267"/>
      <c r="BI753" s="267"/>
      <c r="BJ753" s="267"/>
      <c r="BK753" s="267"/>
      <c r="BL753" s="267"/>
      <c r="BM753" s="267"/>
      <c r="BN753" s="267"/>
      <c r="BO753" s="267"/>
      <c r="BP753" s="267"/>
      <c r="BQ753" s="267"/>
      <c r="BR753" s="267"/>
      <c r="BS753" s="26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267"/>
      <c r="CJ753" s="267"/>
      <c r="CK753" s="267"/>
      <c r="CL753" s="267"/>
      <c r="CM753" s="267"/>
      <c r="CN753" s="267"/>
      <c r="CO753" s="267"/>
      <c r="CP753" s="267"/>
      <c r="CQ753" s="267"/>
      <c r="CR753" s="267"/>
      <c r="CS753" s="267"/>
      <c r="CT753" s="267"/>
      <c r="CU753" s="267"/>
      <c r="CV753" s="267"/>
      <c r="CW753" s="267"/>
      <c r="CX753" s="267"/>
      <c r="CY753" s="267"/>
      <c r="CZ753" s="267"/>
      <c r="DA753" s="267"/>
      <c r="DB753" s="267"/>
      <c r="DC753" s="267"/>
      <c r="DD753" s="267"/>
      <c r="DE753" s="267"/>
      <c r="DF753" s="267"/>
      <c r="DG753" s="267"/>
      <c r="DH753" s="267"/>
      <c r="DI753" s="267"/>
      <c r="DJ753" s="267"/>
      <c r="DK753" s="267"/>
      <c r="DL753" s="267"/>
      <c r="DM753" s="267"/>
      <c r="DN753" s="267"/>
      <c r="DO753" s="267"/>
      <c r="DP753" s="267"/>
      <c r="DQ753" s="267"/>
      <c r="DR753" s="267"/>
      <c r="DS753" s="267"/>
      <c r="DT753" s="267"/>
      <c r="DU753" s="267"/>
      <c r="DV753" s="267"/>
      <c r="DW753" s="267"/>
      <c r="DX753" s="267"/>
      <c r="DY753" s="267"/>
      <c r="DZ753" s="267"/>
      <c r="EA753" s="267"/>
      <c r="EB753" s="267"/>
      <c r="EC753" s="267"/>
      <c r="ED753" s="267"/>
      <c r="EE753" s="267"/>
      <c r="EF753" s="267"/>
      <c r="EG753" s="267"/>
      <c r="EH753" s="267"/>
      <c r="EI753" s="267"/>
      <c r="EJ753" s="267"/>
      <c r="EK753" s="267"/>
      <c r="EL753" s="267"/>
      <c r="EM753" s="267"/>
      <c r="EN753" s="267"/>
      <c r="EO753" s="267"/>
      <c r="EP753" s="267"/>
      <c r="EQ753" s="267"/>
      <c r="ER753" s="267"/>
      <c r="ES753" s="267"/>
      <c r="ET753" s="267"/>
      <c r="EU753" s="267"/>
      <c r="EV753" s="267"/>
      <c r="EW753" s="267"/>
      <c r="EX753" s="267"/>
      <c r="EY753" s="267"/>
      <c r="EZ753" s="267"/>
      <c r="FA753" s="267"/>
      <c r="FB753" s="267"/>
      <c r="FC753" s="267"/>
      <c r="FD753" s="267"/>
      <c r="FE753" s="267"/>
      <c r="FF753" s="267"/>
      <c r="FG753" s="267"/>
      <c r="FH753" s="267"/>
      <c r="FI753" s="267"/>
      <c r="FJ753" s="267"/>
      <c r="FK753" s="267"/>
      <c r="FL753" s="267"/>
      <c r="FM753" s="267"/>
      <c r="FN753" s="267"/>
      <c r="FO753" s="267"/>
      <c r="FP753" s="267"/>
      <c r="FQ753" s="267"/>
      <c r="FR753" s="267"/>
      <c r="FS753" s="267"/>
      <c r="FT753" s="267"/>
      <c r="FU753" s="267"/>
      <c r="FV753" s="267"/>
      <c r="FW753" s="267"/>
      <c r="FX753" s="267"/>
      <c r="FY753" s="267"/>
      <c r="FZ753" s="267"/>
      <c r="GA753" s="267"/>
      <c r="GB753" s="267"/>
      <c r="GC753" s="267"/>
      <c r="GD753" s="267"/>
      <c r="GE753" s="267"/>
      <c r="GF753" s="267"/>
      <c r="GG753" s="267"/>
      <c r="GH753" s="267"/>
      <c r="GI753" s="267"/>
      <c r="GJ753" s="267"/>
      <c r="GK753" s="267"/>
      <c r="GL753" s="267"/>
      <c r="GM753" s="267"/>
      <c r="GN753" s="267"/>
      <c r="GO753" s="267"/>
      <c r="GP753" s="267"/>
      <c r="GQ753" s="267"/>
      <c r="GR753" s="267"/>
      <c r="GS753" s="267"/>
      <c r="GT753" s="267"/>
      <c r="GU753" s="267"/>
      <c r="GV753" s="267"/>
    </row>
    <row r="754" spans="1:204" s="502" customFormat="1">
      <c r="A754" s="258"/>
      <c r="B754" s="425"/>
      <c r="C754" s="260"/>
      <c r="D754" s="261"/>
      <c r="E754" s="262"/>
      <c r="F754" s="263"/>
      <c r="G754" s="426"/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  <c r="AJ754" s="267"/>
      <c r="AK754" s="267"/>
      <c r="AL754" s="267"/>
      <c r="AM754" s="267"/>
      <c r="AN754" s="267"/>
      <c r="AO754" s="267"/>
      <c r="AP754" s="267"/>
      <c r="AQ754" s="267"/>
      <c r="AR754" s="267"/>
      <c r="AS754" s="267"/>
      <c r="AT754" s="267"/>
      <c r="AU754" s="267"/>
      <c r="AV754" s="267"/>
      <c r="AW754" s="267"/>
      <c r="AX754" s="267"/>
      <c r="AY754" s="267"/>
      <c r="AZ754" s="267"/>
      <c r="BA754" s="267"/>
      <c r="BB754" s="267"/>
      <c r="BC754" s="267"/>
      <c r="BD754" s="267"/>
      <c r="BE754" s="267"/>
      <c r="BF754" s="267"/>
      <c r="BG754" s="267"/>
      <c r="BH754" s="267"/>
      <c r="BI754" s="267"/>
      <c r="BJ754" s="267"/>
      <c r="BK754" s="267"/>
      <c r="BL754" s="267"/>
      <c r="BM754" s="267"/>
      <c r="BN754" s="267"/>
      <c r="BO754" s="267"/>
      <c r="BP754" s="267"/>
      <c r="BQ754" s="267"/>
      <c r="BR754" s="267"/>
      <c r="BS754" s="26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267"/>
      <c r="CJ754" s="267"/>
      <c r="CK754" s="267"/>
      <c r="CL754" s="267"/>
      <c r="CM754" s="267"/>
      <c r="CN754" s="267"/>
      <c r="CO754" s="267"/>
      <c r="CP754" s="267"/>
      <c r="CQ754" s="267"/>
      <c r="CR754" s="267"/>
      <c r="CS754" s="267"/>
      <c r="CT754" s="267"/>
      <c r="CU754" s="267"/>
      <c r="CV754" s="267"/>
      <c r="CW754" s="267"/>
      <c r="CX754" s="267"/>
      <c r="CY754" s="267"/>
      <c r="CZ754" s="267"/>
      <c r="DA754" s="267"/>
      <c r="DB754" s="267"/>
      <c r="DC754" s="267"/>
      <c r="DD754" s="267"/>
      <c r="DE754" s="267"/>
      <c r="DF754" s="267"/>
      <c r="DG754" s="267"/>
      <c r="DH754" s="267"/>
      <c r="DI754" s="267"/>
      <c r="DJ754" s="267"/>
      <c r="DK754" s="267"/>
      <c r="DL754" s="267"/>
      <c r="DM754" s="267"/>
      <c r="DN754" s="267"/>
      <c r="DO754" s="267"/>
      <c r="DP754" s="267"/>
      <c r="DQ754" s="267"/>
      <c r="DR754" s="267"/>
      <c r="DS754" s="267"/>
      <c r="DT754" s="267"/>
      <c r="DU754" s="267"/>
      <c r="DV754" s="267"/>
      <c r="DW754" s="267"/>
      <c r="DX754" s="267"/>
      <c r="DY754" s="267"/>
      <c r="DZ754" s="267"/>
      <c r="EA754" s="267"/>
      <c r="EB754" s="267"/>
      <c r="EC754" s="267"/>
      <c r="ED754" s="267"/>
      <c r="EE754" s="267"/>
      <c r="EF754" s="267"/>
      <c r="EG754" s="267"/>
      <c r="EH754" s="267"/>
      <c r="EI754" s="267"/>
      <c r="EJ754" s="267"/>
      <c r="EK754" s="267"/>
      <c r="EL754" s="267"/>
      <c r="EM754" s="267"/>
      <c r="EN754" s="267"/>
      <c r="EO754" s="267"/>
      <c r="EP754" s="267"/>
      <c r="EQ754" s="267"/>
      <c r="ER754" s="267"/>
      <c r="ES754" s="267"/>
      <c r="ET754" s="267"/>
      <c r="EU754" s="267"/>
      <c r="EV754" s="267"/>
      <c r="EW754" s="267"/>
      <c r="EX754" s="267"/>
      <c r="EY754" s="267"/>
      <c r="EZ754" s="267"/>
      <c r="FA754" s="267"/>
      <c r="FB754" s="267"/>
      <c r="FC754" s="267"/>
      <c r="FD754" s="267"/>
      <c r="FE754" s="267"/>
      <c r="FF754" s="267"/>
      <c r="FG754" s="267"/>
      <c r="FH754" s="267"/>
      <c r="FI754" s="267"/>
      <c r="FJ754" s="267"/>
      <c r="FK754" s="267"/>
      <c r="FL754" s="267"/>
      <c r="FM754" s="267"/>
      <c r="FN754" s="267"/>
      <c r="FO754" s="267"/>
      <c r="FP754" s="267"/>
      <c r="FQ754" s="267"/>
      <c r="FR754" s="267"/>
      <c r="FS754" s="267"/>
      <c r="FT754" s="267"/>
      <c r="FU754" s="267"/>
      <c r="FV754" s="267"/>
      <c r="FW754" s="267"/>
      <c r="FX754" s="267"/>
      <c r="FY754" s="267"/>
      <c r="FZ754" s="267"/>
      <c r="GA754" s="267"/>
      <c r="GB754" s="267"/>
      <c r="GC754" s="267"/>
      <c r="GD754" s="267"/>
      <c r="GE754" s="267"/>
      <c r="GF754" s="267"/>
      <c r="GG754" s="267"/>
      <c r="GH754" s="267"/>
      <c r="GI754" s="267"/>
      <c r="GJ754" s="267"/>
      <c r="GK754" s="267"/>
      <c r="GL754" s="267"/>
      <c r="GM754" s="267"/>
      <c r="GN754" s="267"/>
      <c r="GO754" s="267"/>
      <c r="GP754" s="267"/>
      <c r="GQ754" s="267"/>
      <c r="GR754" s="267"/>
      <c r="GS754" s="267"/>
      <c r="GT754" s="267"/>
      <c r="GU754" s="267"/>
      <c r="GV754" s="267"/>
    </row>
    <row r="755" spans="1:204" s="502" customFormat="1" hidden="1">
      <c r="A755" s="258"/>
      <c r="B755" s="425"/>
      <c r="C755" s="260"/>
      <c r="D755" s="261"/>
      <c r="E755" s="262"/>
      <c r="F755" s="263"/>
      <c r="G755" s="426"/>
      <c r="H755" s="245"/>
      <c r="I755" s="245"/>
      <c r="J755" s="249"/>
      <c r="K755" s="249"/>
      <c r="L755" s="254" t="s">
        <v>167</v>
      </c>
      <c r="M755" s="469">
        <v>4639</v>
      </c>
      <c r="N755" s="240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40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40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  <c r="AJ755" s="267"/>
      <c r="AK755" s="267"/>
      <c r="AL755" s="267"/>
      <c r="AM755" s="267"/>
      <c r="AN755" s="267"/>
      <c r="AO755" s="267"/>
      <c r="AP755" s="267"/>
      <c r="AQ755" s="267"/>
      <c r="AR755" s="267"/>
      <c r="AS755" s="267"/>
      <c r="AT755" s="267"/>
      <c r="AU755" s="267"/>
      <c r="AV755" s="267"/>
      <c r="AW755" s="267"/>
      <c r="AX755" s="267"/>
      <c r="AY755" s="267"/>
      <c r="AZ755" s="267"/>
      <c r="BA755" s="267"/>
      <c r="BB755" s="267"/>
      <c r="BC755" s="267"/>
      <c r="BD755" s="267"/>
      <c r="BE755" s="267"/>
      <c r="BF755" s="267"/>
      <c r="BG755" s="267"/>
      <c r="BH755" s="267"/>
      <c r="BI755" s="267"/>
      <c r="BJ755" s="267"/>
      <c r="BK755" s="267"/>
      <c r="BL755" s="267"/>
      <c r="BM755" s="267"/>
      <c r="BN755" s="267"/>
      <c r="BO755" s="267"/>
      <c r="BP755" s="267"/>
      <c r="BQ755" s="267"/>
      <c r="BR755" s="267"/>
      <c r="BS755" s="26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267"/>
      <c r="CJ755" s="267"/>
      <c r="CK755" s="267"/>
      <c r="CL755" s="267"/>
      <c r="CM755" s="267"/>
      <c r="CN755" s="267"/>
      <c r="CO755" s="267"/>
      <c r="CP755" s="267"/>
      <c r="CQ755" s="267"/>
      <c r="CR755" s="267"/>
      <c r="CS755" s="267"/>
      <c r="CT755" s="267"/>
      <c r="CU755" s="267"/>
      <c r="CV755" s="267"/>
      <c r="CW755" s="267"/>
      <c r="CX755" s="267"/>
      <c r="CY755" s="267"/>
      <c r="CZ755" s="267"/>
      <c r="DA755" s="267"/>
      <c r="DB755" s="267"/>
      <c r="DC755" s="267"/>
      <c r="DD755" s="267"/>
      <c r="DE755" s="267"/>
      <c r="DF755" s="267"/>
      <c r="DG755" s="267"/>
      <c r="DH755" s="267"/>
      <c r="DI755" s="267"/>
      <c r="DJ755" s="267"/>
      <c r="DK755" s="267"/>
      <c r="DL755" s="267"/>
      <c r="DM755" s="267"/>
      <c r="DN755" s="267"/>
      <c r="DO755" s="267"/>
      <c r="DP755" s="267"/>
      <c r="DQ755" s="267"/>
      <c r="DR755" s="267"/>
      <c r="DS755" s="267"/>
      <c r="DT755" s="267"/>
      <c r="DU755" s="267"/>
      <c r="DV755" s="267"/>
      <c r="DW755" s="267"/>
      <c r="DX755" s="267"/>
      <c r="DY755" s="267"/>
      <c r="DZ755" s="267"/>
      <c r="EA755" s="267"/>
      <c r="EB755" s="267"/>
      <c r="EC755" s="267"/>
      <c r="ED755" s="267"/>
      <c r="EE755" s="267"/>
      <c r="EF755" s="267"/>
      <c r="EG755" s="267"/>
      <c r="EH755" s="267"/>
      <c r="EI755" s="267"/>
      <c r="EJ755" s="267"/>
      <c r="EK755" s="267"/>
      <c r="EL755" s="267"/>
      <c r="EM755" s="267"/>
      <c r="EN755" s="267"/>
      <c r="EO755" s="267"/>
      <c r="EP755" s="267"/>
      <c r="EQ755" s="267"/>
      <c r="ER755" s="267"/>
      <c r="ES755" s="267"/>
      <c r="ET755" s="267"/>
      <c r="EU755" s="267"/>
      <c r="EV755" s="267"/>
      <c r="EW755" s="267"/>
      <c r="EX755" s="267"/>
      <c r="EY755" s="267"/>
      <c r="EZ755" s="267"/>
      <c r="FA755" s="267"/>
      <c r="FB755" s="267"/>
      <c r="FC755" s="267"/>
      <c r="FD755" s="267"/>
      <c r="FE755" s="267"/>
      <c r="FF755" s="267"/>
      <c r="FG755" s="267"/>
      <c r="FH755" s="267"/>
      <c r="FI755" s="267"/>
      <c r="FJ755" s="267"/>
      <c r="FK755" s="267"/>
      <c r="FL755" s="267"/>
      <c r="FM755" s="267"/>
      <c r="FN755" s="267"/>
      <c r="FO755" s="267"/>
      <c r="FP755" s="267"/>
      <c r="FQ755" s="267"/>
      <c r="FR755" s="267"/>
      <c r="FS755" s="267"/>
      <c r="FT755" s="267"/>
      <c r="FU755" s="267"/>
      <c r="FV755" s="267"/>
      <c r="FW755" s="267"/>
      <c r="FX755" s="267"/>
      <c r="FY755" s="267"/>
      <c r="FZ755" s="267"/>
      <c r="GA755" s="267"/>
      <c r="GB755" s="267"/>
      <c r="GC755" s="267"/>
      <c r="GD755" s="267"/>
      <c r="GE755" s="267"/>
      <c r="GF755" s="267"/>
      <c r="GG755" s="267"/>
      <c r="GH755" s="267"/>
      <c r="GI755" s="267"/>
      <c r="GJ755" s="267"/>
      <c r="GK755" s="267"/>
      <c r="GL755" s="267"/>
      <c r="GM755" s="267"/>
      <c r="GN755" s="267"/>
      <c r="GO755" s="267"/>
      <c r="GP755" s="267"/>
      <c r="GQ755" s="267"/>
      <c r="GR755" s="267"/>
      <c r="GS755" s="267"/>
      <c r="GT755" s="267"/>
      <c r="GU755" s="267"/>
      <c r="GV755" s="267"/>
    </row>
    <row r="756" spans="1:204" ht="19.5" customHeight="1">
      <c r="H756" s="245"/>
      <c r="I756" s="245"/>
      <c r="J756" s="249"/>
      <c r="K756" s="249"/>
      <c r="L756" s="252" t="s">
        <v>360</v>
      </c>
      <c r="M756" s="236">
        <v>4891</v>
      </c>
      <c r="N756" s="240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240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-3716099</v>
      </c>
      <c r="P756" s="240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</row>
    <row r="757" spans="1:204" s="502" customFormat="1" ht="20.45" customHeight="1">
      <c r="A757" s="258"/>
      <c r="B757" s="425"/>
      <c r="C757" s="260"/>
      <c r="D757" s="261"/>
      <c r="E757" s="262"/>
      <c r="F757" s="263"/>
      <c r="G757" s="426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-3716099</v>
      </c>
      <c r="O757" s="240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-3716099</v>
      </c>
      <c r="P757" s="240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  <c r="AJ757" s="267"/>
      <c r="AK757" s="267"/>
      <c r="AL757" s="267"/>
      <c r="AM757" s="267"/>
      <c r="AN757" s="267"/>
      <c r="AO757" s="267"/>
      <c r="AP757" s="267"/>
      <c r="AQ757" s="267"/>
      <c r="AR757" s="267"/>
      <c r="AS757" s="267"/>
      <c r="AT757" s="267"/>
      <c r="AU757" s="267"/>
      <c r="AV757" s="267"/>
      <c r="AW757" s="267"/>
      <c r="AX757" s="267"/>
      <c r="AY757" s="267"/>
      <c r="AZ757" s="267"/>
      <c r="BA757" s="267"/>
      <c r="BB757" s="267"/>
      <c r="BC757" s="267"/>
      <c r="BD757" s="267"/>
      <c r="BE757" s="267"/>
      <c r="BF757" s="267"/>
      <c r="BG757" s="267"/>
      <c r="BH757" s="267"/>
      <c r="BI757" s="267"/>
      <c r="BJ757" s="267"/>
      <c r="BK757" s="267"/>
      <c r="BL757" s="267"/>
      <c r="BM757" s="267"/>
      <c r="BN757" s="267"/>
      <c r="BO757" s="267"/>
      <c r="BP757" s="267"/>
      <c r="BQ757" s="267"/>
      <c r="BR757" s="267"/>
      <c r="BS757" s="26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267"/>
      <c r="CJ757" s="267"/>
      <c r="CK757" s="267"/>
      <c r="CL757" s="267"/>
      <c r="CM757" s="267"/>
      <c r="CN757" s="267"/>
      <c r="CO757" s="267"/>
      <c r="CP757" s="267"/>
      <c r="CQ757" s="267"/>
      <c r="CR757" s="267"/>
      <c r="CS757" s="267"/>
      <c r="CT757" s="267"/>
      <c r="CU757" s="267"/>
      <c r="CV757" s="267"/>
      <c r="CW757" s="267"/>
      <c r="CX757" s="267"/>
      <c r="CY757" s="267"/>
      <c r="CZ757" s="267"/>
      <c r="DA757" s="267"/>
      <c r="DB757" s="267"/>
      <c r="DC757" s="267"/>
      <c r="DD757" s="267"/>
      <c r="DE757" s="267"/>
      <c r="DF757" s="267"/>
      <c r="DG757" s="267"/>
      <c r="DH757" s="267"/>
      <c r="DI757" s="267"/>
      <c r="DJ757" s="267"/>
      <c r="DK757" s="267"/>
      <c r="DL757" s="267"/>
      <c r="DM757" s="267"/>
      <c r="DN757" s="267"/>
      <c r="DO757" s="267"/>
      <c r="DP757" s="267"/>
      <c r="DQ757" s="267"/>
      <c r="DR757" s="267"/>
      <c r="DS757" s="267"/>
      <c r="DT757" s="267"/>
      <c r="DU757" s="267"/>
      <c r="DV757" s="267"/>
      <c r="DW757" s="267"/>
      <c r="DX757" s="267"/>
      <c r="DY757" s="267"/>
      <c r="DZ757" s="267"/>
      <c r="EA757" s="267"/>
      <c r="EB757" s="267"/>
      <c r="EC757" s="267"/>
      <c r="ED757" s="267"/>
      <c r="EE757" s="267"/>
      <c r="EF757" s="267"/>
      <c r="EG757" s="267"/>
      <c r="EH757" s="267"/>
      <c r="EI757" s="267"/>
      <c r="EJ757" s="267"/>
      <c r="EK757" s="267"/>
      <c r="EL757" s="267"/>
      <c r="EM757" s="267"/>
      <c r="EN757" s="267"/>
      <c r="EO757" s="267"/>
      <c r="EP757" s="267"/>
      <c r="EQ757" s="267"/>
      <c r="ER757" s="267"/>
      <c r="ES757" s="267"/>
      <c r="ET757" s="267"/>
      <c r="EU757" s="267"/>
      <c r="EV757" s="267"/>
      <c r="EW757" s="267"/>
      <c r="EX757" s="267"/>
      <c r="EY757" s="267"/>
      <c r="EZ757" s="267"/>
      <c r="FA757" s="267"/>
      <c r="FB757" s="267"/>
      <c r="FC757" s="267"/>
      <c r="FD757" s="267"/>
      <c r="FE757" s="267"/>
      <c r="FF757" s="267"/>
      <c r="FG757" s="267"/>
      <c r="FH757" s="267"/>
      <c r="FI757" s="267"/>
      <c r="FJ757" s="267"/>
      <c r="FK757" s="267"/>
      <c r="FL757" s="267"/>
      <c r="FM757" s="267"/>
      <c r="FN757" s="267"/>
      <c r="FO757" s="267"/>
      <c r="FP757" s="267"/>
      <c r="FQ757" s="267"/>
      <c r="FR757" s="267"/>
      <c r="FS757" s="267"/>
      <c r="FT757" s="267"/>
      <c r="FU757" s="267"/>
      <c r="FV757" s="267"/>
      <c r="FW757" s="267"/>
      <c r="FX757" s="267"/>
      <c r="FY757" s="267"/>
      <c r="FZ757" s="267"/>
      <c r="GA757" s="267"/>
      <c r="GB757" s="267"/>
      <c r="GC757" s="267"/>
      <c r="GD757" s="267"/>
      <c r="GE757" s="267"/>
      <c r="GF757" s="267"/>
      <c r="GG757" s="267"/>
      <c r="GH757" s="267"/>
      <c r="GI757" s="267"/>
      <c r="GJ757" s="267"/>
      <c r="GK757" s="267"/>
      <c r="GL757" s="267"/>
      <c r="GM757" s="267"/>
      <c r="GN757" s="267"/>
      <c r="GO757" s="267"/>
      <c r="GP757" s="267"/>
      <c r="GQ757" s="267"/>
      <c r="GR757" s="267"/>
      <c r="GS757" s="267"/>
      <c r="GT757" s="267"/>
      <c r="GU757" s="267"/>
      <c r="GV757" s="267"/>
    </row>
    <row r="758" spans="1:204" s="502" customFormat="1">
      <c r="A758" s="258"/>
      <c r="B758" s="425"/>
      <c r="C758" s="260"/>
      <c r="D758" s="261"/>
      <c r="E758" s="262"/>
      <c r="F758" s="263"/>
      <c r="G758" s="426"/>
      <c r="H758" s="428"/>
      <c r="I758" s="507"/>
      <c r="J758" s="508"/>
      <c r="K758" s="509"/>
      <c r="L758" s="510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  <c r="AJ758" s="267"/>
      <c r="AK758" s="267"/>
      <c r="AL758" s="267"/>
      <c r="AM758" s="267"/>
      <c r="AN758" s="267"/>
      <c r="AO758" s="267"/>
      <c r="AP758" s="267"/>
      <c r="AQ758" s="267"/>
      <c r="AR758" s="267"/>
      <c r="AS758" s="267"/>
      <c r="AT758" s="267"/>
      <c r="AU758" s="267"/>
      <c r="AV758" s="267"/>
      <c r="AW758" s="267"/>
      <c r="AX758" s="267"/>
      <c r="AY758" s="267"/>
      <c r="AZ758" s="267"/>
      <c r="BA758" s="267"/>
      <c r="BB758" s="267"/>
      <c r="BC758" s="267"/>
      <c r="BD758" s="267"/>
      <c r="BE758" s="267"/>
      <c r="BF758" s="267"/>
      <c r="BG758" s="267"/>
      <c r="BH758" s="267"/>
      <c r="BI758" s="267"/>
      <c r="BJ758" s="267"/>
      <c r="BK758" s="267"/>
      <c r="BL758" s="267"/>
      <c r="BM758" s="267"/>
      <c r="BN758" s="267"/>
      <c r="BO758" s="267"/>
      <c r="BP758" s="267"/>
      <c r="BQ758" s="267"/>
      <c r="BR758" s="267"/>
      <c r="BS758" s="26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267"/>
      <c r="CJ758" s="267"/>
      <c r="CK758" s="267"/>
      <c r="CL758" s="267"/>
      <c r="CM758" s="267"/>
      <c r="CN758" s="267"/>
      <c r="CO758" s="267"/>
      <c r="CP758" s="267"/>
      <c r="CQ758" s="267"/>
      <c r="CR758" s="267"/>
      <c r="CS758" s="267"/>
      <c r="CT758" s="267"/>
      <c r="CU758" s="267"/>
      <c r="CV758" s="267"/>
      <c r="CW758" s="267"/>
      <c r="CX758" s="267"/>
      <c r="CY758" s="267"/>
      <c r="CZ758" s="267"/>
      <c r="DA758" s="267"/>
      <c r="DB758" s="267"/>
      <c r="DC758" s="267"/>
      <c r="DD758" s="267"/>
      <c r="DE758" s="267"/>
      <c r="DF758" s="267"/>
      <c r="DG758" s="267"/>
      <c r="DH758" s="267"/>
      <c r="DI758" s="267"/>
      <c r="DJ758" s="267"/>
      <c r="DK758" s="267"/>
      <c r="DL758" s="267"/>
      <c r="DM758" s="267"/>
      <c r="DN758" s="267"/>
      <c r="DO758" s="267"/>
      <c r="DP758" s="267"/>
      <c r="DQ758" s="267"/>
      <c r="DR758" s="267"/>
      <c r="DS758" s="267"/>
      <c r="DT758" s="267"/>
      <c r="DU758" s="267"/>
      <c r="DV758" s="267"/>
      <c r="DW758" s="267"/>
      <c r="DX758" s="267"/>
      <c r="DY758" s="267"/>
      <c r="DZ758" s="267"/>
      <c r="EA758" s="267"/>
      <c r="EB758" s="267"/>
      <c r="EC758" s="267"/>
      <c r="ED758" s="267"/>
      <c r="EE758" s="267"/>
      <c r="EF758" s="267"/>
      <c r="EG758" s="267"/>
      <c r="EH758" s="267"/>
      <c r="EI758" s="267"/>
      <c r="EJ758" s="267"/>
      <c r="EK758" s="267"/>
      <c r="EL758" s="267"/>
      <c r="EM758" s="267"/>
      <c r="EN758" s="267"/>
      <c r="EO758" s="267"/>
      <c r="EP758" s="267"/>
      <c r="EQ758" s="267"/>
      <c r="ER758" s="267"/>
      <c r="ES758" s="267"/>
      <c r="ET758" s="267"/>
      <c r="EU758" s="267"/>
      <c r="EV758" s="267"/>
      <c r="EW758" s="267"/>
      <c r="EX758" s="267"/>
      <c r="EY758" s="267"/>
      <c r="EZ758" s="267"/>
      <c r="FA758" s="267"/>
      <c r="FB758" s="267"/>
      <c r="FC758" s="267"/>
      <c r="FD758" s="267"/>
      <c r="FE758" s="267"/>
      <c r="FF758" s="267"/>
      <c r="FG758" s="267"/>
      <c r="FH758" s="267"/>
      <c r="FI758" s="267"/>
      <c r="FJ758" s="267"/>
      <c r="FK758" s="267"/>
      <c r="FL758" s="267"/>
      <c r="FM758" s="267"/>
      <c r="FN758" s="267"/>
      <c r="FO758" s="267"/>
      <c r="FP758" s="267"/>
      <c r="FQ758" s="267"/>
      <c r="FR758" s="267"/>
      <c r="FS758" s="267"/>
      <c r="FT758" s="267"/>
      <c r="FU758" s="267"/>
      <c r="FV758" s="267"/>
      <c r="FW758" s="267"/>
      <c r="FX758" s="267"/>
      <c r="FY758" s="267"/>
      <c r="FZ758" s="267"/>
      <c r="GA758" s="267"/>
      <c r="GB758" s="267"/>
      <c r="GC758" s="267"/>
      <c r="GD758" s="267"/>
      <c r="GE758" s="267"/>
      <c r="GF758" s="267"/>
      <c r="GG758" s="267"/>
      <c r="GH758" s="267"/>
      <c r="GI758" s="267"/>
      <c r="GJ758" s="267"/>
      <c r="GK758" s="267"/>
      <c r="GL758" s="267"/>
      <c r="GM758" s="267"/>
      <c r="GN758" s="267"/>
      <c r="GO758" s="267"/>
      <c r="GP758" s="267"/>
      <c r="GQ758" s="267"/>
      <c r="GR758" s="267"/>
      <c r="GS758" s="267"/>
      <c r="GT758" s="267"/>
      <c r="GU758" s="267"/>
      <c r="GV758" s="267"/>
    </row>
    <row r="759" spans="1:204" s="502" customFormat="1">
      <c r="A759" s="258"/>
      <c r="B759" s="425"/>
      <c r="C759" s="260"/>
      <c r="D759" s="261"/>
      <c r="E759" s="262"/>
      <c r="F759" s="263"/>
      <c r="G759" s="426"/>
      <c r="H759" s="428"/>
      <c r="I759" s="507"/>
      <c r="J759" s="508"/>
      <c r="K759" s="509"/>
      <c r="L759" s="510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  <c r="AJ759" s="267"/>
      <c r="AK759" s="267"/>
      <c r="AL759" s="267"/>
      <c r="AM759" s="267"/>
      <c r="AN759" s="267"/>
      <c r="AO759" s="267"/>
      <c r="AP759" s="267"/>
      <c r="AQ759" s="267"/>
      <c r="AR759" s="267"/>
      <c r="AS759" s="267"/>
      <c r="AT759" s="267"/>
      <c r="AU759" s="267"/>
      <c r="AV759" s="267"/>
      <c r="AW759" s="267"/>
      <c r="AX759" s="267"/>
      <c r="AY759" s="267"/>
      <c r="AZ759" s="267"/>
      <c r="BA759" s="267"/>
      <c r="BB759" s="267"/>
      <c r="BC759" s="267"/>
      <c r="BD759" s="267"/>
      <c r="BE759" s="267"/>
      <c r="BF759" s="267"/>
      <c r="BG759" s="267"/>
      <c r="BH759" s="267"/>
      <c r="BI759" s="267"/>
      <c r="BJ759" s="267"/>
      <c r="BK759" s="267"/>
      <c r="BL759" s="267"/>
      <c r="BM759" s="267"/>
      <c r="BN759" s="267"/>
      <c r="BO759" s="267"/>
      <c r="BP759" s="267"/>
      <c r="BQ759" s="267"/>
      <c r="BR759" s="267"/>
      <c r="BS759" s="26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267"/>
      <c r="CJ759" s="267"/>
      <c r="CK759" s="267"/>
      <c r="CL759" s="267"/>
      <c r="CM759" s="267"/>
      <c r="CN759" s="267"/>
      <c r="CO759" s="267"/>
      <c r="CP759" s="267"/>
      <c r="CQ759" s="267"/>
      <c r="CR759" s="267"/>
      <c r="CS759" s="267"/>
      <c r="CT759" s="267"/>
      <c r="CU759" s="267"/>
      <c r="CV759" s="267"/>
      <c r="CW759" s="267"/>
      <c r="CX759" s="267"/>
      <c r="CY759" s="267"/>
      <c r="CZ759" s="267"/>
      <c r="DA759" s="267"/>
      <c r="DB759" s="267"/>
      <c r="DC759" s="267"/>
      <c r="DD759" s="267"/>
      <c r="DE759" s="267"/>
      <c r="DF759" s="267"/>
      <c r="DG759" s="267"/>
      <c r="DH759" s="267"/>
      <c r="DI759" s="267"/>
      <c r="DJ759" s="267"/>
      <c r="DK759" s="267"/>
      <c r="DL759" s="267"/>
      <c r="DM759" s="267"/>
      <c r="DN759" s="267"/>
      <c r="DO759" s="267"/>
      <c r="DP759" s="267"/>
      <c r="DQ759" s="267"/>
      <c r="DR759" s="267"/>
      <c r="DS759" s="267"/>
      <c r="DT759" s="267"/>
      <c r="DU759" s="267"/>
      <c r="DV759" s="267"/>
      <c r="DW759" s="267"/>
      <c r="DX759" s="267"/>
      <c r="DY759" s="267"/>
      <c r="DZ759" s="267"/>
      <c r="EA759" s="267"/>
      <c r="EB759" s="267"/>
      <c r="EC759" s="267"/>
      <c r="ED759" s="267"/>
      <c r="EE759" s="267"/>
      <c r="EF759" s="267"/>
      <c r="EG759" s="267"/>
      <c r="EH759" s="267"/>
      <c r="EI759" s="267"/>
      <c r="EJ759" s="267"/>
      <c r="EK759" s="267"/>
      <c r="EL759" s="267"/>
      <c r="EM759" s="267"/>
      <c r="EN759" s="267"/>
      <c r="EO759" s="267"/>
      <c r="EP759" s="267"/>
      <c r="EQ759" s="267"/>
      <c r="ER759" s="267"/>
      <c r="ES759" s="267"/>
      <c r="ET759" s="267"/>
      <c r="EU759" s="267"/>
      <c r="EV759" s="267"/>
      <c r="EW759" s="267"/>
      <c r="EX759" s="267"/>
      <c r="EY759" s="267"/>
      <c r="EZ759" s="267"/>
      <c r="FA759" s="267"/>
      <c r="FB759" s="267"/>
      <c r="FC759" s="267"/>
      <c r="FD759" s="267"/>
      <c r="FE759" s="267"/>
      <c r="FF759" s="267"/>
      <c r="FG759" s="267"/>
      <c r="FH759" s="267"/>
      <c r="FI759" s="267"/>
      <c r="FJ759" s="267"/>
      <c r="FK759" s="267"/>
      <c r="FL759" s="267"/>
      <c r="FM759" s="267"/>
      <c r="FN759" s="267"/>
      <c r="FO759" s="267"/>
      <c r="FP759" s="267"/>
      <c r="FQ759" s="267"/>
      <c r="FR759" s="267"/>
      <c r="FS759" s="267"/>
      <c r="FT759" s="267"/>
      <c r="FU759" s="267"/>
      <c r="FV759" s="267"/>
      <c r="FW759" s="267"/>
      <c r="FX759" s="267"/>
      <c r="FY759" s="267"/>
      <c r="FZ759" s="267"/>
      <c r="GA759" s="267"/>
      <c r="GB759" s="267"/>
      <c r="GC759" s="267"/>
      <c r="GD759" s="267"/>
      <c r="GE759" s="267"/>
      <c r="GF759" s="267"/>
      <c r="GG759" s="267"/>
      <c r="GH759" s="267"/>
      <c r="GI759" s="267"/>
      <c r="GJ759" s="267"/>
      <c r="GK759" s="267"/>
      <c r="GL759" s="267"/>
      <c r="GM759" s="267"/>
      <c r="GN759" s="267"/>
      <c r="GO759" s="267"/>
      <c r="GP759" s="267"/>
      <c r="GQ759" s="267"/>
      <c r="GR759" s="267"/>
      <c r="GS759" s="267"/>
      <c r="GT759" s="267"/>
      <c r="GU759" s="267"/>
      <c r="GV759" s="267"/>
    </row>
    <row r="760" spans="1:204">
      <c r="N760" s="267"/>
      <c r="O760" s="267"/>
    </row>
    <row r="761" spans="1:204" s="502" customFormat="1">
      <c r="A761" s="258"/>
      <c r="B761" s="425"/>
      <c r="C761" s="260"/>
      <c r="D761" s="261"/>
      <c r="E761" s="262"/>
      <c r="F761" s="263"/>
      <c r="G761" s="426"/>
      <c r="H761" s="428"/>
      <c r="I761" s="507"/>
      <c r="J761" s="508"/>
      <c r="K761" s="509"/>
      <c r="L761" s="510"/>
      <c r="N761" s="511"/>
      <c r="O761" s="511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  <c r="AJ761" s="267"/>
      <c r="AK761" s="267"/>
      <c r="AL761" s="267"/>
      <c r="AM761" s="267"/>
      <c r="AN761" s="267"/>
      <c r="AO761" s="267"/>
      <c r="AP761" s="267"/>
      <c r="AQ761" s="267"/>
      <c r="AR761" s="267"/>
      <c r="AS761" s="267"/>
      <c r="AT761" s="267"/>
      <c r="AU761" s="267"/>
      <c r="AV761" s="267"/>
      <c r="AW761" s="267"/>
      <c r="AX761" s="267"/>
      <c r="AY761" s="267"/>
      <c r="AZ761" s="267"/>
      <c r="BA761" s="267"/>
      <c r="BB761" s="267"/>
      <c r="BC761" s="267"/>
      <c r="BD761" s="267"/>
      <c r="BE761" s="267"/>
      <c r="BF761" s="267"/>
      <c r="BG761" s="267"/>
      <c r="BH761" s="267"/>
      <c r="BI761" s="267"/>
      <c r="BJ761" s="267"/>
      <c r="BK761" s="267"/>
      <c r="BL761" s="267"/>
      <c r="BM761" s="267"/>
      <c r="BN761" s="267"/>
      <c r="BO761" s="267"/>
      <c r="BP761" s="267"/>
      <c r="BQ761" s="267"/>
      <c r="BR761" s="267"/>
      <c r="BS761" s="26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267"/>
      <c r="CJ761" s="267"/>
      <c r="CK761" s="267"/>
      <c r="CL761" s="267"/>
      <c r="CM761" s="267"/>
      <c r="CN761" s="267"/>
      <c r="CO761" s="267"/>
      <c r="CP761" s="267"/>
      <c r="CQ761" s="267"/>
      <c r="CR761" s="267"/>
      <c r="CS761" s="267"/>
      <c r="CT761" s="267"/>
      <c r="CU761" s="267"/>
      <c r="CV761" s="267"/>
      <c r="CW761" s="267"/>
      <c r="CX761" s="267"/>
      <c r="CY761" s="267"/>
      <c r="CZ761" s="267"/>
      <c r="DA761" s="267"/>
      <c r="DB761" s="267"/>
      <c r="DC761" s="267"/>
      <c r="DD761" s="267"/>
      <c r="DE761" s="267"/>
      <c r="DF761" s="267"/>
      <c r="DG761" s="267"/>
      <c r="DH761" s="267"/>
      <c r="DI761" s="267"/>
      <c r="DJ761" s="267"/>
      <c r="DK761" s="267"/>
      <c r="DL761" s="267"/>
      <c r="DM761" s="267"/>
      <c r="DN761" s="267"/>
      <c r="DO761" s="267"/>
      <c r="DP761" s="267"/>
      <c r="DQ761" s="267"/>
      <c r="DR761" s="267"/>
      <c r="DS761" s="267"/>
      <c r="DT761" s="267"/>
      <c r="DU761" s="267"/>
      <c r="DV761" s="267"/>
      <c r="DW761" s="267"/>
      <c r="DX761" s="267"/>
      <c r="DY761" s="267"/>
      <c r="DZ761" s="267"/>
      <c r="EA761" s="267"/>
      <c r="EB761" s="267"/>
      <c r="EC761" s="267"/>
      <c r="ED761" s="267"/>
      <c r="EE761" s="267"/>
      <c r="EF761" s="267"/>
      <c r="EG761" s="267"/>
      <c r="EH761" s="267"/>
      <c r="EI761" s="267"/>
      <c r="EJ761" s="267"/>
      <c r="EK761" s="267"/>
      <c r="EL761" s="267"/>
      <c r="EM761" s="267"/>
      <c r="EN761" s="267"/>
      <c r="EO761" s="267"/>
      <c r="EP761" s="267"/>
      <c r="EQ761" s="267"/>
      <c r="ER761" s="267"/>
      <c r="ES761" s="267"/>
      <c r="ET761" s="267"/>
      <c r="EU761" s="267"/>
      <c r="EV761" s="267"/>
      <c r="EW761" s="267"/>
      <c r="EX761" s="267"/>
      <c r="EY761" s="267"/>
      <c r="EZ761" s="267"/>
      <c r="FA761" s="267"/>
      <c r="FB761" s="267"/>
      <c r="FC761" s="267"/>
      <c r="FD761" s="267"/>
      <c r="FE761" s="267"/>
      <c r="FF761" s="267"/>
      <c r="FG761" s="267"/>
      <c r="FH761" s="267"/>
      <c r="FI761" s="267"/>
      <c r="FJ761" s="267"/>
      <c r="FK761" s="267"/>
      <c r="FL761" s="267"/>
      <c r="FM761" s="267"/>
      <c r="FN761" s="267"/>
      <c r="FO761" s="267"/>
      <c r="FP761" s="267"/>
      <c r="FQ761" s="267"/>
      <c r="FR761" s="267"/>
      <c r="FS761" s="267"/>
      <c r="FT761" s="267"/>
      <c r="FU761" s="267"/>
      <c r="FV761" s="267"/>
      <c r="FW761" s="267"/>
      <c r="FX761" s="267"/>
      <c r="FY761" s="267"/>
      <c r="FZ761" s="267"/>
      <c r="GA761" s="267"/>
      <c r="GB761" s="267"/>
      <c r="GC761" s="267"/>
      <c r="GD761" s="267"/>
      <c r="GE761" s="267"/>
      <c r="GF761" s="267"/>
      <c r="GG761" s="267"/>
      <c r="GH761" s="267"/>
      <c r="GI761" s="267"/>
      <c r="GJ761" s="267"/>
      <c r="GK761" s="267"/>
      <c r="GL761" s="267"/>
      <c r="GM761" s="267"/>
      <c r="GN761" s="267"/>
      <c r="GO761" s="267"/>
      <c r="GP761" s="267"/>
      <c r="GQ761" s="267"/>
      <c r="GR761" s="267"/>
      <c r="GS761" s="267"/>
      <c r="GT761" s="267"/>
      <c r="GU761" s="267"/>
      <c r="GV761" s="267"/>
    </row>
    <row r="763" spans="1:204" s="502" customFormat="1">
      <c r="A763" s="258"/>
      <c r="B763" s="425"/>
      <c r="C763" s="260"/>
      <c r="D763" s="261"/>
      <c r="E763" s="262"/>
      <c r="F763" s="263"/>
      <c r="G763" s="426"/>
      <c r="H763" s="428"/>
      <c r="I763" s="507"/>
      <c r="J763" s="508"/>
      <c r="K763" s="509"/>
      <c r="L763" s="510"/>
      <c r="N763" s="511"/>
      <c r="O763" s="511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  <c r="AJ763" s="267"/>
      <c r="AK763" s="267"/>
      <c r="AL763" s="267"/>
      <c r="AM763" s="267"/>
      <c r="AN763" s="267"/>
      <c r="AO763" s="267"/>
      <c r="AP763" s="267"/>
      <c r="AQ763" s="267"/>
      <c r="AR763" s="267"/>
      <c r="AS763" s="267"/>
      <c r="AT763" s="267"/>
      <c r="AU763" s="267"/>
      <c r="AV763" s="267"/>
      <c r="AW763" s="267"/>
      <c r="AX763" s="267"/>
      <c r="AY763" s="267"/>
      <c r="AZ763" s="267"/>
      <c r="BA763" s="267"/>
      <c r="BB763" s="267"/>
      <c r="BC763" s="267"/>
      <c r="BD763" s="267"/>
      <c r="BE763" s="267"/>
      <c r="BF763" s="267"/>
      <c r="BG763" s="267"/>
      <c r="BH763" s="267"/>
      <c r="BI763" s="267"/>
      <c r="BJ763" s="267"/>
      <c r="BK763" s="267"/>
      <c r="BL763" s="267"/>
      <c r="BM763" s="267"/>
      <c r="BN763" s="267"/>
      <c r="BO763" s="267"/>
      <c r="BP763" s="267"/>
      <c r="BQ763" s="267"/>
      <c r="BR763" s="267"/>
      <c r="BS763" s="26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267"/>
      <c r="CJ763" s="267"/>
      <c r="CK763" s="267"/>
      <c r="CL763" s="267"/>
      <c r="CM763" s="267"/>
      <c r="CN763" s="267"/>
      <c r="CO763" s="267"/>
      <c r="CP763" s="267"/>
      <c r="CQ763" s="267"/>
      <c r="CR763" s="267"/>
      <c r="CS763" s="267"/>
      <c r="CT763" s="267"/>
      <c r="CU763" s="267"/>
      <c r="CV763" s="267"/>
      <c r="CW763" s="267"/>
      <c r="CX763" s="267"/>
      <c r="CY763" s="267"/>
      <c r="CZ763" s="267"/>
      <c r="DA763" s="267"/>
      <c r="DB763" s="267"/>
      <c r="DC763" s="267"/>
      <c r="DD763" s="267"/>
      <c r="DE763" s="267"/>
      <c r="DF763" s="267"/>
      <c r="DG763" s="267"/>
      <c r="DH763" s="267"/>
      <c r="DI763" s="267"/>
      <c r="DJ763" s="267"/>
      <c r="DK763" s="267"/>
      <c r="DL763" s="267"/>
      <c r="DM763" s="267"/>
      <c r="DN763" s="267"/>
      <c r="DO763" s="267"/>
      <c r="DP763" s="267"/>
      <c r="DQ763" s="267"/>
      <c r="DR763" s="267"/>
      <c r="DS763" s="267"/>
      <c r="DT763" s="267"/>
      <c r="DU763" s="267"/>
      <c r="DV763" s="267"/>
      <c r="DW763" s="267"/>
      <c r="DX763" s="267"/>
      <c r="DY763" s="267"/>
      <c r="DZ763" s="267"/>
      <c r="EA763" s="267"/>
      <c r="EB763" s="267"/>
      <c r="EC763" s="267"/>
      <c r="ED763" s="267"/>
      <c r="EE763" s="267"/>
      <c r="EF763" s="267"/>
      <c r="EG763" s="267"/>
      <c r="EH763" s="267"/>
      <c r="EI763" s="267"/>
      <c r="EJ763" s="267"/>
      <c r="EK763" s="267"/>
      <c r="EL763" s="267"/>
      <c r="EM763" s="267"/>
      <c r="EN763" s="267"/>
      <c r="EO763" s="267"/>
      <c r="EP763" s="267"/>
      <c r="EQ763" s="267"/>
      <c r="ER763" s="267"/>
      <c r="ES763" s="267"/>
      <c r="ET763" s="267"/>
      <c r="EU763" s="267"/>
      <c r="EV763" s="267"/>
      <c r="EW763" s="267"/>
      <c r="EX763" s="267"/>
      <c r="EY763" s="267"/>
      <c r="EZ763" s="267"/>
      <c r="FA763" s="267"/>
      <c r="FB763" s="267"/>
      <c r="FC763" s="267"/>
      <c r="FD763" s="267"/>
      <c r="FE763" s="267"/>
      <c r="FF763" s="267"/>
      <c r="FG763" s="267"/>
      <c r="FH763" s="267"/>
      <c r="FI763" s="267"/>
      <c r="FJ763" s="267"/>
      <c r="FK763" s="267"/>
      <c r="FL763" s="267"/>
      <c r="FM763" s="267"/>
      <c r="FN763" s="267"/>
      <c r="FO763" s="267"/>
      <c r="FP763" s="267"/>
      <c r="FQ763" s="267"/>
      <c r="FR763" s="267"/>
      <c r="FS763" s="267"/>
      <c r="FT763" s="267"/>
      <c r="FU763" s="267"/>
      <c r="FV763" s="267"/>
      <c r="FW763" s="267"/>
      <c r="FX763" s="267"/>
      <c r="FY763" s="267"/>
      <c r="FZ763" s="267"/>
      <c r="GA763" s="267"/>
      <c r="GB763" s="267"/>
      <c r="GC763" s="267"/>
      <c r="GD763" s="267"/>
      <c r="GE763" s="267"/>
      <c r="GF763" s="267"/>
      <c r="GG763" s="267"/>
      <c r="GH763" s="267"/>
      <c r="GI763" s="267"/>
      <c r="GJ763" s="267"/>
      <c r="GK763" s="267"/>
      <c r="GL763" s="267"/>
      <c r="GM763" s="267"/>
      <c r="GN763" s="267"/>
      <c r="GO763" s="267"/>
      <c r="GP763" s="267"/>
      <c r="GQ763" s="267"/>
      <c r="GR763" s="267"/>
      <c r="GS763" s="267"/>
      <c r="GT763" s="267"/>
      <c r="GU763" s="267"/>
      <c r="GV763" s="267"/>
    </row>
    <row r="765" spans="1:204" s="502" customFormat="1">
      <c r="A765" s="258"/>
      <c r="B765" s="425"/>
      <c r="C765" s="260"/>
      <c r="D765" s="261"/>
      <c r="E765" s="262"/>
      <c r="F765" s="263"/>
      <c r="G765" s="426"/>
      <c r="H765" s="428"/>
      <c r="I765" s="507"/>
      <c r="J765" s="508"/>
      <c r="K765" s="509"/>
      <c r="L765" s="510"/>
      <c r="N765" s="511"/>
      <c r="O765" s="511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267"/>
      <c r="CJ765" s="267"/>
      <c r="CK765" s="267"/>
      <c r="CL765" s="267"/>
      <c r="CM765" s="267"/>
      <c r="CN765" s="267"/>
      <c r="CO765" s="267"/>
      <c r="CP765" s="267"/>
      <c r="CQ765" s="267"/>
      <c r="CR765" s="267"/>
      <c r="CS765" s="267"/>
      <c r="CT765" s="267"/>
      <c r="CU765" s="267"/>
      <c r="CV765" s="267"/>
      <c r="CW765" s="267"/>
      <c r="CX765" s="267"/>
      <c r="CY765" s="267"/>
      <c r="CZ765" s="267"/>
      <c r="DA765" s="267"/>
      <c r="DB765" s="267"/>
      <c r="DC765" s="267"/>
      <c r="DD765" s="267"/>
      <c r="DE765" s="267"/>
      <c r="DF765" s="267"/>
      <c r="DG765" s="267"/>
      <c r="DH765" s="267"/>
      <c r="DI765" s="267"/>
      <c r="DJ765" s="267"/>
      <c r="DK765" s="267"/>
      <c r="DL765" s="267"/>
      <c r="DM765" s="267"/>
      <c r="DN765" s="267"/>
      <c r="DO765" s="267"/>
      <c r="DP765" s="267"/>
      <c r="DQ765" s="267"/>
      <c r="DR765" s="267"/>
      <c r="DS765" s="267"/>
      <c r="DT765" s="267"/>
      <c r="DU765" s="267"/>
      <c r="DV765" s="267"/>
      <c r="DW765" s="267"/>
      <c r="DX765" s="267"/>
      <c r="DY765" s="267"/>
      <c r="DZ765" s="267"/>
      <c r="EA765" s="267"/>
      <c r="EB765" s="267"/>
      <c r="EC765" s="267"/>
      <c r="ED765" s="267"/>
      <c r="EE765" s="267"/>
      <c r="EF765" s="267"/>
      <c r="EG765" s="267"/>
      <c r="EH765" s="267"/>
      <c r="EI765" s="267"/>
      <c r="EJ765" s="267"/>
      <c r="EK765" s="267"/>
      <c r="EL765" s="267"/>
      <c r="EM765" s="267"/>
      <c r="EN765" s="267"/>
      <c r="EO765" s="267"/>
      <c r="EP765" s="267"/>
      <c r="EQ765" s="267"/>
      <c r="ER765" s="267"/>
      <c r="ES765" s="267"/>
      <c r="ET765" s="267"/>
      <c r="EU765" s="267"/>
      <c r="EV765" s="267"/>
      <c r="EW765" s="267"/>
      <c r="EX765" s="267"/>
      <c r="EY765" s="267"/>
      <c r="EZ765" s="267"/>
      <c r="FA765" s="267"/>
      <c r="FB765" s="267"/>
      <c r="FC765" s="267"/>
      <c r="FD765" s="267"/>
      <c r="FE765" s="267"/>
      <c r="FF765" s="267"/>
      <c r="FG765" s="267"/>
      <c r="FH765" s="267"/>
      <c r="FI765" s="267"/>
      <c r="FJ765" s="267"/>
      <c r="FK765" s="267"/>
      <c r="FL765" s="267"/>
      <c r="FM765" s="267"/>
      <c r="FN765" s="267"/>
      <c r="FO765" s="267"/>
      <c r="FP765" s="267"/>
      <c r="FQ765" s="267"/>
      <c r="FR765" s="267"/>
      <c r="FS765" s="267"/>
      <c r="FT765" s="267"/>
      <c r="FU765" s="267"/>
      <c r="FV765" s="267"/>
      <c r="FW765" s="267"/>
      <c r="FX765" s="267"/>
      <c r="FY765" s="267"/>
      <c r="FZ765" s="267"/>
      <c r="GA765" s="267"/>
      <c r="GB765" s="267"/>
      <c r="GC765" s="267"/>
      <c r="GD765" s="267"/>
      <c r="GE765" s="267"/>
      <c r="GF765" s="267"/>
      <c r="GG765" s="267"/>
      <c r="GH765" s="267"/>
      <c r="GI765" s="267"/>
      <c r="GJ765" s="267"/>
      <c r="GK765" s="267"/>
      <c r="GL765" s="267"/>
      <c r="GM765" s="267"/>
      <c r="GN765" s="267"/>
      <c r="GO765" s="267"/>
      <c r="GP765" s="267"/>
      <c r="GQ765" s="267"/>
      <c r="GR765" s="267"/>
      <c r="GS765" s="267"/>
      <c r="GT765" s="267"/>
      <c r="GU765" s="267"/>
      <c r="GV765" s="267"/>
    </row>
    <row r="767" spans="1:204" s="502" customFormat="1">
      <c r="A767" s="258"/>
      <c r="B767" s="425"/>
      <c r="C767" s="260"/>
      <c r="D767" s="261"/>
      <c r="E767" s="262"/>
      <c r="F767" s="263"/>
      <c r="G767" s="426"/>
      <c r="H767" s="428"/>
      <c r="I767" s="507"/>
      <c r="J767" s="508"/>
      <c r="K767" s="509"/>
      <c r="L767" s="510"/>
      <c r="N767" s="511"/>
      <c r="O767" s="511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  <c r="AJ767" s="267"/>
      <c r="AK767" s="267"/>
      <c r="AL767" s="267"/>
      <c r="AM767" s="267"/>
      <c r="AN767" s="267"/>
      <c r="AO767" s="267"/>
      <c r="AP767" s="267"/>
      <c r="AQ767" s="267"/>
      <c r="AR767" s="267"/>
      <c r="AS767" s="267"/>
      <c r="AT767" s="267"/>
      <c r="AU767" s="267"/>
      <c r="AV767" s="267"/>
      <c r="AW767" s="267"/>
      <c r="AX767" s="267"/>
      <c r="AY767" s="267"/>
      <c r="AZ767" s="267"/>
      <c r="BA767" s="267"/>
      <c r="BB767" s="267"/>
      <c r="BC767" s="267"/>
      <c r="BD767" s="267"/>
      <c r="BE767" s="267"/>
      <c r="BF767" s="267"/>
      <c r="BG767" s="267"/>
      <c r="BH767" s="267"/>
      <c r="BI767" s="267"/>
      <c r="BJ767" s="267"/>
      <c r="BK767" s="267"/>
      <c r="BL767" s="267"/>
      <c r="BM767" s="267"/>
      <c r="BN767" s="267"/>
      <c r="BO767" s="267"/>
      <c r="BP767" s="267"/>
      <c r="BQ767" s="267"/>
      <c r="BR767" s="267"/>
      <c r="BS767" s="26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267"/>
      <c r="CJ767" s="267"/>
      <c r="CK767" s="267"/>
      <c r="CL767" s="267"/>
      <c r="CM767" s="267"/>
      <c r="CN767" s="267"/>
      <c r="CO767" s="267"/>
      <c r="CP767" s="267"/>
      <c r="CQ767" s="267"/>
      <c r="CR767" s="267"/>
      <c r="CS767" s="267"/>
      <c r="CT767" s="267"/>
      <c r="CU767" s="267"/>
      <c r="CV767" s="267"/>
      <c r="CW767" s="267"/>
      <c r="CX767" s="267"/>
      <c r="CY767" s="267"/>
      <c r="CZ767" s="267"/>
      <c r="DA767" s="267"/>
      <c r="DB767" s="267"/>
      <c r="DC767" s="267"/>
      <c r="DD767" s="267"/>
      <c r="DE767" s="267"/>
      <c r="DF767" s="267"/>
      <c r="DG767" s="267"/>
      <c r="DH767" s="267"/>
      <c r="DI767" s="267"/>
      <c r="DJ767" s="267"/>
      <c r="DK767" s="267"/>
      <c r="DL767" s="267"/>
      <c r="DM767" s="267"/>
      <c r="DN767" s="267"/>
      <c r="DO767" s="267"/>
      <c r="DP767" s="267"/>
      <c r="DQ767" s="267"/>
      <c r="DR767" s="267"/>
      <c r="DS767" s="267"/>
      <c r="DT767" s="267"/>
      <c r="DU767" s="267"/>
      <c r="DV767" s="267"/>
      <c r="DW767" s="267"/>
      <c r="DX767" s="267"/>
      <c r="DY767" s="267"/>
      <c r="DZ767" s="267"/>
      <c r="EA767" s="267"/>
      <c r="EB767" s="267"/>
      <c r="EC767" s="267"/>
      <c r="ED767" s="267"/>
      <c r="EE767" s="267"/>
      <c r="EF767" s="267"/>
      <c r="EG767" s="267"/>
      <c r="EH767" s="267"/>
      <c r="EI767" s="267"/>
      <c r="EJ767" s="267"/>
      <c r="EK767" s="267"/>
      <c r="EL767" s="267"/>
      <c r="EM767" s="267"/>
      <c r="EN767" s="267"/>
      <c r="EO767" s="267"/>
      <c r="EP767" s="267"/>
      <c r="EQ767" s="267"/>
      <c r="ER767" s="267"/>
      <c r="ES767" s="267"/>
      <c r="ET767" s="267"/>
      <c r="EU767" s="267"/>
      <c r="EV767" s="267"/>
      <c r="EW767" s="267"/>
      <c r="EX767" s="267"/>
      <c r="EY767" s="267"/>
      <c r="EZ767" s="267"/>
      <c r="FA767" s="267"/>
      <c r="FB767" s="267"/>
      <c r="FC767" s="267"/>
      <c r="FD767" s="267"/>
      <c r="FE767" s="267"/>
      <c r="FF767" s="267"/>
      <c r="FG767" s="267"/>
      <c r="FH767" s="267"/>
      <c r="FI767" s="267"/>
      <c r="FJ767" s="267"/>
      <c r="FK767" s="267"/>
      <c r="FL767" s="267"/>
      <c r="FM767" s="267"/>
      <c r="FN767" s="267"/>
      <c r="FO767" s="267"/>
      <c r="FP767" s="267"/>
      <c r="FQ767" s="267"/>
      <c r="FR767" s="267"/>
      <c r="FS767" s="267"/>
      <c r="FT767" s="267"/>
      <c r="FU767" s="267"/>
      <c r="FV767" s="267"/>
      <c r="FW767" s="267"/>
      <c r="FX767" s="267"/>
      <c r="FY767" s="267"/>
      <c r="FZ767" s="267"/>
      <c r="GA767" s="267"/>
      <c r="GB767" s="267"/>
      <c r="GC767" s="267"/>
      <c r="GD767" s="267"/>
      <c r="GE767" s="267"/>
      <c r="GF767" s="267"/>
      <c r="GG767" s="267"/>
      <c r="GH767" s="267"/>
      <c r="GI767" s="267"/>
      <c r="GJ767" s="267"/>
      <c r="GK767" s="267"/>
      <c r="GL767" s="267"/>
      <c r="GM767" s="267"/>
      <c r="GN767" s="267"/>
      <c r="GO767" s="267"/>
      <c r="GP767" s="267"/>
      <c r="GQ767" s="267"/>
      <c r="GR767" s="267"/>
      <c r="GS767" s="267"/>
      <c r="GT767" s="267"/>
      <c r="GU767" s="267"/>
      <c r="GV767" s="267"/>
    </row>
    <row r="768" spans="1:204" s="502" customFormat="1">
      <c r="A768" s="258"/>
      <c r="B768" s="425"/>
      <c r="C768" s="260"/>
      <c r="D768" s="261"/>
      <c r="E768" s="262"/>
      <c r="F768" s="263"/>
      <c r="G768" s="426"/>
      <c r="H768" s="428"/>
      <c r="I768" s="507"/>
      <c r="J768" s="508"/>
      <c r="K768" s="509"/>
      <c r="L768" s="510"/>
      <c r="N768" s="511"/>
      <c r="O768" s="511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  <c r="AJ768" s="267"/>
      <c r="AK768" s="267"/>
      <c r="AL768" s="267"/>
      <c r="AM768" s="267"/>
      <c r="AN768" s="267"/>
      <c r="AO768" s="267"/>
      <c r="AP768" s="267"/>
      <c r="AQ768" s="267"/>
      <c r="AR768" s="267"/>
      <c r="AS768" s="267"/>
      <c r="AT768" s="267"/>
      <c r="AU768" s="267"/>
      <c r="AV768" s="267"/>
      <c r="AW768" s="267"/>
      <c r="AX768" s="267"/>
      <c r="AY768" s="267"/>
      <c r="AZ768" s="267"/>
      <c r="BA768" s="267"/>
      <c r="BB768" s="267"/>
      <c r="BC768" s="267"/>
      <c r="BD768" s="267"/>
      <c r="BE768" s="267"/>
      <c r="BF768" s="267"/>
      <c r="BG768" s="267"/>
      <c r="BH768" s="267"/>
      <c r="BI768" s="267"/>
      <c r="BJ768" s="267"/>
      <c r="BK768" s="267"/>
      <c r="BL768" s="267"/>
      <c r="BM768" s="267"/>
      <c r="BN768" s="267"/>
      <c r="BO768" s="267"/>
      <c r="BP768" s="267"/>
      <c r="BQ768" s="267"/>
      <c r="BR768" s="267"/>
      <c r="BS768" s="26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267"/>
      <c r="CJ768" s="267"/>
      <c r="CK768" s="267"/>
      <c r="CL768" s="267"/>
      <c r="CM768" s="267"/>
      <c r="CN768" s="267"/>
      <c r="CO768" s="267"/>
      <c r="CP768" s="267"/>
      <c r="CQ768" s="267"/>
      <c r="CR768" s="267"/>
      <c r="CS768" s="267"/>
      <c r="CT768" s="267"/>
      <c r="CU768" s="267"/>
      <c r="CV768" s="267"/>
      <c r="CW768" s="267"/>
      <c r="CX768" s="267"/>
      <c r="CY768" s="267"/>
      <c r="CZ768" s="267"/>
      <c r="DA768" s="267"/>
      <c r="DB768" s="267"/>
      <c r="DC768" s="267"/>
      <c r="DD768" s="267"/>
      <c r="DE768" s="267"/>
      <c r="DF768" s="267"/>
      <c r="DG768" s="267"/>
      <c r="DH768" s="267"/>
      <c r="DI768" s="267"/>
      <c r="DJ768" s="267"/>
      <c r="DK768" s="267"/>
      <c r="DL768" s="267"/>
      <c r="DM768" s="267"/>
      <c r="DN768" s="267"/>
      <c r="DO768" s="267"/>
      <c r="DP768" s="267"/>
      <c r="DQ768" s="267"/>
      <c r="DR768" s="267"/>
      <c r="DS768" s="267"/>
      <c r="DT768" s="267"/>
      <c r="DU768" s="267"/>
      <c r="DV768" s="267"/>
      <c r="DW768" s="267"/>
      <c r="DX768" s="267"/>
      <c r="DY768" s="267"/>
      <c r="DZ768" s="267"/>
      <c r="EA768" s="267"/>
      <c r="EB768" s="267"/>
      <c r="EC768" s="267"/>
      <c r="ED768" s="267"/>
      <c r="EE768" s="267"/>
      <c r="EF768" s="267"/>
      <c r="EG768" s="267"/>
      <c r="EH768" s="267"/>
      <c r="EI768" s="267"/>
      <c r="EJ768" s="267"/>
      <c r="EK768" s="267"/>
      <c r="EL768" s="267"/>
      <c r="EM768" s="267"/>
      <c r="EN768" s="267"/>
      <c r="EO768" s="267"/>
      <c r="EP768" s="267"/>
      <c r="EQ768" s="267"/>
      <c r="ER768" s="267"/>
      <c r="ES768" s="267"/>
      <c r="ET768" s="267"/>
      <c r="EU768" s="267"/>
      <c r="EV768" s="267"/>
      <c r="EW768" s="267"/>
      <c r="EX768" s="267"/>
      <c r="EY768" s="267"/>
      <c r="EZ768" s="267"/>
      <c r="FA768" s="267"/>
      <c r="FB768" s="267"/>
      <c r="FC768" s="267"/>
      <c r="FD768" s="267"/>
      <c r="FE768" s="267"/>
      <c r="FF768" s="267"/>
      <c r="FG768" s="267"/>
      <c r="FH768" s="267"/>
      <c r="FI768" s="267"/>
      <c r="FJ768" s="267"/>
      <c r="FK768" s="267"/>
      <c r="FL768" s="267"/>
      <c r="FM768" s="267"/>
      <c r="FN768" s="267"/>
      <c r="FO768" s="267"/>
      <c r="FP768" s="267"/>
      <c r="FQ768" s="267"/>
      <c r="FR768" s="267"/>
      <c r="FS768" s="267"/>
      <c r="FT768" s="267"/>
      <c r="FU768" s="267"/>
      <c r="FV768" s="267"/>
      <c r="FW768" s="267"/>
      <c r="FX768" s="267"/>
      <c r="FY768" s="267"/>
      <c r="FZ768" s="267"/>
      <c r="GA768" s="267"/>
      <c r="GB768" s="267"/>
      <c r="GC768" s="267"/>
      <c r="GD768" s="267"/>
      <c r="GE768" s="267"/>
      <c r="GF768" s="267"/>
      <c r="GG768" s="267"/>
      <c r="GH768" s="267"/>
      <c r="GI768" s="267"/>
      <c r="GJ768" s="267"/>
      <c r="GK768" s="267"/>
      <c r="GL768" s="267"/>
      <c r="GM768" s="267"/>
      <c r="GN768" s="267"/>
      <c r="GO768" s="267"/>
      <c r="GP768" s="267"/>
      <c r="GQ768" s="267"/>
      <c r="GR768" s="267"/>
      <c r="GS768" s="267"/>
      <c r="GT768" s="267"/>
      <c r="GU768" s="267"/>
      <c r="GV768" s="267"/>
    </row>
    <row r="769" spans="1:204" s="502" customFormat="1">
      <c r="A769" s="258"/>
      <c r="B769" s="425"/>
      <c r="C769" s="260"/>
      <c r="D769" s="261"/>
      <c r="E769" s="262"/>
      <c r="F769" s="263"/>
      <c r="G769" s="426"/>
      <c r="H769" s="428"/>
      <c r="I769" s="507"/>
      <c r="J769" s="508"/>
      <c r="K769" s="509"/>
      <c r="L769" s="510"/>
      <c r="N769" s="511"/>
      <c r="O769" s="511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  <c r="AJ769" s="267"/>
      <c r="AK769" s="267"/>
      <c r="AL769" s="267"/>
      <c r="AM769" s="267"/>
      <c r="AN769" s="267"/>
      <c r="AO769" s="267"/>
      <c r="AP769" s="267"/>
      <c r="AQ769" s="267"/>
      <c r="AR769" s="267"/>
      <c r="AS769" s="267"/>
      <c r="AT769" s="267"/>
      <c r="AU769" s="267"/>
      <c r="AV769" s="267"/>
      <c r="AW769" s="267"/>
      <c r="AX769" s="267"/>
      <c r="AY769" s="267"/>
      <c r="AZ769" s="267"/>
      <c r="BA769" s="267"/>
      <c r="BB769" s="267"/>
      <c r="BC769" s="267"/>
      <c r="BD769" s="267"/>
      <c r="BE769" s="267"/>
      <c r="BF769" s="267"/>
      <c r="BG769" s="267"/>
      <c r="BH769" s="267"/>
      <c r="BI769" s="267"/>
      <c r="BJ769" s="267"/>
      <c r="BK769" s="267"/>
      <c r="BL769" s="267"/>
      <c r="BM769" s="267"/>
      <c r="BN769" s="267"/>
      <c r="BO769" s="267"/>
      <c r="BP769" s="267"/>
      <c r="BQ769" s="267"/>
      <c r="BR769" s="267"/>
      <c r="BS769" s="26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267"/>
      <c r="CJ769" s="267"/>
      <c r="CK769" s="267"/>
      <c r="CL769" s="267"/>
      <c r="CM769" s="267"/>
      <c r="CN769" s="267"/>
      <c r="CO769" s="267"/>
      <c r="CP769" s="267"/>
      <c r="CQ769" s="267"/>
      <c r="CR769" s="267"/>
      <c r="CS769" s="267"/>
      <c r="CT769" s="267"/>
      <c r="CU769" s="267"/>
      <c r="CV769" s="267"/>
      <c r="CW769" s="267"/>
      <c r="CX769" s="267"/>
      <c r="CY769" s="267"/>
      <c r="CZ769" s="267"/>
      <c r="DA769" s="267"/>
      <c r="DB769" s="267"/>
      <c r="DC769" s="267"/>
      <c r="DD769" s="267"/>
      <c r="DE769" s="267"/>
      <c r="DF769" s="267"/>
      <c r="DG769" s="267"/>
      <c r="DH769" s="267"/>
      <c r="DI769" s="267"/>
      <c r="DJ769" s="267"/>
      <c r="DK769" s="267"/>
      <c r="DL769" s="267"/>
      <c r="DM769" s="267"/>
      <c r="DN769" s="267"/>
      <c r="DO769" s="267"/>
      <c r="DP769" s="267"/>
      <c r="DQ769" s="267"/>
      <c r="DR769" s="267"/>
      <c r="DS769" s="267"/>
      <c r="DT769" s="267"/>
      <c r="DU769" s="267"/>
      <c r="DV769" s="267"/>
      <c r="DW769" s="267"/>
      <c r="DX769" s="267"/>
      <c r="DY769" s="267"/>
      <c r="DZ769" s="267"/>
      <c r="EA769" s="267"/>
      <c r="EB769" s="267"/>
      <c r="EC769" s="267"/>
      <c r="ED769" s="267"/>
      <c r="EE769" s="267"/>
      <c r="EF769" s="267"/>
      <c r="EG769" s="267"/>
      <c r="EH769" s="267"/>
      <c r="EI769" s="267"/>
      <c r="EJ769" s="267"/>
      <c r="EK769" s="267"/>
      <c r="EL769" s="267"/>
      <c r="EM769" s="267"/>
      <c r="EN769" s="267"/>
      <c r="EO769" s="267"/>
      <c r="EP769" s="267"/>
      <c r="EQ769" s="267"/>
      <c r="ER769" s="267"/>
      <c r="ES769" s="267"/>
      <c r="ET769" s="267"/>
      <c r="EU769" s="267"/>
      <c r="EV769" s="267"/>
      <c r="EW769" s="267"/>
      <c r="EX769" s="267"/>
      <c r="EY769" s="267"/>
      <c r="EZ769" s="267"/>
      <c r="FA769" s="267"/>
      <c r="FB769" s="267"/>
      <c r="FC769" s="267"/>
      <c r="FD769" s="267"/>
      <c r="FE769" s="267"/>
      <c r="FF769" s="267"/>
      <c r="FG769" s="267"/>
      <c r="FH769" s="267"/>
      <c r="FI769" s="267"/>
      <c r="FJ769" s="267"/>
      <c r="FK769" s="267"/>
      <c r="FL769" s="267"/>
      <c r="FM769" s="267"/>
      <c r="FN769" s="267"/>
      <c r="FO769" s="267"/>
      <c r="FP769" s="267"/>
      <c r="FQ769" s="267"/>
      <c r="FR769" s="267"/>
      <c r="FS769" s="267"/>
      <c r="FT769" s="267"/>
      <c r="FU769" s="267"/>
      <c r="FV769" s="267"/>
      <c r="FW769" s="267"/>
      <c r="FX769" s="267"/>
      <c r="FY769" s="267"/>
      <c r="FZ769" s="267"/>
      <c r="GA769" s="267"/>
      <c r="GB769" s="267"/>
      <c r="GC769" s="267"/>
      <c r="GD769" s="267"/>
      <c r="GE769" s="267"/>
      <c r="GF769" s="267"/>
      <c r="GG769" s="267"/>
      <c r="GH769" s="267"/>
      <c r="GI769" s="267"/>
      <c r="GJ769" s="267"/>
      <c r="GK769" s="267"/>
      <c r="GL769" s="267"/>
      <c r="GM769" s="267"/>
      <c r="GN769" s="267"/>
      <c r="GO769" s="267"/>
      <c r="GP769" s="267"/>
      <c r="GQ769" s="267"/>
      <c r="GR769" s="267"/>
      <c r="GS769" s="267"/>
      <c r="GT769" s="267"/>
      <c r="GU769" s="267"/>
      <c r="GV769" s="267"/>
    </row>
    <row r="770" spans="1:204" s="502" customFormat="1">
      <c r="A770" s="258"/>
      <c r="B770" s="425"/>
      <c r="C770" s="260"/>
      <c r="D770" s="261"/>
      <c r="E770" s="262"/>
      <c r="F770" s="263"/>
      <c r="G770" s="426"/>
      <c r="H770" s="428"/>
      <c r="I770" s="507"/>
      <c r="J770" s="508"/>
      <c r="K770" s="509"/>
      <c r="L770" s="510"/>
      <c r="N770" s="511"/>
      <c r="O770" s="511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  <c r="AJ770" s="267"/>
      <c r="AK770" s="267"/>
      <c r="AL770" s="267"/>
      <c r="AM770" s="267"/>
      <c r="AN770" s="267"/>
      <c r="AO770" s="267"/>
      <c r="AP770" s="267"/>
      <c r="AQ770" s="267"/>
      <c r="AR770" s="267"/>
      <c r="AS770" s="267"/>
      <c r="AT770" s="267"/>
      <c r="AU770" s="267"/>
      <c r="AV770" s="267"/>
      <c r="AW770" s="267"/>
      <c r="AX770" s="267"/>
      <c r="AY770" s="267"/>
      <c r="AZ770" s="267"/>
      <c r="BA770" s="267"/>
      <c r="BB770" s="267"/>
      <c r="BC770" s="267"/>
      <c r="BD770" s="267"/>
      <c r="BE770" s="267"/>
      <c r="BF770" s="267"/>
      <c r="BG770" s="267"/>
      <c r="BH770" s="267"/>
      <c r="BI770" s="267"/>
      <c r="BJ770" s="267"/>
      <c r="BK770" s="267"/>
      <c r="BL770" s="267"/>
      <c r="BM770" s="267"/>
      <c r="BN770" s="267"/>
      <c r="BO770" s="267"/>
      <c r="BP770" s="267"/>
      <c r="BQ770" s="267"/>
      <c r="BR770" s="267"/>
      <c r="BS770" s="26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267"/>
      <c r="CJ770" s="267"/>
      <c r="CK770" s="267"/>
      <c r="CL770" s="267"/>
      <c r="CM770" s="267"/>
      <c r="CN770" s="267"/>
      <c r="CO770" s="267"/>
      <c r="CP770" s="267"/>
      <c r="CQ770" s="267"/>
      <c r="CR770" s="267"/>
      <c r="CS770" s="267"/>
      <c r="CT770" s="267"/>
      <c r="CU770" s="267"/>
      <c r="CV770" s="267"/>
      <c r="CW770" s="267"/>
      <c r="CX770" s="267"/>
      <c r="CY770" s="267"/>
      <c r="CZ770" s="267"/>
      <c r="DA770" s="267"/>
      <c r="DB770" s="267"/>
      <c r="DC770" s="267"/>
      <c r="DD770" s="267"/>
      <c r="DE770" s="267"/>
      <c r="DF770" s="267"/>
      <c r="DG770" s="267"/>
      <c r="DH770" s="267"/>
      <c r="DI770" s="267"/>
      <c r="DJ770" s="267"/>
      <c r="DK770" s="267"/>
      <c r="DL770" s="267"/>
      <c r="DM770" s="267"/>
      <c r="DN770" s="267"/>
      <c r="DO770" s="267"/>
      <c r="DP770" s="267"/>
      <c r="DQ770" s="267"/>
      <c r="DR770" s="267"/>
      <c r="DS770" s="267"/>
      <c r="DT770" s="267"/>
      <c r="DU770" s="267"/>
      <c r="DV770" s="267"/>
      <c r="DW770" s="267"/>
      <c r="DX770" s="267"/>
      <c r="DY770" s="267"/>
      <c r="DZ770" s="267"/>
      <c r="EA770" s="267"/>
      <c r="EB770" s="267"/>
      <c r="EC770" s="267"/>
      <c r="ED770" s="267"/>
      <c r="EE770" s="267"/>
      <c r="EF770" s="267"/>
      <c r="EG770" s="267"/>
      <c r="EH770" s="267"/>
      <c r="EI770" s="267"/>
      <c r="EJ770" s="267"/>
      <c r="EK770" s="267"/>
      <c r="EL770" s="267"/>
      <c r="EM770" s="267"/>
      <c r="EN770" s="267"/>
      <c r="EO770" s="267"/>
      <c r="EP770" s="267"/>
      <c r="EQ770" s="267"/>
      <c r="ER770" s="267"/>
      <c r="ES770" s="267"/>
      <c r="ET770" s="267"/>
      <c r="EU770" s="267"/>
      <c r="EV770" s="267"/>
      <c r="EW770" s="267"/>
      <c r="EX770" s="267"/>
      <c r="EY770" s="267"/>
      <c r="EZ770" s="267"/>
      <c r="FA770" s="267"/>
      <c r="FB770" s="267"/>
      <c r="FC770" s="267"/>
      <c r="FD770" s="267"/>
      <c r="FE770" s="267"/>
      <c r="FF770" s="267"/>
      <c r="FG770" s="267"/>
      <c r="FH770" s="267"/>
      <c r="FI770" s="267"/>
      <c r="FJ770" s="267"/>
      <c r="FK770" s="267"/>
      <c r="FL770" s="267"/>
      <c r="FM770" s="267"/>
      <c r="FN770" s="267"/>
      <c r="FO770" s="267"/>
      <c r="FP770" s="267"/>
      <c r="FQ770" s="267"/>
      <c r="FR770" s="267"/>
      <c r="FS770" s="267"/>
      <c r="FT770" s="267"/>
      <c r="FU770" s="267"/>
      <c r="FV770" s="267"/>
      <c r="FW770" s="267"/>
      <c r="FX770" s="267"/>
      <c r="FY770" s="267"/>
      <c r="FZ770" s="267"/>
      <c r="GA770" s="267"/>
      <c r="GB770" s="267"/>
      <c r="GC770" s="267"/>
      <c r="GD770" s="267"/>
      <c r="GE770" s="267"/>
      <c r="GF770" s="267"/>
      <c r="GG770" s="267"/>
      <c r="GH770" s="267"/>
      <c r="GI770" s="267"/>
      <c r="GJ770" s="267"/>
      <c r="GK770" s="267"/>
      <c r="GL770" s="267"/>
      <c r="GM770" s="267"/>
      <c r="GN770" s="267"/>
      <c r="GO770" s="267"/>
      <c r="GP770" s="267"/>
      <c r="GQ770" s="267"/>
      <c r="GR770" s="267"/>
      <c r="GS770" s="267"/>
      <c r="GT770" s="267"/>
      <c r="GU770" s="267"/>
      <c r="GV770" s="267"/>
    </row>
    <row r="771" spans="1:204" s="502" customFormat="1">
      <c r="A771" s="258"/>
      <c r="B771" s="425"/>
      <c r="C771" s="260"/>
      <c r="D771" s="261"/>
      <c r="E771" s="262"/>
      <c r="F771" s="263"/>
      <c r="G771" s="426"/>
      <c r="H771" s="428"/>
      <c r="I771" s="507"/>
      <c r="J771" s="508"/>
      <c r="K771" s="509"/>
      <c r="L771" s="510"/>
      <c r="N771" s="511"/>
      <c r="O771" s="511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  <c r="AJ771" s="267"/>
      <c r="AK771" s="267"/>
      <c r="AL771" s="267"/>
      <c r="AM771" s="267"/>
      <c r="AN771" s="267"/>
      <c r="AO771" s="267"/>
      <c r="AP771" s="267"/>
      <c r="AQ771" s="267"/>
      <c r="AR771" s="267"/>
      <c r="AS771" s="267"/>
      <c r="AT771" s="267"/>
      <c r="AU771" s="267"/>
      <c r="AV771" s="267"/>
      <c r="AW771" s="267"/>
      <c r="AX771" s="267"/>
      <c r="AY771" s="267"/>
      <c r="AZ771" s="267"/>
      <c r="BA771" s="267"/>
      <c r="BB771" s="267"/>
      <c r="BC771" s="267"/>
      <c r="BD771" s="267"/>
      <c r="BE771" s="267"/>
      <c r="BF771" s="267"/>
      <c r="BG771" s="267"/>
      <c r="BH771" s="267"/>
      <c r="BI771" s="267"/>
      <c r="BJ771" s="267"/>
      <c r="BK771" s="267"/>
      <c r="BL771" s="267"/>
      <c r="BM771" s="267"/>
      <c r="BN771" s="267"/>
      <c r="BO771" s="267"/>
      <c r="BP771" s="267"/>
      <c r="BQ771" s="267"/>
      <c r="BR771" s="267"/>
      <c r="BS771" s="26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267"/>
      <c r="CJ771" s="267"/>
      <c r="CK771" s="267"/>
      <c r="CL771" s="267"/>
      <c r="CM771" s="267"/>
      <c r="CN771" s="267"/>
      <c r="CO771" s="267"/>
      <c r="CP771" s="267"/>
      <c r="CQ771" s="267"/>
      <c r="CR771" s="267"/>
      <c r="CS771" s="267"/>
      <c r="CT771" s="267"/>
      <c r="CU771" s="267"/>
      <c r="CV771" s="267"/>
      <c r="CW771" s="267"/>
      <c r="CX771" s="267"/>
      <c r="CY771" s="267"/>
      <c r="CZ771" s="267"/>
      <c r="DA771" s="267"/>
      <c r="DB771" s="267"/>
      <c r="DC771" s="267"/>
      <c r="DD771" s="267"/>
      <c r="DE771" s="267"/>
      <c r="DF771" s="267"/>
      <c r="DG771" s="267"/>
      <c r="DH771" s="267"/>
      <c r="DI771" s="267"/>
      <c r="DJ771" s="267"/>
      <c r="DK771" s="267"/>
      <c r="DL771" s="267"/>
      <c r="DM771" s="267"/>
      <c r="DN771" s="267"/>
      <c r="DO771" s="267"/>
      <c r="DP771" s="267"/>
      <c r="DQ771" s="267"/>
      <c r="DR771" s="267"/>
      <c r="DS771" s="267"/>
      <c r="DT771" s="267"/>
      <c r="DU771" s="267"/>
      <c r="DV771" s="267"/>
      <c r="DW771" s="267"/>
      <c r="DX771" s="267"/>
      <c r="DY771" s="267"/>
      <c r="DZ771" s="267"/>
      <c r="EA771" s="267"/>
      <c r="EB771" s="267"/>
      <c r="EC771" s="267"/>
      <c r="ED771" s="267"/>
      <c r="EE771" s="267"/>
      <c r="EF771" s="267"/>
      <c r="EG771" s="267"/>
      <c r="EH771" s="267"/>
      <c r="EI771" s="267"/>
      <c r="EJ771" s="267"/>
      <c r="EK771" s="267"/>
      <c r="EL771" s="267"/>
      <c r="EM771" s="267"/>
      <c r="EN771" s="267"/>
      <c r="EO771" s="267"/>
      <c r="EP771" s="267"/>
      <c r="EQ771" s="267"/>
      <c r="ER771" s="267"/>
      <c r="ES771" s="267"/>
      <c r="ET771" s="267"/>
      <c r="EU771" s="267"/>
      <c r="EV771" s="267"/>
      <c r="EW771" s="267"/>
      <c r="EX771" s="267"/>
      <c r="EY771" s="267"/>
      <c r="EZ771" s="267"/>
      <c r="FA771" s="267"/>
      <c r="FB771" s="267"/>
      <c r="FC771" s="267"/>
      <c r="FD771" s="267"/>
      <c r="FE771" s="267"/>
      <c r="FF771" s="267"/>
      <c r="FG771" s="267"/>
      <c r="FH771" s="267"/>
      <c r="FI771" s="267"/>
      <c r="FJ771" s="267"/>
      <c r="FK771" s="267"/>
      <c r="FL771" s="267"/>
      <c r="FM771" s="267"/>
      <c r="FN771" s="267"/>
      <c r="FO771" s="267"/>
      <c r="FP771" s="267"/>
      <c r="FQ771" s="267"/>
      <c r="FR771" s="267"/>
      <c r="FS771" s="267"/>
      <c r="FT771" s="267"/>
      <c r="FU771" s="267"/>
      <c r="FV771" s="267"/>
      <c r="FW771" s="267"/>
      <c r="FX771" s="267"/>
      <c r="FY771" s="267"/>
      <c r="FZ771" s="267"/>
      <c r="GA771" s="267"/>
      <c r="GB771" s="267"/>
      <c r="GC771" s="267"/>
      <c r="GD771" s="267"/>
      <c r="GE771" s="267"/>
      <c r="GF771" s="267"/>
      <c r="GG771" s="267"/>
      <c r="GH771" s="267"/>
      <c r="GI771" s="267"/>
      <c r="GJ771" s="267"/>
      <c r="GK771" s="267"/>
      <c r="GL771" s="267"/>
      <c r="GM771" s="267"/>
      <c r="GN771" s="267"/>
      <c r="GO771" s="267"/>
      <c r="GP771" s="267"/>
      <c r="GQ771" s="267"/>
      <c r="GR771" s="267"/>
      <c r="GS771" s="267"/>
      <c r="GT771" s="267"/>
      <c r="GU771" s="267"/>
      <c r="GV771" s="267"/>
    </row>
    <row r="772" spans="1:204" s="502" customFormat="1">
      <c r="A772" s="258"/>
      <c r="B772" s="425"/>
      <c r="C772" s="260"/>
      <c r="D772" s="261"/>
      <c r="E772" s="262"/>
      <c r="F772" s="263"/>
      <c r="G772" s="426"/>
      <c r="H772" s="428"/>
      <c r="I772" s="507"/>
      <c r="J772" s="508"/>
      <c r="K772" s="509"/>
      <c r="L772" s="510"/>
      <c r="N772" s="511"/>
      <c r="O772" s="511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  <c r="AJ772" s="267"/>
      <c r="AK772" s="267"/>
      <c r="AL772" s="267"/>
      <c r="AM772" s="267"/>
      <c r="AN772" s="267"/>
      <c r="AO772" s="267"/>
      <c r="AP772" s="267"/>
      <c r="AQ772" s="267"/>
      <c r="AR772" s="267"/>
      <c r="AS772" s="267"/>
      <c r="AT772" s="267"/>
      <c r="AU772" s="267"/>
      <c r="AV772" s="267"/>
      <c r="AW772" s="267"/>
      <c r="AX772" s="267"/>
      <c r="AY772" s="267"/>
      <c r="AZ772" s="267"/>
      <c r="BA772" s="267"/>
      <c r="BB772" s="267"/>
      <c r="BC772" s="267"/>
      <c r="BD772" s="267"/>
      <c r="BE772" s="267"/>
      <c r="BF772" s="267"/>
      <c r="BG772" s="267"/>
      <c r="BH772" s="267"/>
      <c r="BI772" s="267"/>
      <c r="BJ772" s="267"/>
      <c r="BK772" s="267"/>
      <c r="BL772" s="267"/>
      <c r="BM772" s="267"/>
      <c r="BN772" s="267"/>
      <c r="BO772" s="267"/>
      <c r="BP772" s="267"/>
      <c r="BQ772" s="267"/>
      <c r="BR772" s="267"/>
      <c r="BS772" s="26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267"/>
      <c r="CJ772" s="267"/>
      <c r="CK772" s="267"/>
      <c r="CL772" s="267"/>
      <c r="CM772" s="267"/>
      <c r="CN772" s="267"/>
      <c r="CO772" s="267"/>
      <c r="CP772" s="267"/>
      <c r="CQ772" s="267"/>
      <c r="CR772" s="267"/>
      <c r="CS772" s="267"/>
      <c r="CT772" s="267"/>
      <c r="CU772" s="267"/>
      <c r="CV772" s="267"/>
      <c r="CW772" s="267"/>
      <c r="CX772" s="267"/>
      <c r="CY772" s="267"/>
      <c r="CZ772" s="267"/>
      <c r="DA772" s="267"/>
      <c r="DB772" s="267"/>
      <c r="DC772" s="267"/>
      <c r="DD772" s="267"/>
      <c r="DE772" s="267"/>
      <c r="DF772" s="267"/>
      <c r="DG772" s="267"/>
      <c r="DH772" s="267"/>
      <c r="DI772" s="267"/>
      <c r="DJ772" s="267"/>
      <c r="DK772" s="267"/>
      <c r="DL772" s="267"/>
      <c r="DM772" s="267"/>
      <c r="DN772" s="267"/>
      <c r="DO772" s="267"/>
      <c r="DP772" s="267"/>
      <c r="DQ772" s="267"/>
      <c r="DR772" s="267"/>
      <c r="DS772" s="267"/>
      <c r="DT772" s="267"/>
      <c r="DU772" s="267"/>
      <c r="DV772" s="267"/>
      <c r="DW772" s="267"/>
      <c r="DX772" s="267"/>
      <c r="DY772" s="267"/>
      <c r="DZ772" s="267"/>
      <c r="EA772" s="267"/>
      <c r="EB772" s="267"/>
      <c r="EC772" s="267"/>
      <c r="ED772" s="267"/>
      <c r="EE772" s="267"/>
      <c r="EF772" s="267"/>
      <c r="EG772" s="267"/>
      <c r="EH772" s="267"/>
      <c r="EI772" s="267"/>
      <c r="EJ772" s="267"/>
      <c r="EK772" s="267"/>
      <c r="EL772" s="267"/>
      <c r="EM772" s="267"/>
      <c r="EN772" s="267"/>
      <c r="EO772" s="267"/>
      <c r="EP772" s="267"/>
      <c r="EQ772" s="267"/>
      <c r="ER772" s="267"/>
      <c r="ES772" s="267"/>
      <c r="ET772" s="267"/>
      <c r="EU772" s="267"/>
      <c r="EV772" s="267"/>
      <c r="EW772" s="267"/>
      <c r="EX772" s="267"/>
      <c r="EY772" s="267"/>
      <c r="EZ772" s="267"/>
      <c r="FA772" s="267"/>
      <c r="FB772" s="267"/>
      <c r="FC772" s="267"/>
      <c r="FD772" s="267"/>
      <c r="FE772" s="267"/>
      <c r="FF772" s="267"/>
      <c r="FG772" s="267"/>
      <c r="FH772" s="267"/>
      <c r="FI772" s="267"/>
      <c r="FJ772" s="267"/>
      <c r="FK772" s="267"/>
      <c r="FL772" s="267"/>
      <c r="FM772" s="267"/>
      <c r="FN772" s="267"/>
      <c r="FO772" s="267"/>
      <c r="FP772" s="267"/>
      <c r="FQ772" s="267"/>
      <c r="FR772" s="267"/>
      <c r="FS772" s="267"/>
      <c r="FT772" s="267"/>
      <c r="FU772" s="267"/>
      <c r="FV772" s="267"/>
      <c r="FW772" s="267"/>
      <c r="FX772" s="267"/>
      <c r="FY772" s="267"/>
      <c r="FZ772" s="267"/>
      <c r="GA772" s="267"/>
      <c r="GB772" s="267"/>
      <c r="GC772" s="267"/>
      <c r="GD772" s="267"/>
      <c r="GE772" s="267"/>
      <c r="GF772" s="267"/>
      <c r="GG772" s="267"/>
      <c r="GH772" s="267"/>
      <c r="GI772" s="267"/>
      <c r="GJ772" s="267"/>
      <c r="GK772" s="267"/>
      <c r="GL772" s="267"/>
      <c r="GM772" s="267"/>
      <c r="GN772" s="267"/>
      <c r="GO772" s="267"/>
      <c r="GP772" s="267"/>
      <c r="GQ772" s="267"/>
      <c r="GR772" s="267"/>
      <c r="GS772" s="267"/>
      <c r="GT772" s="267"/>
      <c r="GU772" s="267"/>
      <c r="GV772" s="267"/>
    </row>
    <row r="773" spans="1:204" s="502" customFormat="1">
      <c r="A773" s="258"/>
      <c r="B773" s="425"/>
      <c r="C773" s="260"/>
      <c r="D773" s="261"/>
      <c r="E773" s="262"/>
      <c r="F773" s="263"/>
      <c r="G773" s="426"/>
      <c r="H773" s="428"/>
      <c r="I773" s="507"/>
      <c r="J773" s="508"/>
      <c r="K773" s="509"/>
      <c r="L773" s="510"/>
      <c r="N773" s="511"/>
      <c r="O773" s="511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  <c r="AJ773" s="267"/>
      <c r="AK773" s="267"/>
      <c r="AL773" s="267"/>
      <c r="AM773" s="267"/>
      <c r="AN773" s="267"/>
      <c r="AO773" s="267"/>
      <c r="AP773" s="267"/>
      <c r="AQ773" s="267"/>
      <c r="AR773" s="267"/>
      <c r="AS773" s="267"/>
      <c r="AT773" s="267"/>
      <c r="AU773" s="267"/>
      <c r="AV773" s="267"/>
      <c r="AW773" s="267"/>
      <c r="AX773" s="267"/>
      <c r="AY773" s="267"/>
      <c r="AZ773" s="267"/>
      <c r="BA773" s="267"/>
      <c r="BB773" s="267"/>
      <c r="BC773" s="267"/>
      <c r="BD773" s="267"/>
      <c r="BE773" s="267"/>
      <c r="BF773" s="267"/>
      <c r="BG773" s="267"/>
      <c r="BH773" s="267"/>
      <c r="BI773" s="267"/>
      <c r="BJ773" s="267"/>
      <c r="BK773" s="267"/>
      <c r="BL773" s="267"/>
      <c r="BM773" s="267"/>
      <c r="BN773" s="267"/>
      <c r="BO773" s="267"/>
      <c r="BP773" s="267"/>
      <c r="BQ773" s="267"/>
      <c r="BR773" s="267"/>
      <c r="BS773" s="26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267"/>
      <c r="CJ773" s="267"/>
      <c r="CK773" s="267"/>
      <c r="CL773" s="267"/>
      <c r="CM773" s="267"/>
      <c r="CN773" s="267"/>
      <c r="CO773" s="267"/>
      <c r="CP773" s="267"/>
      <c r="CQ773" s="267"/>
      <c r="CR773" s="267"/>
      <c r="CS773" s="267"/>
      <c r="CT773" s="267"/>
      <c r="CU773" s="267"/>
      <c r="CV773" s="267"/>
      <c r="CW773" s="267"/>
      <c r="CX773" s="267"/>
      <c r="CY773" s="267"/>
      <c r="CZ773" s="267"/>
      <c r="DA773" s="267"/>
      <c r="DB773" s="267"/>
      <c r="DC773" s="267"/>
      <c r="DD773" s="267"/>
      <c r="DE773" s="267"/>
      <c r="DF773" s="267"/>
      <c r="DG773" s="267"/>
      <c r="DH773" s="267"/>
      <c r="DI773" s="267"/>
      <c r="DJ773" s="267"/>
      <c r="DK773" s="267"/>
      <c r="DL773" s="267"/>
      <c r="DM773" s="267"/>
      <c r="DN773" s="267"/>
      <c r="DO773" s="267"/>
      <c r="DP773" s="267"/>
      <c r="DQ773" s="267"/>
      <c r="DR773" s="267"/>
      <c r="DS773" s="267"/>
      <c r="DT773" s="267"/>
      <c r="DU773" s="267"/>
      <c r="DV773" s="267"/>
      <c r="DW773" s="267"/>
      <c r="DX773" s="267"/>
      <c r="DY773" s="267"/>
      <c r="DZ773" s="267"/>
      <c r="EA773" s="267"/>
      <c r="EB773" s="267"/>
      <c r="EC773" s="267"/>
      <c r="ED773" s="267"/>
      <c r="EE773" s="267"/>
      <c r="EF773" s="267"/>
      <c r="EG773" s="267"/>
      <c r="EH773" s="267"/>
      <c r="EI773" s="267"/>
      <c r="EJ773" s="267"/>
      <c r="EK773" s="267"/>
      <c r="EL773" s="267"/>
      <c r="EM773" s="267"/>
      <c r="EN773" s="267"/>
      <c r="EO773" s="267"/>
      <c r="EP773" s="267"/>
      <c r="EQ773" s="267"/>
      <c r="ER773" s="267"/>
      <c r="ES773" s="267"/>
      <c r="ET773" s="267"/>
      <c r="EU773" s="267"/>
      <c r="EV773" s="267"/>
      <c r="EW773" s="267"/>
      <c r="EX773" s="267"/>
      <c r="EY773" s="267"/>
      <c r="EZ773" s="267"/>
      <c r="FA773" s="267"/>
      <c r="FB773" s="267"/>
      <c r="FC773" s="267"/>
      <c r="FD773" s="267"/>
      <c r="FE773" s="267"/>
      <c r="FF773" s="267"/>
      <c r="FG773" s="267"/>
      <c r="FH773" s="267"/>
      <c r="FI773" s="267"/>
      <c r="FJ773" s="267"/>
      <c r="FK773" s="267"/>
      <c r="FL773" s="267"/>
      <c r="FM773" s="267"/>
      <c r="FN773" s="267"/>
      <c r="FO773" s="267"/>
      <c r="FP773" s="267"/>
      <c r="FQ773" s="267"/>
      <c r="FR773" s="267"/>
      <c r="FS773" s="267"/>
      <c r="FT773" s="267"/>
      <c r="FU773" s="267"/>
      <c r="FV773" s="267"/>
      <c r="FW773" s="267"/>
      <c r="FX773" s="267"/>
      <c r="FY773" s="267"/>
      <c r="FZ773" s="267"/>
      <c r="GA773" s="267"/>
      <c r="GB773" s="267"/>
      <c r="GC773" s="267"/>
      <c r="GD773" s="267"/>
      <c r="GE773" s="267"/>
      <c r="GF773" s="267"/>
      <c r="GG773" s="267"/>
      <c r="GH773" s="267"/>
      <c r="GI773" s="267"/>
      <c r="GJ773" s="267"/>
      <c r="GK773" s="267"/>
      <c r="GL773" s="267"/>
      <c r="GM773" s="267"/>
      <c r="GN773" s="267"/>
      <c r="GO773" s="267"/>
      <c r="GP773" s="267"/>
      <c r="GQ773" s="267"/>
      <c r="GR773" s="267"/>
      <c r="GS773" s="267"/>
      <c r="GT773" s="267"/>
      <c r="GU773" s="267"/>
      <c r="GV773" s="267"/>
    </row>
    <row r="775" spans="1:204" s="502" customFormat="1">
      <c r="A775" s="258"/>
      <c r="B775" s="425"/>
      <c r="C775" s="260"/>
      <c r="D775" s="261"/>
      <c r="E775" s="262"/>
      <c r="F775" s="263"/>
      <c r="G775" s="426"/>
      <c r="H775" s="428"/>
      <c r="I775" s="507"/>
      <c r="J775" s="508"/>
      <c r="K775" s="509"/>
      <c r="L775" s="510"/>
      <c r="N775" s="511"/>
      <c r="O775" s="511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7"/>
      <c r="BR775" s="267"/>
      <c r="BS775" s="26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267"/>
      <c r="CJ775" s="267"/>
      <c r="CK775" s="267"/>
      <c r="CL775" s="267"/>
      <c r="CM775" s="267"/>
      <c r="CN775" s="267"/>
      <c r="CO775" s="267"/>
      <c r="CP775" s="267"/>
      <c r="CQ775" s="267"/>
      <c r="CR775" s="267"/>
      <c r="CS775" s="267"/>
      <c r="CT775" s="267"/>
      <c r="CU775" s="267"/>
      <c r="CV775" s="267"/>
      <c r="CW775" s="267"/>
      <c r="CX775" s="267"/>
      <c r="CY775" s="267"/>
      <c r="CZ775" s="267"/>
      <c r="DA775" s="267"/>
      <c r="DB775" s="267"/>
      <c r="DC775" s="267"/>
      <c r="DD775" s="267"/>
      <c r="DE775" s="267"/>
      <c r="DF775" s="267"/>
      <c r="DG775" s="267"/>
      <c r="DH775" s="267"/>
      <c r="DI775" s="267"/>
      <c r="DJ775" s="267"/>
      <c r="DK775" s="267"/>
      <c r="DL775" s="267"/>
      <c r="DM775" s="267"/>
      <c r="DN775" s="267"/>
      <c r="DO775" s="267"/>
      <c r="DP775" s="267"/>
      <c r="DQ775" s="267"/>
      <c r="DR775" s="267"/>
      <c r="DS775" s="267"/>
      <c r="DT775" s="267"/>
      <c r="DU775" s="267"/>
      <c r="DV775" s="267"/>
      <c r="DW775" s="267"/>
      <c r="DX775" s="267"/>
      <c r="DY775" s="267"/>
      <c r="DZ775" s="267"/>
      <c r="EA775" s="267"/>
      <c r="EB775" s="267"/>
      <c r="EC775" s="267"/>
      <c r="ED775" s="267"/>
      <c r="EE775" s="267"/>
      <c r="EF775" s="267"/>
      <c r="EG775" s="267"/>
      <c r="EH775" s="267"/>
      <c r="EI775" s="267"/>
      <c r="EJ775" s="267"/>
      <c r="EK775" s="267"/>
      <c r="EL775" s="267"/>
      <c r="EM775" s="267"/>
      <c r="EN775" s="267"/>
      <c r="EO775" s="267"/>
      <c r="EP775" s="267"/>
      <c r="EQ775" s="267"/>
      <c r="ER775" s="267"/>
      <c r="ES775" s="267"/>
      <c r="ET775" s="267"/>
      <c r="EU775" s="267"/>
      <c r="EV775" s="267"/>
      <c r="EW775" s="267"/>
      <c r="EX775" s="267"/>
      <c r="EY775" s="267"/>
      <c r="EZ775" s="267"/>
      <c r="FA775" s="267"/>
      <c r="FB775" s="267"/>
      <c r="FC775" s="267"/>
      <c r="FD775" s="267"/>
      <c r="FE775" s="267"/>
      <c r="FF775" s="267"/>
      <c r="FG775" s="267"/>
      <c r="FH775" s="267"/>
      <c r="FI775" s="267"/>
      <c r="FJ775" s="267"/>
      <c r="FK775" s="267"/>
      <c r="FL775" s="267"/>
      <c r="FM775" s="267"/>
      <c r="FN775" s="267"/>
      <c r="FO775" s="267"/>
      <c r="FP775" s="267"/>
      <c r="FQ775" s="267"/>
      <c r="FR775" s="267"/>
      <c r="FS775" s="267"/>
      <c r="FT775" s="267"/>
      <c r="FU775" s="267"/>
      <c r="FV775" s="267"/>
      <c r="FW775" s="267"/>
      <c r="FX775" s="267"/>
      <c r="FY775" s="267"/>
      <c r="FZ775" s="267"/>
      <c r="GA775" s="267"/>
      <c r="GB775" s="267"/>
      <c r="GC775" s="267"/>
      <c r="GD775" s="267"/>
      <c r="GE775" s="267"/>
      <c r="GF775" s="267"/>
      <c r="GG775" s="267"/>
      <c r="GH775" s="267"/>
      <c r="GI775" s="267"/>
      <c r="GJ775" s="267"/>
      <c r="GK775" s="267"/>
      <c r="GL775" s="267"/>
      <c r="GM775" s="267"/>
      <c r="GN775" s="267"/>
      <c r="GO775" s="267"/>
      <c r="GP775" s="267"/>
      <c r="GQ775" s="267"/>
      <c r="GR775" s="267"/>
      <c r="GS775" s="267"/>
      <c r="GT775" s="267"/>
      <c r="GU775" s="267"/>
      <c r="GV775" s="267"/>
    </row>
    <row r="777" spans="1:204" s="502" customFormat="1">
      <c r="A777" s="258"/>
      <c r="B777" s="425"/>
      <c r="C777" s="260"/>
      <c r="D777" s="261"/>
      <c r="E777" s="262"/>
      <c r="F777" s="263"/>
      <c r="G777" s="426"/>
      <c r="H777" s="428"/>
      <c r="I777" s="507"/>
      <c r="J777" s="508"/>
      <c r="K777" s="509"/>
      <c r="L777" s="510"/>
      <c r="N777" s="511"/>
      <c r="O777" s="511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  <c r="AJ777" s="267"/>
      <c r="AK777" s="267"/>
      <c r="AL777" s="267"/>
      <c r="AM777" s="267"/>
      <c r="AN777" s="267"/>
      <c r="AO777" s="267"/>
      <c r="AP777" s="267"/>
      <c r="AQ777" s="267"/>
      <c r="AR777" s="267"/>
      <c r="AS777" s="267"/>
      <c r="AT777" s="267"/>
      <c r="AU777" s="267"/>
      <c r="AV777" s="267"/>
      <c r="AW777" s="267"/>
      <c r="AX777" s="267"/>
      <c r="AY777" s="267"/>
      <c r="AZ777" s="267"/>
      <c r="BA777" s="267"/>
      <c r="BB777" s="267"/>
      <c r="BC777" s="267"/>
      <c r="BD777" s="267"/>
      <c r="BE777" s="267"/>
      <c r="BF777" s="267"/>
      <c r="BG777" s="267"/>
      <c r="BH777" s="267"/>
      <c r="BI777" s="267"/>
      <c r="BJ777" s="267"/>
      <c r="BK777" s="267"/>
      <c r="BL777" s="267"/>
      <c r="BM777" s="267"/>
      <c r="BN777" s="267"/>
      <c r="BO777" s="267"/>
      <c r="BP777" s="267"/>
      <c r="BQ777" s="267"/>
      <c r="BR777" s="267"/>
      <c r="BS777" s="26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267"/>
      <c r="CJ777" s="267"/>
      <c r="CK777" s="267"/>
      <c r="CL777" s="267"/>
      <c r="CM777" s="267"/>
      <c r="CN777" s="267"/>
      <c r="CO777" s="267"/>
      <c r="CP777" s="267"/>
      <c r="CQ777" s="267"/>
      <c r="CR777" s="267"/>
      <c r="CS777" s="267"/>
      <c r="CT777" s="267"/>
      <c r="CU777" s="267"/>
      <c r="CV777" s="267"/>
      <c r="CW777" s="267"/>
      <c r="CX777" s="267"/>
      <c r="CY777" s="267"/>
      <c r="CZ777" s="267"/>
      <c r="DA777" s="267"/>
      <c r="DB777" s="267"/>
      <c r="DC777" s="267"/>
      <c r="DD777" s="267"/>
      <c r="DE777" s="267"/>
      <c r="DF777" s="267"/>
      <c r="DG777" s="267"/>
      <c r="DH777" s="267"/>
      <c r="DI777" s="267"/>
      <c r="DJ777" s="267"/>
      <c r="DK777" s="267"/>
      <c r="DL777" s="267"/>
      <c r="DM777" s="267"/>
      <c r="DN777" s="267"/>
      <c r="DO777" s="267"/>
      <c r="DP777" s="267"/>
      <c r="DQ777" s="267"/>
      <c r="DR777" s="267"/>
      <c r="DS777" s="267"/>
      <c r="DT777" s="267"/>
      <c r="DU777" s="267"/>
      <c r="DV777" s="267"/>
      <c r="DW777" s="267"/>
      <c r="DX777" s="267"/>
      <c r="DY777" s="267"/>
      <c r="DZ777" s="267"/>
      <c r="EA777" s="267"/>
      <c r="EB777" s="267"/>
      <c r="EC777" s="267"/>
      <c r="ED777" s="267"/>
      <c r="EE777" s="267"/>
      <c r="EF777" s="267"/>
      <c r="EG777" s="267"/>
      <c r="EH777" s="267"/>
      <c r="EI777" s="267"/>
      <c r="EJ777" s="267"/>
      <c r="EK777" s="267"/>
      <c r="EL777" s="267"/>
      <c r="EM777" s="267"/>
      <c r="EN777" s="267"/>
      <c r="EO777" s="267"/>
      <c r="EP777" s="267"/>
      <c r="EQ777" s="267"/>
      <c r="ER777" s="267"/>
      <c r="ES777" s="267"/>
      <c r="ET777" s="267"/>
      <c r="EU777" s="267"/>
      <c r="EV777" s="267"/>
      <c r="EW777" s="267"/>
      <c r="EX777" s="267"/>
      <c r="EY777" s="267"/>
      <c r="EZ777" s="267"/>
      <c r="FA777" s="267"/>
      <c r="FB777" s="267"/>
      <c r="FC777" s="267"/>
      <c r="FD777" s="267"/>
      <c r="FE777" s="267"/>
      <c r="FF777" s="267"/>
      <c r="FG777" s="267"/>
      <c r="FH777" s="267"/>
      <c r="FI777" s="267"/>
      <c r="FJ777" s="267"/>
      <c r="FK777" s="267"/>
      <c r="FL777" s="267"/>
      <c r="FM777" s="267"/>
      <c r="FN777" s="267"/>
      <c r="FO777" s="267"/>
      <c r="FP777" s="267"/>
      <c r="FQ777" s="267"/>
      <c r="FR777" s="267"/>
      <c r="FS777" s="267"/>
      <c r="FT777" s="267"/>
      <c r="FU777" s="267"/>
      <c r="FV777" s="267"/>
      <c r="FW777" s="267"/>
      <c r="FX777" s="267"/>
      <c r="FY777" s="267"/>
      <c r="FZ777" s="267"/>
      <c r="GA777" s="267"/>
      <c r="GB777" s="267"/>
      <c r="GC777" s="267"/>
      <c r="GD777" s="267"/>
      <c r="GE777" s="267"/>
      <c r="GF777" s="267"/>
      <c r="GG777" s="267"/>
      <c r="GH777" s="267"/>
      <c r="GI777" s="267"/>
      <c r="GJ777" s="267"/>
      <c r="GK777" s="267"/>
      <c r="GL777" s="267"/>
      <c r="GM777" s="267"/>
      <c r="GN777" s="267"/>
      <c r="GO777" s="267"/>
      <c r="GP777" s="267"/>
      <c r="GQ777" s="267"/>
      <c r="GR777" s="267"/>
      <c r="GS777" s="267"/>
      <c r="GT777" s="267"/>
      <c r="GU777" s="267"/>
      <c r="GV777" s="267"/>
    </row>
    <row r="779" spans="1:204" s="502" customFormat="1">
      <c r="A779" s="258"/>
      <c r="B779" s="425"/>
      <c r="C779" s="260"/>
      <c r="D779" s="261"/>
      <c r="E779" s="262"/>
      <c r="F779" s="263"/>
      <c r="G779" s="426"/>
      <c r="H779" s="428"/>
      <c r="I779" s="507"/>
      <c r="J779" s="508"/>
      <c r="K779" s="509"/>
      <c r="L779" s="510"/>
      <c r="N779" s="511"/>
      <c r="O779" s="511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  <c r="AJ779" s="267"/>
      <c r="AK779" s="267"/>
      <c r="AL779" s="267"/>
      <c r="AM779" s="267"/>
      <c r="AN779" s="267"/>
      <c r="AO779" s="267"/>
      <c r="AP779" s="267"/>
      <c r="AQ779" s="267"/>
      <c r="AR779" s="267"/>
      <c r="AS779" s="267"/>
      <c r="AT779" s="267"/>
      <c r="AU779" s="267"/>
      <c r="AV779" s="267"/>
      <c r="AW779" s="267"/>
      <c r="AX779" s="267"/>
      <c r="AY779" s="267"/>
      <c r="AZ779" s="267"/>
      <c r="BA779" s="267"/>
      <c r="BB779" s="267"/>
      <c r="BC779" s="267"/>
      <c r="BD779" s="267"/>
      <c r="BE779" s="267"/>
      <c r="BF779" s="267"/>
      <c r="BG779" s="267"/>
      <c r="BH779" s="267"/>
      <c r="BI779" s="267"/>
      <c r="BJ779" s="267"/>
      <c r="BK779" s="267"/>
      <c r="BL779" s="267"/>
      <c r="BM779" s="267"/>
      <c r="BN779" s="267"/>
      <c r="BO779" s="267"/>
      <c r="BP779" s="267"/>
      <c r="BQ779" s="267"/>
      <c r="BR779" s="267"/>
      <c r="BS779" s="26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267"/>
      <c r="CJ779" s="267"/>
      <c r="CK779" s="267"/>
      <c r="CL779" s="267"/>
      <c r="CM779" s="267"/>
      <c r="CN779" s="267"/>
      <c r="CO779" s="267"/>
      <c r="CP779" s="267"/>
      <c r="CQ779" s="267"/>
      <c r="CR779" s="267"/>
      <c r="CS779" s="267"/>
      <c r="CT779" s="267"/>
      <c r="CU779" s="267"/>
      <c r="CV779" s="267"/>
      <c r="CW779" s="267"/>
      <c r="CX779" s="267"/>
      <c r="CY779" s="267"/>
      <c r="CZ779" s="267"/>
      <c r="DA779" s="267"/>
      <c r="DB779" s="267"/>
      <c r="DC779" s="267"/>
      <c r="DD779" s="267"/>
      <c r="DE779" s="267"/>
      <c r="DF779" s="267"/>
      <c r="DG779" s="267"/>
      <c r="DH779" s="267"/>
      <c r="DI779" s="267"/>
      <c r="DJ779" s="267"/>
      <c r="DK779" s="267"/>
      <c r="DL779" s="267"/>
      <c r="DM779" s="267"/>
      <c r="DN779" s="267"/>
      <c r="DO779" s="267"/>
      <c r="DP779" s="267"/>
      <c r="DQ779" s="267"/>
      <c r="DR779" s="267"/>
      <c r="DS779" s="267"/>
      <c r="DT779" s="267"/>
      <c r="DU779" s="267"/>
      <c r="DV779" s="267"/>
      <c r="DW779" s="267"/>
      <c r="DX779" s="267"/>
      <c r="DY779" s="267"/>
      <c r="DZ779" s="267"/>
      <c r="EA779" s="267"/>
      <c r="EB779" s="267"/>
      <c r="EC779" s="267"/>
      <c r="ED779" s="267"/>
      <c r="EE779" s="267"/>
      <c r="EF779" s="267"/>
      <c r="EG779" s="267"/>
      <c r="EH779" s="267"/>
      <c r="EI779" s="267"/>
      <c r="EJ779" s="267"/>
      <c r="EK779" s="267"/>
      <c r="EL779" s="267"/>
      <c r="EM779" s="267"/>
      <c r="EN779" s="267"/>
      <c r="EO779" s="267"/>
      <c r="EP779" s="267"/>
      <c r="EQ779" s="267"/>
      <c r="ER779" s="267"/>
      <c r="ES779" s="267"/>
      <c r="ET779" s="267"/>
      <c r="EU779" s="267"/>
      <c r="EV779" s="267"/>
      <c r="EW779" s="267"/>
      <c r="EX779" s="267"/>
      <c r="EY779" s="267"/>
      <c r="EZ779" s="267"/>
      <c r="FA779" s="267"/>
      <c r="FB779" s="267"/>
      <c r="FC779" s="267"/>
      <c r="FD779" s="267"/>
      <c r="FE779" s="267"/>
      <c r="FF779" s="267"/>
      <c r="FG779" s="267"/>
      <c r="FH779" s="267"/>
      <c r="FI779" s="267"/>
      <c r="FJ779" s="267"/>
      <c r="FK779" s="267"/>
      <c r="FL779" s="267"/>
      <c r="FM779" s="267"/>
      <c r="FN779" s="267"/>
      <c r="FO779" s="267"/>
      <c r="FP779" s="267"/>
      <c r="FQ779" s="267"/>
      <c r="FR779" s="267"/>
      <c r="FS779" s="267"/>
      <c r="FT779" s="267"/>
      <c r="FU779" s="267"/>
      <c r="FV779" s="267"/>
      <c r="FW779" s="267"/>
      <c r="FX779" s="267"/>
      <c r="FY779" s="267"/>
      <c r="FZ779" s="267"/>
      <c r="GA779" s="267"/>
      <c r="GB779" s="267"/>
      <c r="GC779" s="267"/>
      <c r="GD779" s="267"/>
      <c r="GE779" s="267"/>
      <c r="GF779" s="267"/>
      <c r="GG779" s="267"/>
      <c r="GH779" s="267"/>
      <c r="GI779" s="267"/>
      <c r="GJ779" s="267"/>
      <c r="GK779" s="267"/>
      <c r="GL779" s="267"/>
      <c r="GM779" s="267"/>
      <c r="GN779" s="267"/>
      <c r="GO779" s="267"/>
      <c r="GP779" s="267"/>
      <c r="GQ779" s="267"/>
      <c r="GR779" s="267"/>
      <c r="GS779" s="267"/>
      <c r="GT779" s="267"/>
      <c r="GU779" s="267"/>
      <c r="GV779" s="267"/>
    </row>
    <row r="781" spans="1:204" s="502" customFormat="1">
      <c r="A781" s="258"/>
      <c r="B781" s="425"/>
      <c r="C781" s="260"/>
      <c r="D781" s="261"/>
      <c r="E781" s="262"/>
      <c r="F781" s="263"/>
      <c r="G781" s="426"/>
      <c r="H781" s="428"/>
      <c r="I781" s="507"/>
      <c r="J781" s="508"/>
      <c r="K781" s="509"/>
      <c r="L781" s="510"/>
      <c r="N781" s="511"/>
      <c r="O781" s="511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  <c r="AJ781" s="267"/>
      <c r="AK781" s="267"/>
      <c r="AL781" s="267"/>
      <c r="AM781" s="267"/>
      <c r="AN781" s="267"/>
      <c r="AO781" s="267"/>
      <c r="AP781" s="267"/>
      <c r="AQ781" s="267"/>
      <c r="AR781" s="267"/>
      <c r="AS781" s="267"/>
      <c r="AT781" s="267"/>
      <c r="AU781" s="267"/>
      <c r="AV781" s="267"/>
      <c r="AW781" s="267"/>
      <c r="AX781" s="267"/>
      <c r="AY781" s="267"/>
      <c r="AZ781" s="267"/>
      <c r="BA781" s="267"/>
      <c r="BB781" s="267"/>
      <c r="BC781" s="267"/>
      <c r="BD781" s="267"/>
      <c r="BE781" s="267"/>
      <c r="BF781" s="267"/>
      <c r="BG781" s="267"/>
      <c r="BH781" s="267"/>
      <c r="BI781" s="267"/>
      <c r="BJ781" s="267"/>
      <c r="BK781" s="267"/>
      <c r="BL781" s="267"/>
      <c r="BM781" s="267"/>
      <c r="BN781" s="267"/>
      <c r="BO781" s="267"/>
      <c r="BP781" s="267"/>
      <c r="BQ781" s="267"/>
      <c r="BR781" s="267"/>
      <c r="BS781" s="26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267"/>
      <c r="CJ781" s="267"/>
      <c r="CK781" s="267"/>
      <c r="CL781" s="267"/>
      <c r="CM781" s="267"/>
      <c r="CN781" s="267"/>
      <c r="CO781" s="267"/>
      <c r="CP781" s="267"/>
      <c r="CQ781" s="267"/>
      <c r="CR781" s="267"/>
      <c r="CS781" s="267"/>
      <c r="CT781" s="267"/>
      <c r="CU781" s="267"/>
      <c r="CV781" s="267"/>
      <c r="CW781" s="267"/>
      <c r="CX781" s="267"/>
      <c r="CY781" s="267"/>
      <c r="CZ781" s="267"/>
      <c r="DA781" s="267"/>
      <c r="DB781" s="267"/>
      <c r="DC781" s="267"/>
      <c r="DD781" s="267"/>
      <c r="DE781" s="267"/>
      <c r="DF781" s="267"/>
      <c r="DG781" s="267"/>
      <c r="DH781" s="267"/>
      <c r="DI781" s="267"/>
      <c r="DJ781" s="267"/>
      <c r="DK781" s="267"/>
      <c r="DL781" s="267"/>
      <c r="DM781" s="267"/>
      <c r="DN781" s="267"/>
      <c r="DO781" s="267"/>
      <c r="DP781" s="267"/>
      <c r="DQ781" s="267"/>
      <c r="DR781" s="267"/>
      <c r="DS781" s="267"/>
      <c r="DT781" s="267"/>
      <c r="DU781" s="267"/>
      <c r="DV781" s="267"/>
      <c r="DW781" s="267"/>
      <c r="DX781" s="267"/>
      <c r="DY781" s="267"/>
      <c r="DZ781" s="267"/>
      <c r="EA781" s="267"/>
      <c r="EB781" s="267"/>
      <c r="EC781" s="267"/>
      <c r="ED781" s="267"/>
      <c r="EE781" s="267"/>
      <c r="EF781" s="267"/>
      <c r="EG781" s="267"/>
      <c r="EH781" s="267"/>
      <c r="EI781" s="267"/>
      <c r="EJ781" s="267"/>
      <c r="EK781" s="267"/>
      <c r="EL781" s="267"/>
      <c r="EM781" s="267"/>
      <c r="EN781" s="267"/>
      <c r="EO781" s="267"/>
      <c r="EP781" s="267"/>
      <c r="EQ781" s="267"/>
      <c r="ER781" s="267"/>
      <c r="ES781" s="267"/>
      <c r="ET781" s="267"/>
      <c r="EU781" s="267"/>
      <c r="EV781" s="267"/>
      <c r="EW781" s="267"/>
      <c r="EX781" s="267"/>
      <c r="EY781" s="267"/>
      <c r="EZ781" s="267"/>
      <c r="FA781" s="267"/>
      <c r="FB781" s="267"/>
      <c r="FC781" s="267"/>
      <c r="FD781" s="267"/>
      <c r="FE781" s="267"/>
      <c r="FF781" s="267"/>
      <c r="FG781" s="267"/>
      <c r="FH781" s="267"/>
      <c r="FI781" s="267"/>
      <c r="FJ781" s="267"/>
      <c r="FK781" s="267"/>
      <c r="FL781" s="267"/>
      <c r="FM781" s="267"/>
      <c r="FN781" s="267"/>
      <c r="FO781" s="267"/>
      <c r="FP781" s="267"/>
      <c r="FQ781" s="267"/>
      <c r="FR781" s="267"/>
      <c r="FS781" s="267"/>
      <c r="FT781" s="267"/>
      <c r="FU781" s="267"/>
      <c r="FV781" s="267"/>
      <c r="FW781" s="267"/>
      <c r="FX781" s="267"/>
      <c r="FY781" s="267"/>
      <c r="FZ781" s="267"/>
      <c r="GA781" s="267"/>
      <c r="GB781" s="267"/>
      <c r="GC781" s="267"/>
      <c r="GD781" s="267"/>
      <c r="GE781" s="267"/>
      <c r="GF781" s="267"/>
      <c r="GG781" s="267"/>
      <c r="GH781" s="267"/>
      <c r="GI781" s="267"/>
      <c r="GJ781" s="267"/>
      <c r="GK781" s="267"/>
      <c r="GL781" s="267"/>
      <c r="GM781" s="267"/>
      <c r="GN781" s="267"/>
      <c r="GO781" s="267"/>
      <c r="GP781" s="267"/>
      <c r="GQ781" s="267"/>
      <c r="GR781" s="267"/>
      <c r="GS781" s="267"/>
      <c r="GT781" s="267"/>
      <c r="GU781" s="267"/>
      <c r="GV781" s="267"/>
    </row>
    <row r="782" spans="1:204" s="502" customFormat="1">
      <c r="A782" s="258"/>
      <c r="B782" s="425"/>
      <c r="C782" s="260"/>
      <c r="D782" s="261"/>
      <c r="E782" s="262"/>
      <c r="F782" s="263"/>
      <c r="G782" s="426"/>
      <c r="H782" s="428"/>
      <c r="I782" s="507"/>
      <c r="J782" s="508"/>
      <c r="K782" s="509"/>
      <c r="L782" s="510"/>
      <c r="N782" s="511"/>
      <c r="O782" s="511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  <c r="AJ782" s="267"/>
      <c r="AK782" s="267"/>
      <c r="AL782" s="267"/>
      <c r="AM782" s="267"/>
      <c r="AN782" s="267"/>
      <c r="AO782" s="267"/>
      <c r="AP782" s="267"/>
      <c r="AQ782" s="267"/>
      <c r="AR782" s="267"/>
      <c r="AS782" s="267"/>
      <c r="AT782" s="267"/>
      <c r="AU782" s="267"/>
      <c r="AV782" s="267"/>
      <c r="AW782" s="267"/>
      <c r="AX782" s="267"/>
      <c r="AY782" s="267"/>
      <c r="AZ782" s="267"/>
      <c r="BA782" s="267"/>
      <c r="BB782" s="267"/>
      <c r="BC782" s="267"/>
      <c r="BD782" s="267"/>
      <c r="BE782" s="267"/>
      <c r="BF782" s="267"/>
      <c r="BG782" s="267"/>
      <c r="BH782" s="267"/>
      <c r="BI782" s="267"/>
      <c r="BJ782" s="267"/>
      <c r="BK782" s="267"/>
      <c r="BL782" s="267"/>
      <c r="BM782" s="267"/>
      <c r="BN782" s="267"/>
      <c r="BO782" s="267"/>
      <c r="BP782" s="267"/>
      <c r="BQ782" s="267"/>
      <c r="BR782" s="267"/>
      <c r="BS782" s="26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267"/>
      <c r="CJ782" s="267"/>
      <c r="CK782" s="267"/>
      <c r="CL782" s="267"/>
      <c r="CM782" s="267"/>
      <c r="CN782" s="267"/>
      <c r="CO782" s="267"/>
      <c r="CP782" s="267"/>
      <c r="CQ782" s="267"/>
      <c r="CR782" s="267"/>
      <c r="CS782" s="267"/>
      <c r="CT782" s="267"/>
      <c r="CU782" s="267"/>
      <c r="CV782" s="267"/>
      <c r="CW782" s="267"/>
      <c r="CX782" s="267"/>
      <c r="CY782" s="267"/>
      <c r="CZ782" s="267"/>
      <c r="DA782" s="267"/>
      <c r="DB782" s="267"/>
      <c r="DC782" s="267"/>
      <c r="DD782" s="267"/>
      <c r="DE782" s="267"/>
      <c r="DF782" s="267"/>
      <c r="DG782" s="267"/>
      <c r="DH782" s="267"/>
      <c r="DI782" s="267"/>
      <c r="DJ782" s="267"/>
      <c r="DK782" s="267"/>
      <c r="DL782" s="267"/>
      <c r="DM782" s="267"/>
      <c r="DN782" s="267"/>
      <c r="DO782" s="267"/>
      <c r="DP782" s="267"/>
      <c r="DQ782" s="267"/>
      <c r="DR782" s="267"/>
      <c r="DS782" s="267"/>
      <c r="DT782" s="267"/>
      <c r="DU782" s="267"/>
      <c r="DV782" s="267"/>
      <c r="DW782" s="267"/>
      <c r="DX782" s="267"/>
      <c r="DY782" s="267"/>
      <c r="DZ782" s="267"/>
      <c r="EA782" s="267"/>
      <c r="EB782" s="267"/>
      <c r="EC782" s="267"/>
      <c r="ED782" s="267"/>
      <c r="EE782" s="267"/>
      <c r="EF782" s="267"/>
      <c r="EG782" s="267"/>
      <c r="EH782" s="267"/>
      <c r="EI782" s="267"/>
      <c r="EJ782" s="267"/>
      <c r="EK782" s="267"/>
      <c r="EL782" s="267"/>
      <c r="EM782" s="267"/>
      <c r="EN782" s="267"/>
      <c r="EO782" s="267"/>
      <c r="EP782" s="267"/>
      <c r="EQ782" s="267"/>
      <c r="ER782" s="267"/>
      <c r="ES782" s="267"/>
      <c r="ET782" s="267"/>
      <c r="EU782" s="267"/>
      <c r="EV782" s="267"/>
      <c r="EW782" s="267"/>
      <c r="EX782" s="267"/>
      <c r="EY782" s="267"/>
      <c r="EZ782" s="267"/>
      <c r="FA782" s="267"/>
      <c r="FB782" s="267"/>
      <c r="FC782" s="267"/>
      <c r="FD782" s="267"/>
      <c r="FE782" s="267"/>
      <c r="FF782" s="267"/>
      <c r="FG782" s="267"/>
      <c r="FH782" s="267"/>
      <c r="FI782" s="267"/>
      <c r="FJ782" s="267"/>
      <c r="FK782" s="267"/>
      <c r="FL782" s="267"/>
      <c r="FM782" s="267"/>
      <c r="FN782" s="267"/>
      <c r="FO782" s="267"/>
      <c r="FP782" s="267"/>
      <c r="FQ782" s="267"/>
      <c r="FR782" s="267"/>
      <c r="FS782" s="267"/>
      <c r="FT782" s="267"/>
      <c r="FU782" s="267"/>
      <c r="FV782" s="267"/>
      <c r="FW782" s="267"/>
      <c r="FX782" s="267"/>
      <c r="FY782" s="267"/>
      <c r="FZ782" s="267"/>
      <c r="GA782" s="267"/>
      <c r="GB782" s="267"/>
      <c r="GC782" s="267"/>
      <c r="GD782" s="267"/>
      <c r="GE782" s="267"/>
      <c r="GF782" s="267"/>
      <c r="GG782" s="267"/>
      <c r="GH782" s="267"/>
      <c r="GI782" s="267"/>
      <c r="GJ782" s="267"/>
      <c r="GK782" s="267"/>
      <c r="GL782" s="267"/>
      <c r="GM782" s="267"/>
      <c r="GN782" s="267"/>
      <c r="GO782" s="267"/>
      <c r="GP782" s="267"/>
      <c r="GQ782" s="267"/>
      <c r="GR782" s="267"/>
      <c r="GS782" s="267"/>
      <c r="GT782" s="267"/>
      <c r="GU782" s="267"/>
      <c r="GV782" s="267"/>
    </row>
    <row r="784" spans="1:204" s="502" customFormat="1">
      <c r="A784" s="258"/>
      <c r="B784" s="425"/>
      <c r="C784" s="260"/>
      <c r="D784" s="261"/>
      <c r="E784" s="262"/>
      <c r="F784" s="263"/>
      <c r="G784" s="426"/>
      <c r="H784" s="428"/>
      <c r="I784" s="507"/>
      <c r="J784" s="508"/>
      <c r="K784" s="509"/>
      <c r="L784" s="510"/>
      <c r="N784" s="511"/>
      <c r="O784" s="511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  <c r="AJ784" s="267"/>
      <c r="AK784" s="267"/>
      <c r="AL784" s="267"/>
      <c r="AM784" s="267"/>
      <c r="AN784" s="267"/>
      <c r="AO784" s="267"/>
      <c r="AP784" s="267"/>
      <c r="AQ784" s="267"/>
      <c r="AR784" s="267"/>
      <c r="AS784" s="267"/>
      <c r="AT784" s="267"/>
      <c r="AU784" s="267"/>
      <c r="AV784" s="267"/>
      <c r="AW784" s="267"/>
      <c r="AX784" s="267"/>
      <c r="AY784" s="267"/>
      <c r="AZ784" s="267"/>
      <c r="BA784" s="267"/>
      <c r="BB784" s="267"/>
      <c r="BC784" s="267"/>
      <c r="BD784" s="267"/>
      <c r="BE784" s="267"/>
      <c r="BF784" s="267"/>
      <c r="BG784" s="267"/>
      <c r="BH784" s="267"/>
      <c r="BI784" s="267"/>
      <c r="BJ784" s="267"/>
      <c r="BK784" s="267"/>
      <c r="BL784" s="267"/>
      <c r="BM784" s="267"/>
      <c r="BN784" s="267"/>
      <c r="BO784" s="267"/>
      <c r="BP784" s="267"/>
      <c r="BQ784" s="267"/>
      <c r="BR784" s="267"/>
      <c r="BS784" s="26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267"/>
      <c r="CJ784" s="267"/>
      <c r="CK784" s="267"/>
      <c r="CL784" s="267"/>
      <c r="CM784" s="267"/>
      <c r="CN784" s="267"/>
      <c r="CO784" s="267"/>
      <c r="CP784" s="267"/>
      <c r="CQ784" s="267"/>
      <c r="CR784" s="267"/>
      <c r="CS784" s="267"/>
      <c r="CT784" s="267"/>
      <c r="CU784" s="267"/>
      <c r="CV784" s="267"/>
      <c r="CW784" s="267"/>
      <c r="CX784" s="267"/>
      <c r="CY784" s="267"/>
      <c r="CZ784" s="267"/>
      <c r="DA784" s="267"/>
      <c r="DB784" s="267"/>
      <c r="DC784" s="267"/>
      <c r="DD784" s="267"/>
      <c r="DE784" s="267"/>
      <c r="DF784" s="267"/>
      <c r="DG784" s="267"/>
      <c r="DH784" s="267"/>
      <c r="DI784" s="267"/>
      <c r="DJ784" s="267"/>
      <c r="DK784" s="267"/>
      <c r="DL784" s="267"/>
      <c r="DM784" s="267"/>
      <c r="DN784" s="267"/>
      <c r="DO784" s="267"/>
      <c r="DP784" s="267"/>
      <c r="DQ784" s="267"/>
      <c r="DR784" s="267"/>
      <c r="DS784" s="267"/>
      <c r="DT784" s="267"/>
      <c r="DU784" s="267"/>
      <c r="DV784" s="267"/>
      <c r="DW784" s="267"/>
      <c r="DX784" s="267"/>
      <c r="DY784" s="267"/>
      <c r="DZ784" s="267"/>
      <c r="EA784" s="267"/>
      <c r="EB784" s="267"/>
      <c r="EC784" s="267"/>
      <c r="ED784" s="267"/>
      <c r="EE784" s="267"/>
      <c r="EF784" s="267"/>
      <c r="EG784" s="267"/>
      <c r="EH784" s="267"/>
      <c r="EI784" s="267"/>
      <c r="EJ784" s="267"/>
      <c r="EK784" s="267"/>
      <c r="EL784" s="267"/>
      <c r="EM784" s="267"/>
      <c r="EN784" s="267"/>
      <c r="EO784" s="267"/>
      <c r="EP784" s="267"/>
      <c r="EQ784" s="267"/>
      <c r="ER784" s="267"/>
      <c r="ES784" s="267"/>
      <c r="ET784" s="267"/>
      <c r="EU784" s="267"/>
      <c r="EV784" s="267"/>
      <c r="EW784" s="267"/>
      <c r="EX784" s="267"/>
      <c r="EY784" s="267"/>
      <c r="EZ784" s="267"/>
      <c r="FA784" s="267"/>
      <c r="FB784" s="267"/>
      <c r="FC784" s="267"/>
      <c r="FD784" s="267"/>
      <c r="FE784" s="267"/>
      <c r="FF784" s="267"/>
      <c r="FG784" s="267"/>
      <c r="FH784" s="267"/>
      <c r="FI784" s="267"/>
      <c r="FJ784" s="267"/>
      <c r="FK784" s="267"/>
      <c r="FL784" s="267"/>
      <c r="FM784" s="267"/>
      <c r="FN784" s="267"/>
      <c r="FO784" s="267"/>
      <c r="FP784" s="267"/>
      <c r="FQ784" s="267"/>
      <c r="FR784" s="267"/>
      <c r="FS784" s="267"/>
      <c r="FT784" s="267"/>
      <c r="FU784" s="267"/>
      <c r="FV784" s="267"/>
      <c r="FW784" s="267"/>
      <c r="FX784" s="267"/>
      <c r="FY784" s="267"/>
      <c r="FZ784" s="267"/>
      <c r="GA784" s="267"/>
      <c r="GB784" s="267"/>
      <c r="GC784" s="267"/>
      <c r="GD784" s="267"/>
      <c r="GE784" s="267"/>
      <c r="GF784" s="267"/>
      <c r="GG784" s="267"/>
      <c r="GH784" s="267"/>
      <c r="GI784" s="267"/>
      <c r="GJ784" s="267"/>
      <c r="GK784" s="267"/>
      <c r="GL784" s="267"/>
      <c r="GM784" s="267"/>
      <c r="GN784" s="267"/>
      <c r="GO784" s="267"/>
      <c r="GP784" s="267"/>
      <c r="GQ784" s="267"/>
      <c r="GR784" s="267"/>
      <c r="GS784" s="267"/>
      <c r="GT784" s="267"/>
      <c r="GU784" s="267"/>
      <c r="GV784" s="267"/>
    </row>
    <row r="786" spans="1:204" s="502" customFormat="1">
      <c r="A786" s="258"/>
      <c r="B786" s="425"/>
      <c r="C786" s="260"/>
      <c r="D786" s="261"/>
      <c r="E786" s="262"/>
      <c r="F786" s="263"/>
      <c r="G786" s="426"/>
      <c r="H786" s="428"/>
      <c r="I786" s="507"/>
      <c r="J786" s="508"/>
      <c r="K786" s="509"/>
      <c r="L786" s="510"/>
      <c r="N786" s="511"/>
      <c r="O786" s="511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  <c r="AJ786" s="267"/>
      <c r="AK786" s="267"/>
      <c r="AL786" s="267"/>
      <c r="AM786" s="267"/>
      <c r="AN786" s="267"/>
      <c r="AO786" s="267"/>
      <c r="AP786" s="267"/>
      <c r="AQ786" s="267"/>
      <c r="AR786" s="267"/>
      <c r="AS786" s="267"/>
      <c r="AT786" s="267"/>
      <c r="AU786" s="267"/>
      <c r="AV786" s="267"/>
      <c r="AW786" s="267"/>
      <c r="AX786" s="267"/>
      <c r="AY786" s="267"/>
      <c r="AZ786" s="267"/>
      <c r="BA786" s="267"/>
      <c r="BB786" s="267"/>
      <c r="BC786" s="267"/>
      <c r="BD786" s="267"/>
      <c r="BE786" s="267"/>
      <c r="BF786" s="267"/>
      <c r="BG786" s="267"/>
      <c r="BH786" s="267"/>
      <c r="BI786" s="267"/>
      <c r="BJ786" s="267"/>
      <c r="BK786" s="267"/>
      <c r="BL786" s="267"/>
      <c r="BM786" s="267"/>
      <c r="BN786" s="267"/>
      <c r="BO786" s="267"/>
      <c r="BP786" s="267"/>
      <c r="BQ786" s="267"/>
      <c r="BR786" s="267"/>
      <c r="BS786" s="26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267"/>
      <c r="CJ786" s="267"/>
      <c r="CK786" s="267"/>
      <c r="CL786" s="267"/>
      <c r="CM786" s="267"/>
      <c r="CN786" s="267"/>
      <c r="CO786" s="267"/>
      <c r="CP786" s="267"/>
      <c r="CQ786" s="267"/>
      <c r="CR786" s="267"/>
      <c r="CS786" s="267"/>
      <c r="CT786" s="267"/>
      <c r="CU786" s="267"/>
      <c r="CV786" s="267"/>
      <c r="CW786" s="267"/>
      <c r="CX786" s="267"/>
      <c r="CY786" s="267"/>
      <c r="CZ786" s="267"/>
      <c r="DA786" s="267"/>
      <c r="DB786" s="267"/>
      <c r="DC786" s="267"/>
      <c r="DD786" s="267"/>
      <c r="DE786" s="267"/>
      <c r="DF786" s="267"/>
      <c r="DG786" s="267"/>
      <c r="DH786" s="267"/>
      <c r="DI786" s="267"/>
      <c r="DJ786" s="267"/>
      <c r="DK786" s="267"/>
      <c r="DL786" s="267"/>
      <c r="DM786" s="267"/>
      <c r="DN786" s="267"/>
      <c r="DO786" s="267"/>
      <c r="DP786" s="267"/>
      <c r="DQ786" s="267"/>
      <c r="DR786" s="267"/>
      <c r="DS786" s="267"/>
      <c r="DT786" s="267"/>
      <c r="DU786" s="267"/>
      <c r="DV786" s="267"/>
      <c r="DW786" s="267"/>
      <c r="DX786" s="267"/>
      <c r="DY786" s="267"/>
      <c r="DZ786" s="267"/>
      <c r="EA786" s="267"/>
      <c r="EB786" s="267"/>
      <c r="EC786" s="267"/>
      <c r="ED786" s="267"/>
      <c r="EE786" s="267"/>
      <c r="EF786" s="267"/>
      <c r="EG786" s="267"/>
      <c r="EH786" s="267"/>
      <c r="EI786" s="267"/>
      <c r="EJ786" s="267"/>
      <c r="EK786" s="267"/>
      <c r="EL786" s="267"/>
      <c r="EM786" s="267"/>
      <c r="EN786" s="267"/>
      <c r="EO786" s="267"/>
      <c r="EP786" s="267"/>
      <c r="EQ786" s="267"/>
      <c r="ER786" s="267"/>
      <c r="ES786" s="267"/>
      <c r="ET786" s="267"/>
      <c r="EU786" s="267"/>
      <c r="EV786" s="267"/>
      <c r="EW786" s="267"/>
      <c r="EX786" s="267"/>
      <c r="EY786" s="267"/>
      <c r="EZ786" s="267"/>
      <c r="FA786" s="267"/>
      <c r="FB786" s="267"/>
      <c r="FC786" s="267"/>
      <c r="FD786" s="267"/>
      <c r="FE786" s="267"/>
      <c r="FF786" s="267"/>
      <c r="FG786" s="267"/>
      <c r="FH786" s="267"/>
      <c r="FI786" s="267"/>
      <c r="FJ786" s="267"/>
      <c r="FK786" s="267"/>
      <c r="FL786" s="267"/>
      <c r="FM786" s="267"/>
      <c r="FN786" s="267"/>
      <c r="FO786" s="267"/>
      <c r="FP786" s="267"/>
      <c r="FQ786" s="267"/>
      <c r="FR786" s="267"/>
      <c r="FS786" s="267"/>
      <c r="FT786" s="267"/>
      <c r="FU786" s="267"/>
      <c r="FV786" s="267"/>
      <c r="FW786" s="267"/>
      <c r="FX786" s="267"/>
      <c r="FY786" s="267"/>
      <c r="FZ786" s="267"/>
      <c r="GA786" s="267"/>
      <c r="GB786" s="267"/>
      <c r="GC786" s="267"/>
      <c r="GD786" s="267"/>
      <c r="GE786" s="267"/>
      <c r="GF786" s="267"/>
      <c r="GG786" s="267"/>
      <c r="GH786" s="267"/>
      <c r="GI786" s="267"/>
      <c r="GJ786" s="267"/>
      <c r="GK786" s="267"/>
      <c r="GL786" s="267"/>
      <c r="GM786" s="267"/>
      <c r="GN786" s="267"/>
      <c r="GO786" s="267"/>
      <c r="GP786" s="267"/>
      <c r="GQ786" s="267"/>
      <c r="GR786" s="267"/>
      <c r="GS786" s="267"/>
      <c r="GT786" s="267"/>
      <c r="GU786" s="267"/>
      <c r="GV786" s="267"/>
    </row>
    <row r="788" spans="1:204" s="502" customFormat="1">
      <c r="A788" s="258"/>
      <c r="B788" s="425"/>
      <c r="C788" s="260"/>
      <c r="D788" s="261"/>
      <c r="E788" s="262"/>
      <c r="F788" s="263"/>
      <c r="G788" s="426"/>
      <c r="H788" s="428"/>
      <c r="I788" s="507"/>
      <c r="J788" s="508"/>
      <c r="K788" s="509"/>
      <c r="L788" s="510"/>
      <c r="N788" s="511"/>
      <c r="O788" s="511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  <c r="AJ788" s="267"/>
      <c r="AK788" s="267"/>
      <c r="AL788" s="267"/>
      <c r="AM788" s="267"/>
      <c r="AN788" s="267"/>
      <c r="AO788" s="267"/>
      <c r="AP788" s="267"/>
      <c r="AQ788" s="267"/>
      <c r="AR788" s="267"/>
      <c r="AS788" s="267"/>
      <c r="AT788" s="267"/>
      <c r="AU788" s="267"/>
      <c r="AV788" s="267"/>
      <c r="AW788" s="267"/>
      <c r="AX788" s="267"/>
      <c r="AY788" s="267"/>
      <c r="AZ788" s="267"/>
      <c r="BA788" s="267"/>
      <c r="BB788" s="267"/>
      <c r="BC788" s="267"/>
      <c r="BD788" s="267"/>
      <c r="BE788" s="267"/>
      <c r="BF788" s="267"/>
      <c r="BG788" s="267"/>
      <c r="BH788" s="267"/>
      <c r="BI788" s="267"/>
      <c r="BJ788" s="267"/>
      <c r="BK788" s="267"/>
      <c r="BL788" s="267"/>
      <c r="BM788" s="267"/>
      <c r="BN788" s="267"/>
      <c r="BO788" s="267"/>
      <c r="BP788" s="267"/>
      <c r="BQ788" s="267"/>
      <c r="BR788" s="267"/>
      <c r="BS788" s="26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267"/>
      <c r="CJ788" s="267"/>
      <c r="CK788" s="267"/>
      <c r="CL788" s="267"/>
      <c r="CM788" s="267"/>
      <c r="CN788" s="267"/>
      <c r="CO788" s="267"/>
      <c r="CP788" s="267"/>
      <c r="CQ788" s="267"/>
      <c r="CR788" s="267"/>
      <c r="CS788" s="267"/>
      <c r="CT788" s="267"/>
      <c r="CU788" s="267"/>
      <c r="CV788" s="267"/>
      <c r="CW788" s="267"/>
      <c r="CX788" s="267"/>
      <c r="CY788" s="267"/>
      <c r="CZ788" s="267"/>
      <c r="DA788" s="267"/>
      <c r="DB788" s="267"/>
      <c r="DC788" s="267"/>
      <c r="DD788" s="267"/>
      <c r="DE788" s="267"/>
      <c r="DF788" s="267"/>
      <c r="DG788" s="267"/>
      <c r="DH788" s="267"/>
      <c r="DI788" s="267"/>
      <c r="DJ788" s="267"/>
      <c r="DK788" s="267"/>
      <c r="DL788" s="267"/>
      <c r="DM788" s="267"/>
      <c r="DN788" s="267"/>
      <c r="DO788" s="267"/>
      <c r="DP788" s="267"/>
      <c r="DQ788" s="267"/>
      <c r="DR788" s="267"/>
      <c r="DS788" s="267"/>
      <c r="DT788" s="267"/>
      <c r="DU788" s="267"/>
      <c r="DV788" s="267"/>
      <c r="DW788" s="267"/>
      <c r="DX788" s="267"/>
      <c r="DY788" s="267"/>
      <c r="DZ788" s="267"/>
      <c r="EA788" s="267"/>
      <c r="EB788" s="267"/>
      <c r="EC788" s="267"/>
      <c r="ED788" s="267"/>
      <c r="EE788" s="267"/>
      <c r="EF788" s="267"/>
      <c r="EG788" s="267"/>
      <c r="EH788" s="267"/>
      <c r="EI788" s="267"/>
      <c r="EJ788" s="267"/>
      <c r="EK788" s="267"/>
      <c r="EL788" s="267"/>
      <c r="EM788" s="267"/>
      <c r="EN788" s="267"/>
      <c r="EO788" s="267"/>
      <c r="EP788" s="267"/>
      <c r="EQ788" s="267"/>
      <c r="ER788" s="267"/>
      <c r="ES788" s="267"/>
      <c r="ET788" s="267"/>
      <c r="EU788" s="267"/>
      <c r="EV788" s="267"/>
      <c r="EW788" s="267"/>
      <c r="EX788" s="267"/>
      <c r="EY788" s="267"/>
      <c r="EZ788" s="267"/>
      <c r="FA788" s="267"/>
      <c r="FB788" s="267"/>
      <c r="FC788" s="267"/>
      <c r="FD788" s="267"/>
      <c r="FE788" s="267"/>
      <c r="FF788" s="267"/>
      <c r="FG788" s="267"/>
      <c r="FH788" s="267"/>
      <c r="FI788" s="267"/>
      <c r="FJ788" s="267"/>
      <c r="FK788" s="267"/>
      <c r="FL788" s="267"/>
      <c r="FM788" s="267"/>
      <c r="FN788" s="267"/>
      <c r="FO788" s="267"/>
      <c r="FP788" s="267"/>
      <c r="FQ788" s="267"/>
      <c r="FR788" s="267"/>
      <c r="FS788" s="267"/>
      <c r="FT788" s="267"/>
      <c r="FU788" s="267"/>
      <c r="FV788" s="267"/>
      <c r="FW788" s="267"/>
      <c r="FX788" s="267"/>
      <c r="FY788" s="267"/>
      <c r="FZ788" s="267"/>
      <c r="GA788" s="267"/>
      <c r="GB788" s="267"/>
      <c r="GC788" s="267"/>
      <c r="GD788" s="267"/>
      <c r="GE788" s="267"/>
      <c r="GF788" s="267"/>
      <c r="GG788" s="267"/>
      <c r="GH788" s="267"/>
      <c r="GI788" s="267"/>
      <c r="GJ788" s="267"/>
      <c r="GK788" s="267"/>
      <c r="GL788" s="267"/>
      <c r="GM788" s="267"/>
      <c r="GN788" s="267"/>
      <c r="GO788" s="267"/>
      <c r="GP788" s="267"/>
      <c r="GQ788" s="267"/>
      <c r="GR788" s="267"/>
      <c r="GS788" s="267"/>
      <c r="GT788" s="267"/>
      <c r="GU788" s="267"/>
      <c r="GV788" s="267"/>
    </row>
    <row r="790" spans="1:204" s="502" customFormat="1">
      <c r="A790" s="258"/>
      <c r="B790" s="425"/>
      <c r="C790" s="260"/>
      <c r="D790" s="261"/>
      <c r="E790" s="262"/>
      <c r="F790" s="263"/>
      <c r="G790" s="426"/>
      <c r="H790" s="428"/>
      <c r="I790" s="507"/>
      <c r="J790" s="508"/>
      <c r="K790" s="509"/>
      <c r="L790" s="510"/>
      <c r="N790" s="511"/>
      <c r="O790" s="511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  <c r="AJ790" s="267"/>
      <c r="AK790" s="267"/>
      <c r="AL790" s="267"/>
      <c r="AM790" s="267"/>
      <c r="AN790" s="267"/>
      <c r="AO790" s="267"/>
      <c r="AP790" s="267"/>
      <c r="AQ790" s="267"/>
      <c r="AR790" s="267"/>
      <c r="AS790" s="267"/>
      <c r="AT790" s="267"/>
      <c r="AU790" s="267"/>
      <c r="AV790" s="267"/>
      <c r="AW790" s="267"/>
      <c r="AX790" s="267"/>
      <c r="AY790" s="267"/>
      <c r="AZ790" s="267"/>
      <c r="BA790" s="267"/>
      <c r="BB790" s="267"/>
      <c r="BC790" s="267"/>
      <c r="BD790" s="267"/>
      <c r="BE790" s="267"/>
      <c r="BF790" s="267"/>
      <c r="BG790" s="267"/>
      <c r="BH790" s="267"/>
      <c r="BI790" s="267"/>
      <c r="BJ790" s="267"/>
      <c r="BK790" s="267"/>
      <c r="BL790" s="267"/>
      <c r="BM790" s="267"/>
      <c r="BN790" s="267"/>
      <c r="BO790" s="267"/>
      <c r="BP790" s="267"/>
      <c r="BQ790" s="267"/>
      <c r="BR790" s="267"/>
      <c r="BS790" s="26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267"/>
      <c r="CJ790" s="267"/>
      <c r="CK790" s="267"/>
      <c r="CL790" s="267"/>
      <c r="CM790" s="267"/>
      <c r="CN790" s="267"/>
      <c r="CO790" s="267"/>
      <c r="CP790" s="267"/>
      <c r="CQ790" s="267"/>
      <c r="CR790" s="267"/>
      <c r="CS790" s="267"/>
      <c r="CT790" s="267"/>
      <c r="CU790" s="267"/>
      <c r="CV790" s="267"/>
      <c r="CW790" s="267"/>
      <c r="CX790" s="267"/>
      <c r="CY790" s="267"/>
      <c r="CZ790" s="267"/>
      <c r="DA790" s="267"/>
      <c r="DB790" s="267"/>
      <c r="DC790" s="267"/>
      <c r="DD790" s="267"/>
      <c r="DE790" s="267"/>
      <c r="DF790" s="267"/>
      <c r="DG790" s="267"/>
      <c r="DH790" s="267"/>
      <c r="DI790" s="267"/>
      <c r="DJ790" s="267"/>
      <c r="DK790" s="267"/>
      <c r="DL790" s="267"/>
      <c r="DM790" s="267"/>
      <c r="DN790" s="267"/>
      <c r="DO790" s="267"/>
      <c r="DP790" s="267"/>
      <c r="DQ790" s="267"/>
      <c r="DR790" s="267"/>
      <c r="DS790" s="267"/>
      <c r="DT790" s="267"/>
      <c r="DU790" s="267"/>
      <c r="DV790" s="267"/>
      <c r="DW790" s="267"/>
      <c r="DX790" s="267"/>
      <c r="DY790" s="267"/>
      <c r="DZ790" s="267"/>
      <c r="EA790" s="267"/>
      <c r="EB790" s="267"/>
      <c r="EC790" s="267"/>
      <c r="ED790" s="267"/>
      <c r="EE790" s="267"/>
      <c r="EF790" s="267"/>
      <c r="EG790" s="267"/>
      <c r="EH790" s="267"/>
      <c r="EI790" s="267"/>
      <c r="EJ790" s="267"/>
      <c r="EK790" s="267"/>
      <c r="EL790" s="267"/>
      <c r="EM790" s="267"/>
      <c r="EN790" s="267"/>
      <c r="EO790" s="267"/>
      <c r="EP790" s="267"/>
      <c r="EQ790" s="267"/>
      <c r="ER790" s="267"/>
      <c r="ES790" s="267"/>
      <c r="ET790" s="267"/>
      <c r="EU790" s="267"/>
      <c r="EV790" s="267"/>
      <c r="EW790" s="267"/>
      <c r="EX790" s="267"/>
      <c r="EY790" s="267"/>
      <c r="EZ790" s="267"/>
      <c r="FA790" s="267"/>
      <c r="FB790" s="267"/>
      <c r="FC790" s="267"/>
      <c r="FD790" s="267"/>
      <c r="FE790" s="267"/>
      <c r="FF790" s="267"/>
      <c r="FG790" s="267"/>
      <c r="FH790" s="267"/>
      <c r="FI790" s="267"/>
      <c r="FJ790" s="267"/>
      <c r="FK790" s="267"/>
      <c r="FL790" s="267"/>
      <c r="FM790" s="267"/>
      <c r="FN790" s="267"/>
      <c r="FO790" s="267"/>
      <c r="FP790" s="267"/>
      <c r="FQ790" s="267"/>
      <c r="FR790" s="267"/>
      <c r="FS790" s="267"/>
      <c r="FT790" s="267"/>
      <c r="FU790" s="267"/>
      <c r="FV790" s="267"/>
      <c r="FW790" s="267"/>
      <c r="FX790" s="267"/>
      <c r="FY790" s="267"/>
      <c r="FZ790" s="267"/>
      <c r="GA790" s="267"/>
      <c r="GB790" s="267"/>
      <c r="GC790" s="267"/>
      <c r="GD790" s="267"/>
      <c r="GE790" s="267"/>
      <c r="GF790" s="267"/>
      <c r="GG790" s="267"/>
      <c r="GH790" s="267"/>
      <c r="GI790" s="267"/>
      <c r="GJ790" s="267"/>
      <c r="GK790" s="267"/>
      <c r="GL790" s="267"/>
      <c r="GM790" s="267"/>
      <c r="GN790" s="267"/>
      <c r="GO790" s="267"/>
      <c r="GP790" s="267"/>
      <c r="GQ790" s="267"/>
      <c r="GR790" s="267"/>
      <c r="GS790" s="267"/>
      <c r="GT790" s="267"/>
      <c r="GU790" s="267"/>
      <c r="GV790" s="267"/>
    </row>
    <row r="792" spans="1:204" s="502" customFormat="1">
      <c r="A792" s="258"/>
      <c r="B792" s="425"/>
      <c r="C792" s="260"/>
      <c r="D792" s="261"/>
      <c r="E792" s="262"/>
      <c r="F792" s="263"/>
      <c r="G792" s="426"/>
      <c r="H792" s="428"/>
      <c r="I792" s="507"/>
      <c r="J792" s="508"/>
      <c r="K792" s="509"/>
      <c r="L792" s="510"/>
      <c r="N792" s="511"/>
      <c r="O792" s="511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  <c r="AJ792" s="267"/>
      <c r="AK792" s="267"/>
      <c r="AL792" s="267"/>
      <c r="AM792" s="267"/>
      <c r="AN792" s="267"/>
      <c r="AO792" s="267"/>
      <c r="AP792" s="267"/>
      <c r="AQ792" s="267"/>
      <c r="AR792" s="267"/>
      <c r="AS792" s="267"/>
      <c r="AT792" s="267"/>
      <c r="AU792" s="267"/>
      <c r="AV792" s="267"/>
      <c r="AW792" s="267"/>
      <c r="AX792" s="267"/>
      <c r="AY792" s="267"/>
      <c r="AZ792" s="267"/>
      <c r="BA792" s="267"/>
      <c r="BB792" s="267"/>
      <c r="BC792" s="267"/>
      <c r="BD792" s="267"/>
      <c r="BE792" s="267"/>
      <c r="BF792" s="267"/>
      <c r="BG792" s="267"/>
      <c r="BH792" s="267"/>
      <c r="BI792" s="267"/>
      <c r="BJ792" s="267"/>
      <c r="BK792" s="267"/>
      <c r="BL792" s="267"/>
      <c r="BM792" s="267"/>
      <c r="BN792" s="267"/>
      <c r="BO792" s="267"/>
      <c r="BP792" s="267"/>
      <c r="BQ792" s="267"/>
      <c r="BR792" s="267"/>
      <c r="BS792" s="26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267"/>
      <c r="CJ792" s="267"/>
      <c r="CK792" s="267"/>
      <c r="CL792" s="267"/>
      <c r="CM792" s="267"/>
      <c r="CN792" s="267"/>
      <c r="CO792" s="267"/>
      <c r="CP792" s="267"/>
      <c r="CQ792" s="267"/>
      <c r="CR792" s="267"/>
      <c r="CS792" s="267"/>
      <c r="CT792" s="267"/>
      <c r="CU792" s="267"/>
      <c r="CV792" s="267"/>
      <c r="CW792" s="267"/>
      <c r="CX792" s="267"/>
      <c r="CY792" s="267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  <c r="DJ792" s="267"/>
      <c r="DK792" s="267"/>
      <c r="DL792" s="267"/>
      <c r="DM792" s="267"/>
      <c r="DN792" s="267"/>
      <c r="DO792" s="267"/>
      <c r="DP792" s="267"/>
      <c r="DQ792" s="267"/>
      <c r="DR792" s="267"/>
      <c r="DS792" s="267"/>
      <c r="DT792" s="267"/>
      <c r="DU792" s="267"/>
      <c r="DV792" s="267"/>
      <c r="DW792" s="267"/>
      <c r="DX792" s="267"/>
      <c r="DY792" s="267"/>
      <c r="DZ792" s="267"/>
      <c r="EA792" s="267"/>
      <c r="EB792" s="267"/>
      <c r="EC792" s="267"/>
      <c r="ED792" s="267"/>
      <c r="EE792" s="267"/>
      <c r="EF792" s="267"/>
      <c r="EG792" s="267"/>
      <c r="EH792" s="267"/>
      <c r="EI792" s="267"/>
      <c r="EJ792" s="267"/>
      <c r="EK792" s="267"/>
      <c r="EL792" s="267"/>
      <c r="EM792" s="267"/>
      <c r="EN792" s="267"/>
      <c r="EO792" s="267"/>
      <c r="EP792" s="267"/>
      <c r="EQ792" s="267"/>
      <c r="ER792" s="267"/>
      <c r="ES792" s="267"/>
      <c r="ET792" s="267"/>
      <c r="EU792" s="267"/>
      <c r="EV792" s="267"/>
      <c r="EW792" s="267"/>
      <c r="EX792" s="267"/>
      <c r="EY792" s="267"/>
      <c r="EZ792" s="267"/>
      <c r="FA792" s="267"/>
      <c r="FB792" s="267"/>
      <c r="FC792" s="267"/>
      <c r="FD792" s="267"/>
      <c r="FE792" s="267"/>
      <c r="FF792" s="267"/>
      <c r="FG792" s="267"/>
      <c r="FH792" s="267"/>
      <c r="FI792" s="267"/>
      <c r="FJ792" s="267"/>
      <c r="FK792" s="267"/>
      <c r="FL792" s="267"/>
      <c r="FM792" s="267"/>
      <c r="FN792" s="267"/>
      <c r="FO792" s="267"/>
      <c r="FP792" s="267"/>
      <c r="FQ792" s="267"/>
      <c r="FR792" s="267"/>
      <c r="FS792" s="267"/>
      <c r="FT792" s="267"/>
      <c r="FU792" s="267"/>
      <c r="FV792" s="267"/>
      <c r="FW792" s="267"/>
      <c r="FX792" s="267"/>
      <c r="FY792" s="267"/>
      <c r="FZ792" s="267"/>
      <c r="GA792" s="267"/>
      <c r="GB792" s="267"/>
      <c r="GC792" s="267"/>
      <c r="GD792" s="267"/>
      <c r="GE792" s="267"/>
      <c r="GF792" s="267"/>
      <c r="GG792" s="267"/>
      <c r="GH792" s="267"/>
      <c r="GI792" s="267"/>
      <c r="GJ792" s="267"/>
      <c r="GK792" s="267"/>
      <c r="GL792" s="267"/>
      <c r="GM792" s="267"/>
      <c r="GN792" s="267"/>
      <c r="GO792" s="267"/>
      <c r="GP792" s="267"/>
      <c r="GQ792" s="267"/>
      <c r="GR792" s="267"/>
      <c r="GS792" s="267"/>
      <c r="GT792" s="267"/>
      <c r="GU792" s="267"/>
      <c r="GV792" s="267"/>
    </row>
    <row r="794" spans="1:204" s="502" customFormat="1">
      <c r="A794" s="258"/>
      <c r="B794" s="425"/>
      <c r="C794" s="260"/>
      <c r="D794" s="261"/>
      <c r="E794" s="262"/>
      <c r="F794" s="263"/>
      <c r="G794" s="426"/>
      <c r="H794" s="428"/>
      <c r="I794" s="507"/>
      <c r="J794" s="508"/>
      <c r="K794" s="509"/>
      <c r="L794" s="510"/>
      <c r="N794" s="511"/>
      <c r="O794" s="511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  <c r="AJ794" s="267"/>
      <c r="AK794" s="267"/>
      <c r="AL794" s="267"/>
      <c r="AM794" s="267"/>
      <c r="AN794" s="267"/>
      <c r="AO794" s="267"/>
      <c r="AP794" s="267"/>
      <c r="AQ794" s="267"/>
      <c r="AR794" s="267"/>
      <c r="AS794" s="267"/>
      <c r="AT794" s="267"/>
      <c r="AU794" s="267"/>
      <c r="AV794" s="267"/>
      <c r="AW794" s="267"/>
      <c r="AX794" s="267"/>
      <c r="AY794" s="267"/>
      <c r="AZ794" s="267"/>
      <c r="BA794" s="267"/>
      <c r="BB794" s="267"/>
      <c r="BC794" s="267"/>
      <c r="BD794" s="267"/>
      <c r="BE794" s="267"/>
      <c r="BF794" s="267"/>
      <c r="BG794" s="267"/>
      <c r="BH794" s="267"/>
      <c r="BI794" s="267"/>
      <c r="BJ794" s="267"/>
      <c r="BK794" s="267"/>
      <c r="BL794" s="267"/>
      <c r="BM794" s="267"/>
      <c r="BN794" s="267"/>
      <c r="BO794" s="267"/>
      <c r="BP794" s="267"/>
      <c r="BQ794" s="267"/>
      <c r="BR794" s="267"/>
      <c r="BS794" s="26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267"/>
      <c r="CJ794" s="267"/>
      <c r="CK794" s="267"/>
      <c r="CL794" s="267"/>
      <c r="CM794" s="267"/>
      <c r="CN794" s="267"/>
      <c r="CO794" s="267"/>
      <c r="CP794" s="267"/>
      <c r="CQ794" s="267"/>
      <c r="CR794" s="267"/>
      <c r="CS794" s="267"/>
      <c r="CT794" s="267"/>
      <c r="CU794" s="267"/>
      <c r="CV794" s="267"/>
      <c r="CW794" s="267"/>
      <c r="CX794" s="267"/>
      <c r="CY794" s="267"/>
      <c r="CZ794" s="267"/>
      <c r="DA794" s="267"/>
      <c r="DB794" s="267"/>
      <c r="DC794" s="267"/>
      <c r="DD794" s="267"/>
      <c r="DE794" s="267"/>
      <c r="DF794" s="267"/>
      <c r="DG794" s="267"/>
      <c r="DH794" s="267"/>
      <c r="DI794" s="267"/>
      <c r="DJ794" s="267"/>
      <c r="DK794" s="267"/>
      <c r="DL794" s="267"/>
      <c r="DM794" s="267"/>
      <c r="DN794" s="267"/>
      <c r="DO794" s="267"/>
      <c r="DP794" s="267"/>
      <c r="DQ794" s="267"/>
      <c r="DR794" s="267"/>
      <c r="DS794" s="267"/>
      <c r="DT794" s="267"/>
      <c r="DU794" s="267"/>
      <c r="DV794" s="267"/>
      <c r="DW794" s="267"/>
      <c r="DX794" s="267"/>
      <c r="DY794" s="267"/>
      <c r="DZ794" s="267"/>
      <c r="EA794" s="267"/>
      <c r="EB794" s="267"/>
      <c r="EC794" s="267"/>
      <c r="ED794" s="267"/>
      <c r="EE794" s="267"/>
      <c r="EF794" s="267"/>
      <c r="EG794" s="267"/>
      <c r="EH794" s="267"/>
      <c r="EI794" s="267"/>
      <c r="EJ794" s="267"/>
      <c r="EK794" s="267"/>
      <c r="EL794" s="267"/>
      <c r="EM794" s="267"/>
      <c r="EN794" s="267"/>
      <c r="EO794" s="267"/>
      <c r="EP794" s="267"/>
      <c r="EQ794" s="267"/>
      <c r="ER794" s="267"/>
      <c r="ES794" s="267"/>
      <c r="ET794" s="267"/>
      <c r="EU794" s="267"/>
      <c r="EV794" s="267"/>
      <c r="EW794" s="267"/>
      <c r="EX794" s="267"/>
      <c r="EY794" s="267"/>
      <c r="EZ794" s="267"/>
      <c r="FA794" s="267"/>
      <c r="FB794" s="267"/>
      <c r="FC794" s="267"/>
      <c r="FD794" s="267"/>
      <c r="FE794" s="267"/>
      <c r="FF794" s="267"/>
      <c r="FG794" s="267"/>
      <c r="FH794" s="267"/>
      <c r="FI794" s="267"/>
      <c r="FJ794" s="267"/>
      <c r="FK794" s="267"/>
      <c r="FL794" s="267"/>
      <c r="FM794" s="267"/>
      <c r="FN794" s="267"/>
      <c r="FO794" s="267"/>
      <c r="FP794" s="267"/>
      <c r="FQ794" s="267"/>
      <c r="FR794" s="267"/>
      <c r="FS794" s="267"/>
      <c r="FT794" s="267"/>
      <c r="FU794" s="267"/>
      <c r="FV794" s="267"/>
      <c r="FW794" s="267"/>
      <c r="FX794" s="267"/>
      <c r="FY794" s="267"/>
      <c r="FZ794" s="267"/>
      <c r="GA794" s="267"/>
      <c r="GB794" s="267"/>
      <c r="GC794" s="267"/>
      <c r="GD794" s="267"/>
      <c r="GE794" s="267"/>
      <c r="GF794" s="267"/>
      <c r="GG794" s="267"/>
      <c r="GH794" s="267"/>
      <c r="GI794" s="267"/>
      <c r="GJ794" s="267"/>
      <c r="GK794" s="267"/>
      <c r="GL794" s="267"/>
      <c r="GM794" s="267"/>
      <c r="GN794" s="267"/>
      <c r="GO794" s="267"/>
      <c r="GP794" s="267"/>
      <c r="GQ794" s="267"/>
      <c r="GR794" s="267"/>
      <c r="GS794" s="267"/>
      <c r="GT794" s="267"/>
      <c r="GU794" s="267"/>
      <c r="GV794" s="267"/>
    </row>
    <row r="796" spans="1:204" s="502" customFormat="1">
      <c r="A796" s="258"/>
      <c r="B796" s="425"/>
      <c r="C796" s="260"/>
      <c r="D796" s="261"/>
      <c r="E796" s="262"/>
      <c r="F796" s="263"/>
      <c r="G796" s="426"/>
      <c r="H796" s="428"/>
      <c r="I796" s="507"/>
      <c r="J796" s="508"/>
      <c r="K796" s="509"/>
      <c r="L796" s="510"/>
      <c r="N796" s="511"/>
      <c r="O796" s="511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  <c r="AJ796" s="267"/>
      <c r="AK796" s="267"/>
      <c r="AL796" s="267"/>
      <c r="AM796" s="267"/>
      <c r="AN796" s="267"/>
      <c r="AO796" s="267"/>
      <c r="AP796" s="267"/>
      <c r="AQ796" s="267"/>
      <c r="AR796" s="267"/>
      <c r="AS796" s="267"/>
      <c r="AT796" s="267"/>
      <c r="AU796" s="267"/>
      <c r="AV796" s="267"/>
      <c r="AW796" s="267"/>
      <c r="AX796" s="267"/>
      <c r="AY796" s="267"/>
      <c r="AZ796" s="267"/>
      <c r="BA796" s="267"/>
      <c r="BB796" s="267"/>
      <c r="BC796" s="267"/>
      <c r="BD796" s="267"/>
      <c r="BE796" s="267"/>
      <c r="BF796" s="267"/>
      <c r="BG796" s="267"/>
      <c r="BH796" s="267"/>
      <c r="BI796" s="267"/>
      <c r="BJ796" s="267"/>
      <c r="BK796" s="267"/>
      <c r="BL796" s="267"/>
      <c r="BM796" s="267"/>
      <c r="BN796" s="267"/>
      <c r="BO796" s="267"/>
      <c r="BP796" s="267"/>
      <c r="BQ796" s="267"/>
      <c r="BR796" s="267"/>
      <c r="BS796" s="26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267"/>
      <c r="CJ796" s="267"/>
      <c r="CK796" s="267"/>
      <c r="CL796" s="267"/>
      <c r="CM796" s="267"/>
      <c r="CN796" s="267"/>
      <c r="CO796" s="267"/>
      <c r="CP796" s="267"/>
      <c r="CQ796" s="267"/>
      <c r="CR796" s="267"/>
      <c r="CS796" s="267"/>
      <c r="CT796" s="267"/>
      <c r="CU796" s="267"/>
      <c r="CV796" s="267"/>
      <c r="CW796" s="267"/>
      <c r="CX796" s="267"/>
      <c r="CY796" s="267"/>
      <c r="CZ796" s="267"/>
      <c r="DA796" s="267"/>
      <c r="DB796" s="267"/>
      <c r="DC796" s="267"/>
      <c r="DD796" s="267"/>
      <c r="DE796" s="267"/>
      <c r="DF796" s="267"/>
      <c r="DG796" s="267"/>
      <c r="DH796" s="267"/>
      <c r="DI796" s="267"/>
      <c r="DJ796" s="267"/>
      <c r="DK796" s="267"/>
      <c r="DL796" s="267"/>
      <c r="DM796" s="267"/>
      <c r="DN796" s="267"/>
      <c r="DO796" s="267"/>
      <c r="DP796" s="267"/>
      <c r="DQ796" s="267"/>
      <c r="DR796" s="267"/>
      <c r="DS796" s="267"/>
      <c r="DT796" s="267"/>
      <c r="DU796" s="267"/>
      <c r="DV796" s="267"/>
      <c r="DW796" s="267"/>
      <c r="DX796" s="267"/>
      <c r="DY796" s="267"/>
      <c r="DZ796" s="267"/>
      <c r="EA796" s="267"/>
      <c r="EB796" s="267"/>
      <c r="EC796" s="267"/>
      <c r="ED796" s="267"/>
      <c r="EE796" s="267"/>
      <c r="EF796" s="267"/>
      <c r="EG796" s="267"/>
      <c r="EH796" s="267"/>
      <c r="EI796" s="267"/>
      <c r="EJ796" s="267"/>
      <c r="EK796" s="267"/>
      <c r="EL796" s="267"/>
      <c r="EM796" s="267"/>
      <c r="EN796" s="267"/>
      <c r="EO796" s="267"/>
      <c r="EP796" s="267"/>
      <c r="EQ796" s="267"/>
      <c r="ER796" s="267"/>
      <c r="ES796" s="267"/>
      <c r="ET796" s="267"/>
      <c r="EU796" s="267"/>
      <c r="EV796" s="267"/>
      <c r="EW796" s="267"/>
      <c r="EX796" s="267"/>
      <c r="EY796" s="267"/>
      <c r="EZ796" s="267"/>
      <c r="FA796" s="267"/>
      <c r="FB796" s="267"/>
      <c r="FC796" s="267"/>
      <c r="FD796" s="267"/>
      <c r="FE796" s="267"/>
      <c r="FF796" s="267"/>
      <c r="FG796" s="267"/>
      <c r="FH796" s="267"/>
      <c r="FI796" s="267"/>
      <c r="FJ796" s="267"/>
      <c r="FK796" s="267"/>
      <c r="FL796" s="267"/>
      <c r="FM796" s="267"/>
      <c r="FN796" s="267"/>
      <c r="FO796" s="267"/>
      <c r="FP796" s="267"/>
      <c r="FQ796" s="267"/>
      <c r="FR796" s="267"/>
      <c r="FS796" s="267"/>
      <c r="FT796" s="267"/>
      <c r="FU796" s="267"/>
      <c r="FV796" s="267"/>
      <c r="FW796" s="267"/>
      <c r="FX796" s="267"/>
      <c r="FY796" s="267"/>
      <c r="FZ796" s="267"/>
      <c r="GA796" s="267"/>
      <c r="GB796" s="267"/>
      <c r="GC796" s="267"/>
      <c r="GD796" s="267"/>
      <c r="GE796" s="267"/>
      <c r="GF796" s="267"/>
      <c r="GG796" s="267"/>
      <c r="GH796" s="267"/>
      <c r="GI796" s="267"/>
      <c r="GJ796" s="267"/>
      <c r="GK796" s="267"/>
      <c r="GL796" s="267"/>
      <c r="GM796" s="267"/>
      <c r="GN796" s="267"/>
      <c r="GO796" s="267"/>
      <c r="GP796" s="267"/>
      <c r="GQ796" s="267"/>
      <c r="GR796" s="267"/>
      <c r="GS796" s="267"/>
      <c r="GT796" s="267"/>
      <c r="GU796" s="267"/>
      <c r="GV796" s="267"/>
    </row>
    <row r="797" spans="1:204" s="502" customFormat="1">
      <c r="A797" s="258"/>
      <c r="B797" s="425"/>
      <c r="C797" s="260"/>
      <c r="D797" s="261"/>
      <c r="E797" s="262"/>
      <c r="F797" s="263"/>
      <c r="G797" s="426"/>
      <c r="H797" s="428"/>
      <c r="I797" s="507"/>
      <c r="J797" s="508"/>
      <c r="K797" s="509"/>
      <c r="L797" s="510"/>
      <c r="N797" s="511"/>
      <c r="O797" s="511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  <c r="AJ797" s="267"/>
      <c r="AK797" s="267"/>
      <c r="AL797" s="267"/>
      <c r="AM797" s="267"/>
      <c r="AN797" s="267"/>
      <c r="AO797" s="267"/>
      <c r="AP797" s="267"/>
      <c r="AQ797" s="267"/>
      <c r="AR797" s="267"/>
      <c r="AS797" s="267"/>
      <c r="AT797" s="267"/>
      <c r="AU797" s="267"/>
      <c r="AV797" s="267"/>
      <c r="AW797" s="267"/>
      <c r="AX797" s="267"/>
      <c r="AY797" s="267"/>
      <c r="AZ797" s="267"/>
      <c r="BA797" s="267"/>
      <c r="BB797" s="267"/>
      <c r="BC797" s="267"/>
      <c r="BD797" s="267"/>
      <c r="BE797" s="267"/>
      <c r="BF797" s="267"/>
      <c r="BG797" s="267"/>
      <c r="BH797" s="267"/>
      <c r="BI797" s="267"/>
      <c r="BJ797" s="267"/>
      <c r="BK797" s="267"/>
      <c r="BL797" s="267"/>
      <c r="BM797" s="267"/>
      <c r="BN797" s="267"/>
      <c r="BO797" s="267"/>
      <c r="BP797" s="267"/>
      <c r="BQ797" s="267"/>
      <c r="BR797" s="267"/>
      <c r="BS797" s="26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267"/>
      <c r="CJ797" s="267"/>
      <c r="CK797" s="267"/>
      <c r="CL797" s="267"/>
      <c r="CM797" s="267"/>
      <c r="CN797" s="267"/>
      <c r="CO797" s="267"/>
      <c r="CP797" s="267"/>
      <c r="CQ797" s="267"/>
      <c r="CR797" s="267"/>
      <c r="CS797" s="267"/>
      <c r="CT797" s="267"/>
      <c r="CU797" s="267"/>
      <c r="CV797" s="267"/>
      <c r="CW797" s="267"/>
      <c r="CX797" s="267"/>
      <c r="CY797" s="267"/>
      <c r="CZ797" s="267"/>
      <c r="DA797" s="267"/>
      <c r="DB797" s="267"/>
      <c r="DC797" s="267"/>
      <c r="DD797" s="267"/>
      <c r="DE797" s="267"/>
      <c r="DF797" s="267"/>
      <c r="DG797" s="267"/>
      <c r="DH797" s="267"/>
      <c r="DI797" s="267"/>
      <c r="DJ797" s="267"/>
      <c r="DK797" s="267"/>
      <c r="DL797" s="267"/>
      <c r="DM797" s="267"/>
      <c r="DN797" s="267"/>
      <c r="DO797" s="267"/>
      <c r="DP797" s="267"/>
      <c r="DQ797" s="267"/>
      <c r="DR797" s="267"/>
      <c r="DS797" s="267"/>
      <c r="DT797" s="267"/>
      <c r="DU797" s="267"/>
      <c r="DV797" s="267"/>
      <c r="DW797" s="267"/>
      <c r="DX797" s="267"/>
      <c r="DY797" s="267"/>
      <c r="DZ797" s="267"/>
      <c r="EA797" s="267"/>
      <c r="EB797" s="267"/>
      <c r="EC797" s="267"/>
      <c r="ED797" s="267"/>
      <c r="EE797" s="267"/>
      <c r="EF797" s="267"/>
      <c r="EG797" s="267"/>
      <c r="EH797" s="267"/>
      <c r="EI797" s="267"/>
      <c r="EJ797" s="267"/>
      <c r="EK797" s="267"/>
      <c r="EL797" s="267"/>
      <c r="EM797" s="267"/>
      <c r="EN797" s="267"/>
      <c r="EO797" s="267"/>
      <c r="EP797" s="267"/>
      <c r="EQ797" s="267"/>
      <c r="ER797" s="267"/>
      <c r="ES797" s="267"/>
      <c r="ET797" s="267"/>
      <c r="EU797" s="267"/>
      <c r="EV797" s="267"/>
      <c r="EW797" s="267"/>
      <c r="EX797" s="267"/>
      <c r="EY797" s="267"/>
      <c r="EZ797" s="267"/>
      <c r="FA797" s="267"/>
      <c r="FB797" s="267"/>
      <c r="FC797" s="267"/>
      <c r="FD797" s="267"/>
      <c r="FE797" s="267"/>
      <c r="FF797" s="267"/>
      <c r="FG797" s="267"/>
      <c r="FH797" s="267"/>
      <c r="FI797" s="267"/>
      <c r="FJ797" s="267"/>
      <c r="FK797" s="267"/>
      <c r="FL797" s="267"/>
      <c r="FM797" s="267"/>
      <c r="FN797" s="267"/>
      <c r="FO797" s="267"/>
      <c r="FP797" s="267"/>
      <c r="FQ797" s="267"/>
      <c r="FR797" s="267"/>
      <c r="FS797" s="267"/>
      <c r="FT797" s="267"/>
      <c r="FU797" s="267"/>
      <c r="FV797" s="267"/>
      <c r="FW797" s="267"/>
      <c r="FX797" s="267"/>
      <c r="FY797" s="267"/>
      <c r="FZ797" s="267"/>
      <c r="GA797" s="267"/>
      <c r="GB797" s="267"/>
      <c r="GC797" s="267"/>
      <c r="GD797" s="267"/>
      <c r="GE797" s="267"/>
      <c r="GF797" s="267"/>
      <c r="GG797" s="267"/>
      <c r="GH797" s="267"/>
      <c r="GI797" s="267"/>
      <c r="GJ797" s="267"/>
      <c r="GK797" s="267"/>
      <c r="GL797" s="267"/>
      <c r="GM797" s="267"/>
      <c r="GN797" s="267"/>
      <c r="GO797" s="267"/>
      <c r="GP797" s="267"/>
      <c r="GQ797" s="267"/>
      <c r="GR797" s="267"/>
      <c r="GS797" s="267"/>
      <c r="GT797" s="267"/>
      <c r="GU797" s="267"/>
      <c r="GV797" s="267"/>
    </row>
    <row r="799" spans="1:204" s="502" customFormat="1">
      <c r="A799" s="258"/>
      <c r="B799" s="425"/>
      <c r="C799" s="260"/>
      <c r="D799" s="261"/>
      <c r="E799" s="262"/>
      <c r="F799" s="263"/>
      <c r="G799" s="426"/>
      <c r="H799" s="428"/>
      <c r="I799" s="507"/>
      <c r="J799" s="508"/>
      <c r="K799" s="509"/>
      <c r="L799" s="510"/>
      <c r="N799" s="511"/>
      <c r="O799" s="511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  <c r="AJ799" s="267"/>
      <c r="AK799" s="267"/>
      <c r="AL799" s="267"/>
      <c r="AM799" s="267"/>
      <c r="AN799" s="267"/>
      <c r="AO799" s="267"/>
      <c r="AP799" s="267"/>
      <c r="AQ799" s="267"/>
      <c r="AR799" s="267"/>
      <c r="AS799" s="267"/>
      <c r="AT799" s="267"/>
      <c r="AU799" s="267"/>
      <c r="AV799" s="267"/>
      <c r="AW799" s="267"/>
      <c r="AX799" s="267"/>
      <c r="AY799" s="267"/>
      <c r="AZ799" s="267"/>
      <c r="BA799" s="267"/>
      <c r="BB799" s="267"/>
      <c r="BC799" s="267"/>
      <c r="BD799" s="267"/>
      <c r="BE799" s="267"/>
      <c r="BF799" s="267"/>
      <c r="BG799" s="267"/>
      <c r="BH799" s="267"/>
      <c r="BI799" s="267"/>
      <c r="BJ799" s="267"/>
      <c r="BK799" s="267"/>
      <c r="BL799" s="267"/>
      <c r="BM799" s="267"/>
      <c r="BN799" s="267"/>
      <c r="BO799" s="267"/>
      <c r="BP799" s="267"/>
      <c r="BQ799" s="267"/>
      <c r="BR799" s="267"/>
      <c r="BS799" s="26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267"/>
      <c r="CJ799" s="267"/>
      <c r="CK799" s="267"/>
      <c r="CL799" s="267"/>
      <c r="CM799" s="267"/>
      <c r="CN799" s="267"/>
      <c r="CO799" s="267"/>
      <c r="CP799" s="267"/>
      <c r="CQ799" s="267"/>
      <c r="CR799" s="267"/>
      <c r="CS799" s="267"/>
      <c r="CT799" s="267"/>
      <c r="CU799" s="267"/>
      <c r="CV799" s="267"/>
      <c r="CW799" s="267"/>
      <c r="CX799" s="267"/>
      <c r="CY799" s="267"/>
      <c r="CZ799" s="267"/>
      <c r="DA799" s="267"/>
      <c r="DB799" s="267"/>
      <c r="DC799" s="267"/>
      <c r="DD799" s="267"/>
      <c r="DE799" s="267"/>
      <c r="DF799" s="267"/>
      <c r="DG799" s="267"/>
      <c r="DH799" s="267"/>
      <c r="DI799" s="267"/>
      <c r="DJ799" s="267"/>
      <c r="DK799" s="267"/>
      <c r="DL799" s="267"/>
      <c r="DM799" s="267"/>
      <c r="DN799" s="267"/>
      <c r="DO799" s="267"/>
      <c r="DP799" s="267"/>
      <c r="DQ799" s="267"/>
      <c r="DR799" s="267"/>
      <c r="DS799" s="267"/>
      <c r="DT799" s="267"/>
      <c r="DU799" s="267"/>
      <c r="DV799" s="267"/>
      <c r="DW799" s="267"/>
      <c r="DX799" s="267"/>
      <c r="DY799" s="267"/>
      <c r="DZ799" s="267"/>
      <c r="EA799" s="267"/>
      <c r="EB799" s="267"/>
      <c r="EC799" s="267"/>
      <c r="ED799" s="267"/>
      <c r="EE799" s="267"/>
      <c r="EF799" s="267"/>
      <c r="EG799" s="267"/>
      <c r="EH799" s="267"/>
      <c r="EI799" s="267"/>
      <c r="EJ799" s="267"/>
      <c r="EK799" s="267"/>
      <c r="EL799" s="267"/>
      <c r="EM799" s="267"/>
      <c r="EN799" s="267"/>
      <c r="EO799" s="267"/>
      <c r="EP799" s="267"/>
      <c r="EQ799" s="267"/>
      <c r="ER799" s="267"/>
      <c r="ES799" s="267"/>
      <c r="ET799" s="267"/>
      <c r="EU799" s="267"/>
      <c r="EV799" s="267"/>
      <c r="EW799" s="267"/>
      <c r="EX799" s="267"/>
      <c r="EY799" s="267"/>
      <c r="EZ799" s="267"/>
      <c r="FA799" s="267"/>
      <c r="FB799" s="267"/>
      <c r="FC799" s="267"/>
      <c r="FD799" s="267"/>
      <c r="FE799" s="267"/>
      <c r="FF799" s="267"/>
      <c r="FG799" s="267"/>
      <c r="FH799" s="267"/>
      <c r="FI799" s="267"/>
      <c r="FJ799" s="267"/>
      <c r="FK799" s="267"/>
      <c r="FL799" s="267"/>
      <c r="FM799" s="267"/>
      <c r="FN799" s="267"/>
      <c r="FO799" s="267"/>
      <c r="FP799" s="267"/>
      <c r="FQ799" s="267"/>
      <c r="FR799" s="267"/>
      <c r="FS799" s="267"/>
      <c r="FT799" s="267"/>
      <c r="FU799" s="267"/>
      <c r="FV799" s="267"/>
      <c r="FW799" s="267"/>
      <c r="FX799" s="267"/>
      <c r="FY799" s="267"/>
      <c r="FZ799" s="267"/>
      <c r="GA799" s="267"/>
      <c r="GB799" s="267"/>
      <c r="GC799" s="267"/>
      <c r="GD799" s="267"/>
      <c r="GE799" s="267"/>
      <c r="GF799" s="267"/>
      <c r="GG799" s="267"/>
      <c r="GH799" s="267"/>
      <c r="GI799" s="267"/>
      <c r="GJ799" s="267"/>
      <c r="GK799" s="267"/>
      <c r="GL799" s="267"/>
      <c r="GM799" s="267"/>
      <c r="GN799" s="267"/>
      <c r="GO799" s="267"/>
      <c r="GP799" s="267"/>
      <c r="GQ799" s="267"/>
      <c r="GR799" s="267"/>
      <c r="GS799" s="267"/>
      <c r="GT799" s="267"/>
      <c r="GU799" s="267"/>
      <c r="GV799" s="267"/>
    </row>
    <row r="801" spans="1:204" s="502" customFormat="1">
      <c r="A801" s="258"/>
      <c r="B801" s="425"/>
      <c r="C801" s="260"/>
      <c r="D801" s="261"/>
      <c r="E801" s="262"/>
      <c r="F801" s="263"/>
      <c r="G801" s="426"/>
      <c r="H801" s="428"/>
      <c r="I801" s="507"/>
      <c r="J801" s="508"/>
      <c r="K801" s="509"/>
      <c r="L801" s="510"/>
      <c r="N801" s="511"/>
      <c r="O801" s="511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  <c r="AJ801" s="267"/>
      <c r="AK801" s="267"/>
      <c r="AL801" s="267"/>
      <c r="AM801" s="267"/>
      <c r="AN801" s="267"/>
      <c r="AO801" s="267"/>
      <c r="AP801" s="267"/>
      <c r="AQ801" s="267"/>
      <c r="AR801" s="267"/>
      <c r="AS801" s="267"/>
      <c r="AT801" s="267"/>
      <c r="AU801" s="267"/>
      <c r="AV801" s="267"/>
      <c r="AW801" s="267"/>
      <c r="AX801" s="267"/>
      <c r="AY801" s="267"/>
      <c r="AZ801" s="267"/>
      <c r="BA801" s="267"/>
      <c r="BB801" s="267"/>
      <c r="BC801" s="267"/>
      <c r="BD801" s="267"/>
      <c r="BE801" s="267"/>
      <c r="BF801" s="267"/>
      <c r="BG801" s="267"/>
      <c r="BH801" s="267"/>
      <c r="BI801" s="267"/>
      <c r="BJ801" s="267"/>
      <c r="BK801" s="267"/>
      <c r="BL801" s="267"/>
      <c r="BM801" s="267"/>
      <c r="BN801" s="267"/>
      <c r="BO801" s="267"/>
      <c r="BP801" s="267"/>
      <c r="BQ801" s="267"/>
      <c r="BR801" s="267"/>
      <c r="BS801" s="26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267"/>
      <c r="CJ801" s="267"/>
      <c r="CK801" s="267"/>
      <c r="CL801" s="267"/>
      <c r="CM801" s="267"/>
      <c r="CN801" s="267"/>
      <c r="CO801" s="267"/>
      <c r="CP801" s="267"/>
      <c r="CQ801" s="267"/>
      <c r="CR801" s="267"/>
      <c r="CS801" s="267"/>
      <c r="CT801" s="267"/>
      <c r="CU801" s="267"/>
      <c r="CV801" s="267"/>
      <c r="CW801" s="267"/>
      <c r="CX801" s="267"/>
      <c r="CY801" s="267"/>
      <c r="CZ801" s="267"/>
      <c r="DA801" s="267"/>
      <c r="DB801" s="267"/>
      <c r="DC801" s="267"/>
      <c r="DD801" s="267"/>
      <c r="DE801" s="267"/>
      <c r="DF801" s="267"/>
      <c r="DG801" s="267"/>
      <c r="DH801" s="267"/>
      <c r="DI801" s="267"/>
      <c r="DJ801" s="267"/>
      <c r="DK801" s="267"/>
      <c r="DL801" s="267"/>
      <c r="DM801" s="267"/>
      <c r="DN801" s="267"/>
      <c r="DO801" s="267"/>
      <c r="DP801" s="267"/>
      <c r="DQ801" s="267"/>
      <c r="DR801" s="267"/>
      <c r="DS801" s="267"/>
      <c r="DT801" s="267"/>
      <c r="DU801" s="267"/>
      <c r="DV801" s="267"/>
      <c r="DW801" s="267"/>
      <c r="DX801" s="267"/>
      <c r="DY801" s="267"/>
      <c r="DZ801" s="267"/>
      <c r="EA801" s="267"/>
      <c r="EB801" s="267"/>
      <c r="EC801" s="267"/>
      <c r="ED801" s="267"/>
      <c r="EE801" s="267"/>
      <c r="EF801" s="267"/>
      <c r="EG801" s="267"/>
      <c r="EH801" s="267"/>
      <c r="EI801" s="267"/>
      <c r="EJ801" s="267"/>
      <c r="EK801" s="267"/>
      <c r="EL801" s="267"/>
      <c r="EM801" s="267"/>
      <c r="EN801" s="267"/>
      <c r="EO801" s="267"/>
      <c r="EP801" s="267"/>
      <c r="EQ801" s="267"/>
      <c r="ER801" s="267"/>
      <c r="ES801" s="267"/>
      <c r="ET801" s="267"/>
      <c r="EU801" s="267"/>
      <c r="EV801" s="267"/>
      <c r="EW801" s="267"/>
      <c r="EX801" s="267"/>
      <c r="EY801" s="267"/>
      <c r="EZ801" s="267"/>
      <c r="FA801" s="267"/>
      <c r="FB801" s="267"/>
      <c r="FC801" s="267"/>
      <c r="FD801" s="267"/>
      <c r="FE801" s="267"/>
      <c r="FF801" s="267"/>
      <c r="FG801" s="267"/>
      <c r="FH801" s="267"/>
      <c r="FI801" s="267"/>
      <c r="FJ801" s="267"/>
      <c r="FK801" s="267"/>
      <c r="FL801" s="267"/>
      <c r="FM801" s="267"/>
      <c r="FN801" s="267"/>
      <c r="FO801" s="267"/>
      <c r="FP801" s="267"/>
      <c r="FQ801" s="267"/>
      <c r="FR801" s="267"/>
      <c r="FS801" s="267"/>
      <c r="FT801" s="267"/>
      <c r="FU801" s="267"/>
      <c r="FV801" s="267"/>
      <c r="FW801" s="267"/>
      <c r="FX801" s="267"/>
      <c r="FY801" s="267"/>
      <c r="FZ801" s="267"/>
      <c r="GA801" s="267"/>
      <c r="GB801" s="267"/>
      <c r="GC801" s="267"/>
      <c r="GD801" s="267"/>
      <c r="GE801" s="267"/>
      <c r="GF801" s="267"/>
      <c r="GG801" s="267"/>
      <c r="GH801" s="267"/>
      <c r="GI801" s="267"/>
      <c r="GJ801" s="267"/>
      <c r="GK801" s="267"/>
      <c r="GL801" s="267"/>
      <c r="GM801" s="267"/>
      <c r="GN801" s="267"/>
      <c r="GO801" s="267"/>
      <c r="GP801" s="267"/>
      <c r="GQ801" s="267"/>
      <c r="GR801" s="267"/>
      <c r="GS801" s="267"/>
      <c r="GT801" s="267"/>
      <c r="GU801" s="267"/>
      <c r="GV801" s="267"/>
    </row>
    <row r="802" spans="1:204" s="502" customFormat="1">
      <c r="A802" s="258"/>
      <c r="B802" s="425"/>
      <c r="C802" s="260"/>
      <c r="D802" s="261"/>
      <c r="E802" s="262"/>
      <c r="F802" s="263"/>
      <c r="G802" s="426"/>
      <c r="H802" s="428"/>
      <c r="I802" s="507"/>
      <c r="J802" s="508"/>
      <c r="K802" s="509"/>
      <c r="L802" s="510"/>
      <c r="N802" s="511"/>
      <c r="O802" s="511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  <c r="AJ802" s="267"/>
      <c r="AK802" s="267"/>
      <c r="AL802" s="267"/>
      <c r="AM802" s="267"/>
      <c r="AN802" s="267"/>
      <c r="AO802" s="267"/>
      <c r="AP802" s="267"/>
      <c r="AQ802" s="267"/>
      <c r="AR802" s="267"/>
      <c r="AS802" s="267"/>
      <c r="AT802" s="267"/>
      <c r="AU802" s="267"/>
      <c r="AV802" s="267"/>
      <c r="AW802" s="267"/>
      <c r="AX802" s="267"/>
      <c r="AY802" s="267"/>
      <c r="AZ802" s="267"/>
      <c r="BA802" s="267"/>
      <c r="BB802" s="267"/>
      <c r="BC802" s="267"/>
      <c r="BD802" s="267"/>
      <c r="BE802" s="267"/>
      <c r="BF802" s="267"/>
      <c r="BG802" s="267"/>
      <c r="BH802" s="267"/>
      <c r="BI802" s="267"/>
      <c r="BJ802" s="267"/>
      <c r="BK802" s="267"/>
      <c r="BL802" s="267"/>
      <c r="BM802" s="267"/>
      <c r="BN802" s="267"/>
      <c r="BO802" s="267"/>
      <c r="BP802" s="267"/>
      <c r="BQ802" s="267"/>
      <c r="BR802" s="267"/>
      <c r="BS802" s="26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267"/>
      <c r="CJ802" s="267"/>
      <c r="CK802" s="267"/>
      <c r="CL802" s="267"/>
      <c r="CM802" s="267"/>
      <c r="CN802" s="267"/>
      <c r="CO802" s="267"/>
      <c r="CP802" s="267"/>
      <c r="CQ802" s="267"/>
      <c r="CR802" s="267"/>
      <c r="CS802" s="267"/>
      <c r="CT802" s="267"/>
      <c r="CU802" s="267"/>
      <c r="CV802" s="267"/>
      <c r="CW802" s="267"/>
      <c r="CX802" s="267"/>
      <c r="CY802" s="267"/>
      <c r="CZ802" s="267"/>
      <c r="DA802" s="267"/>
      <c r="DB802" s="267"/>
      <c r="DC802" s="267"/>
      <c r="DD802" s="267"/>
      <c r="DE802" s="267"/>
      <c r="DF802" s="267"/>
      <c r="DG802" s="267"/>
      <c r="DH802" s="267"/>
      <c r="DI802" s="267"/>
      <c r="DJ802" s="267"/>
      <c r="DK802" s="267"/>
      <c r="DL802" s="267"/>
      <c r="DM802" s="267"/>
      <c r="DN802" s="267"/>
      <c r="DO802" s="267"/>
      <c r="DP802" s="267"/>
      <c r="DQ802" s="267"/>
      <c r="DR802" s="267"/>
      <c r="DS802" s="267"/>
      <c r="DT802" s="267"/>
      <c r="DU802" s="267"/>
      <c r="DV802" s="267"/>
      <c r="DW802" s="267"/>
      <c r="DX802" s="267"/>
      <c r="DY802" s="267"/>
      <c r="DZ802" s="267"/>
      <c r="EA802" s="267"/>
      <c r="EB802" s="267"/>
      <c r="EC802" s="267"/>
      <c r="ED802" s="267"/>
      <c r="EE802" s="267"/>
      <c r="EF802" s="267"/>
      <c r="EG802" s="267"/>
      <c r="EH802" s="267"/>
      <c r="EI802" s="267"/>
      <c r="EJ802" s="267"/>
      <c r="EK802" s="267"/>
      <c r="EL802" s="267"/>
      <c r="EM802" s="267"/>
      <c r="EN802" s="267"/>
      <c r="EO802" s="267"/>
      <c r="EP802" s="267"/>
      <c r="EQ802" s="267"/>
      <c r="ER802" s="267"/>
      <c r="ES802" s="267"/>
      <c r="ET802" s="267"/>
      <c r="EU802" s="267"/>
      <c r="EV802" s="267"/>
      <c r="EW802" s="267"/>
      <c r="EX802" s="267"/>
      <c r="EY802" s="267"/>
      <c r="EZ802" s="267"/>
      <c r="FA802" s="267"/>
      <c r="FB802" s="267"/>
      <c r="FC802" s="267"/>
      <c r="FD802" s="267"/>
      <c r="FE802" s="267"/>
      <c r="FF802" s="267"/>
      <c r="FG802" s="267"/>
      <c r="FH802" s="267"/>
      <c r="FI802" s="267"/>
      <c r="FJ802" s="267"/>
      <c r="FK802" s="267"/>
      <c r="FL802" s="267"/>
      <c r="FM802" s="267"/>
      <c r="FN802" s="267"/>
      <c r="FO802" s="267"/>
      <c r="FP802" s="267"/>
      <c r="FQ802" s="267"/>
      <c r="FR802" s="267"/>
      <c r="FS802" s="267"/>
      <c r="FT802" s="267"/>
      <c r="FU802" s="267"/>
      <c r="FV802" s="267"/>
      <c r="FW802" s="267"/>
      <c r="FX802" s="267"/>
      <c r="FY802" s="267"/>
      <c r="FZ802" s="267"/>
      <c r="GA802" s="267"/>
      <c r="GB802" s="267"/>
      <c r="GC802" s="267"/>
      <c r="GD802" s="267"/>
      <c r="GE802" s="267"/>
      <c r="GF802" s="267"/>
      <c r="GG802" s="267"/>
      <c r="GH802" s="267"/>
      <c r="GI802" s="267"/>
      <c r="GJ802" s="267"/>
      <c r="GK802" s="267"/>
      <c r="GL802" s="267"/>
      <c r="GM802" s="267"/>
      <c r="GN802" s="267"/>
      <c r="GO802" s="267"/>
      <c r="GP802" s="267"/>
      <c r="GQ802" s="267"/>
      <c r="GR802" s="267"/>
      <c r="GS802" s="267"/>
      <c r="GT802" s="267"/>
      <c r="GU802" s="267"/>
      <c r="GV802" s="267"/>
    </row>
    <row r="804" spans="1:204" s="502" customFormat="1">
      <c r="A804" s="258"/>
      <c r="B804" s="425"/>
      <c r="C804" s="260"/>
      <c r="D804" s="261"/>
      <c r="E804" s="262"/>
      <c r="F804" s="263"/>
      <c r="G804" s="426"/>
      <c r="H804" s="428"/>
      <c r="I804" s="507"/>
      <c r="J804" s="508"/>
      <c r="K804" s="509"/>
      <c r="L804" s="510"/>
      <c r="N804" s="511"/>
      <c r="O804" s="511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  <c r="AJ804" s="267"/>
      <c r="AK804" s="267"/>
      <c r="AL804" s="267"/>
      <c r="AM804" s="267"/>
      <c r="AN804" s="267"/>
      <c r="AO804" s="267"/>
      <c r="AP804" s="267"/>
      <c r="AQ804" s="267"/>
      <c r="AR804" s="267"/>
      <c r="AS804" s="267"/>
      <c r="AT804" s="267"/>
      <c r="AU804" s="267"/>
      <c r="AV804" s="267"/>
      <c r="AW804" s="267"/>
      <c r="AX804" s="267"/>
      <c r="AY804" s="267"/>
      <c r="AZ804" s="267"/>
      <c r="BA804" s="267"/>
      <c r="BB804" s="267"/>
      <c r="BC804" s="267"/>
      <c r="BD804" s="267"/>
      <c r="BE804" s="267"/>
      <c r="BF804" s="267"/>
      <c r="BG804" s="267"/>
      <c r="BH804" s="267"/>
      <c r="BI804" s="267"/>
      <c r="BJ804" s="267"/>
      <c r="BK804" s="267"/>
      <c r="BL804" s="267"/>
      <c r="BM804" s="267"/>
      <c r="BN804" s="267"/>
      <c r="BO804" s="267"/>
      <c r="BP804" s="267"/>
      <c r="BQ804" s="267"/>
      <c r="BR804" s="267"/>
      <c r="BS804" s="26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267"/>
      <c r="CJ804" s="267"/>
      <c r="CK804" s="267"/>
      <c r="CL804" s="267"/>
      <c r="CM804" s="267"/>
      <c r="CN804" s="267"/>
      <c r="CO804" s="267"/>
      <c r="CP804" s="267"/>
      <c r="CQ804" s="267"/>
      <c r="CR804" s="267"/>
      <c r="CS804" s="267"/>
      <c r="CT804" s="267"/>
      <c r="CU804" s="267"/>
      <c r="CV804" s="267"/>
      <c r="CW804" s="267"/>
      <c r="CX804" s="267"/>
      <c r="CY804" s="267"/>
      <c r="CZ804" s="267"/>
      <c r="DA804" s="267"/>
      <c r="DB804" s="267"/>
      <c r="DC804" s="267"/>
      <c r="DD804" s="267"/>
      <c r="DE804" s="267"/>
      <c r="DF804" s="267"/>
      <c r="DG804" s="267"/>
      <c r="DH804" s="267"/>
      <c r="DI804" s="267"/>
      <c r="DJ804" s="267"/>
      <c r="DK804" s="267"/>
      <c r="DL804" s="267"/>
      <c r="DM804" s="267"/>
      <c r="DN804" s="267"/>
      <c r="DO804" s="267"/>
      <c r="DP804" s="267"/>
      <c r="DQ804" s="267"/>
      <c r="DR804" s="267"/>
      <c r="DS804" s="267"/>
      <c r="DT804" s="267"/>
      <c r="DU804" s="267"/>
      <c r="DV804" s="267"/>
      <c r="DW804" s="267"/>
      <c r="DX804" s="267"/>
      <c r="DY804" s="267"/>
      <c r="DZ804" s="267"/>
      <c r="EA804" s="267"/>
      <c r="EB804" s="267"/>
      <c r="EC804" s="267"/>
      <c r="ED804" s="267"/>
      <c r="EE804" s="267"/>
      <c r="EF804" s="267"/>
      <c r="EG804" s="267"/>
      <c r="EH804" s="267"/>
      <c r="EI804" s="267"/>
      <c r="EJ804" s="267"/>
      <c r="EK804" s="267"/>
      <c r="EL804" s="267"/>
      <c r="EM804" s="267"/>
      <c r="EN804" s="267"/>
      <c r="EO804" s="267"/>
      <c r="EP804" s="267"/>
      <c r="EQ804" s="267"/>
      <c r="ER804" s="267"/>
      <c r="ES804" s="267"/>
      <c r="ET804" s="267"/>
      <c r="EU804" s="267"/>
      <c r="EV804" s="267"/>
      <c r="EW804" s="267"/>
      <c r="EX804" s="267"/>
      <c r="EY804" s="267"/>
      <c r="EZ804" s="267"/>
      <c r="FA804" s="267"/>
      <c r="FB804" s="267"/>
      <c r="FC804" s="267"/>
      <c r="FD804" s="267"/>
      <c r="FE804" s="267"/>
      <c r="FF804" s="267"/>
      <c r="FG804" s="267"/>
      <c r="FH804" s="267"/>
      <c r="FI804" s="267"/>
      <c r="FJ804" s="267"/>
      <c r="FK804" s="267"/>
      <c r="FL804" s="267"/>
      <c r="FM804" s="267"/>
      <c r="FN804" s="267"/>
      <c r="FO804" s="267"/>
      <c r="FP804" s="267"/>
      <c r="FQ804" s="267"/>
      <c r="FR804" s="267"/>
      <c r="FS804" s="267"/>
      <c r="FT804" s="267"/>
      <c r="FU804" s="267"/>
      <c r="FV804" s="267"/>
      <c r="FW804" s="267"/>
      <c r="FX804" s="267"/>
      <c r="FY804" s="267"/>
      <c r="FZ804" s="267"/>
      <c r="GA804" s="267"/>
      <c r="GB804" s="267"/>
      <c r="GC804" s="267"/>
      <c r="GD804" s="267"/>
      <c r="GE804" s="267"/>
      <c r="GF804" s="267"/>
      <c r="GG804" s="267"/>
      <c r="GH804" s="267"/>
      <c r="GI804" s="267"/>
      <c r="GJ804" s="267"/>
      <c r="GK804" s="267"/>
      <c r="GL804" s="267"/>
      <c r="GM804" s="267"/>
      <c r="GN804" s="267"/>
      <c r="GO804" s="267"/>
      <c r="GP804" s="267"/>
      <c r="GQ804" s="267"/>
      <c r="GR804" s="267"/>
      <c r="GS804" s="267"/>
      <c r="GT804" s="267"/>
      <c r="GU804" s="267"/>
      <c r="GV804" s="267"/>
    </row>
    <row r="805" spans="1:204" s="502" customFormat="1">
      <c r="A805" s="258"/>
      <c r="B805" s="425"/>
      <c r="C805" s="260"/>
      <c r="D805" s="261"/>
      <c r="E805" s="262"/>
      <c r="F805" s="263"/>
      <c r="G805" s="426"/>
      <c r="H805" s="428"/>
      <c r="I805" s="507"/>
      <c r="J805" s="508"/>
      <c r="K805" s="509"/>
      <c r="L805" s="510"/>
      <c r="N805" s="511"/>
      <c r="O805" s="511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  <c r="AJ805" s="267"/>
      <c r="AK805" s="267"/>
      <c r="AL805" s="267"/>
      <c r="AM805" s="267"/>
      <c r="AN805" s="267"/>
      <c r="AO805" s="267"/>
      <c r="AP805" s="267"/>
      <c r="AQ805" s="267"/>
      <c r="AR805" s="267"/>
      <c r="AS805" s="267"/>
      <c r="AT805" s="267"/>
      <c r="AU805" s="267"/>
      <c r="AV805" s="267"/>
      <c r="AW805" s="267"/>
      <c r="AX805" s="267"/>
      <c r="AY805" s="267"/>
      <c r="AZ805" s="267"/>
      <c r="BA805" s="267"/>
      <c r="BB805" s="267"/>
      <c r="BC805" s="267"/>
      <c r="BD805" s="267"/>
      <c r="BE805" s="267"/>
      <c r="BF805" s="267"/>
      <c r="BG805" s="267"/>
      <c r="BH805" s="267"/>
      <c r="BI805" s="267"/>
      <c r="BJ805" s="267"/>
      <c r="BK805" s="267"/>
      <c r="BL805" s="267"/>
      <c r="BM805" s="267"/>
      <c r="BN805" s="267"/>
      <c r="BO805" s="267"/>
      <c r="BP805" s="267"/>
      <c r="BQ805" s="267"/>
      <c r="BR805" s="267"/>
      <c r="BS805" s="26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267"/>
      <c r="CJ805" s="267"/>
      <c r="CK805" s="267"/>
      <c r="CL805" s="267"/>
      <c r="CM805" s="267"/>
      <c r="CN805" s="267"/>
      <c r="CO805" s="267"/>
      <c r="CP805" s="267"/>
      <c r="CQ805" s="267"/>
      <c r="CR805" s="267"/>
      <c r="CS805" s="267"/>
      <c r="CT805" s="267"/>
      <c r="CU805" s="267"/>
      <c r="CV805" s="267"/>
      <c r="CW805" s="267"/>
      <c r="CX805" s="267"/>
      <c r="CY805" s="267"/>
      <c r="CZ805" s="267"/>
      <c r="DA805" s="267"/>
      <c r="DB805" s="267"/>
      <c r="DC805" s="267"/>
      <c r="DD805" s="267"/>
      <c r="DE805" s="267"/>
      <c r="DF805" s="267"/>
      <c r="DG805" s="267"/>
      <c r="DH805" s="267"/>
      <c r="DI805" s="267"/>
      <c r="DJ805" s="267"/>
      <c r="DK805" s="267"/>
      <c r="DL805" s="267"/>
      <c r="DM805" s="267"/>
      <c r="DN805" s="267"/>
      <c r="DO805" s="267"/>
      <c r="DP805" s="267"/>
      <c r="DQ805" s="267"/>
      <c r="DR805" s="267"/>
      <c r="DS805" s="267"/>
      <c r="DT805" s="267"/>
      <c r="DU805" s="267"/>
      <c r="DV805" s="267"/>
      <c r="DW805" s="267"/>
      <c r="DX805" s="267"/>
      <c r="DY805" s="267"/>
      <c r="DZ805" s="267"/>
      <c r="EA805" s="267"/>
      <c r="EB805" s="267"/>
      <c r="EC805" s="267"/>
      <c r="ED805" s="267"/>
      <c r="EE805" s="267"/>
      <c r="EF805" s="267"/>
      <c r="EG805" s="267"/>
      <c r="EH805" s="267"/>
      <c r="EI805" s="267"/>
      <c r="EJ805" s="267"/>
      <c r="EK805" s="267"/>
      <c r="EL805" s="267"/>
      <c r="EM805" s="267"/>
      <c r="EN805" s="267"/>
      <c r="EO805" s="267"/>
      <c r="EP805" s="267"/>
      <c r="EQ805" s="267"/>
      <c r="ER805" s="267"/>
      <c r="ES805" s="267"/>
      <c r="ET805" s="267"/>
      <c r="EU805" s="267"/>
      <c r="EV805" s="267"/>
      <c r="EW805" s="267"/>
      <c r="EX805" s="267"/>
      <c r="EY805" s="267"/>
      <c r="EZ805" s="267"/>
      <c r="FA805" s="267"/>
      <c r="FB805" s="267"/>
      <c r="FC805" s="267"/>
      <c r="FD805" s="267"/>
      <c r="FE805" s="267"/>
      <c r="FF805" s="267"/>
      <c r="FG805" s="267"/>
      <c r="FH805" s="267"/>
      <c r="FI805" s="267"/>
      <c r="FJ805" s="267"/>
      <c r="FK805" s="267"/>
      <c r="FL805" s="267"/>
      <c r="FM805" s="267"/>
      <c r="FN805" s="267"/>
      <c r="FO805" s="267"/>
      <c r="FP805" s="267"/>
      <c r="FQ805" s="267"/>
      <c r="FR805" s="267"/>
      <c r="FS805" s="267"/>
      <c r="FT805" s="267"/>
      <c r="FU805" s="267"/>
      <c r="FV805" s="267"/>
      <c r="FW805" s="267"/>
      <c r="FX805" s="267"/>
      <c r="FY805" s="267"/>
      <c r="FZ805" s="267"/>
      <c r="GA805" s="267"/>
      <c r="GB805" s="267"/>
      <c r="GC805" s="267"/>
      <c r="GD805" s="267"/>
      <c r="GE805" s="267"/>
      <c r="GF805" s="267"/>
      <c r="GG805" s="267"/>
      <c r="GH805" s="267"/>
      <c r="GI805" s="267"/>
      <c r="GJ805" s="267"/>
      <c r="GK805" s="267"/>
      <c r="GL805" s="267"/>
      <c r="GM805" s="267"/>
      <c r="GN805" s="267"/>
      <c r="GO805" s="267"/>
      <c r="GP805" s="267"/>
      <c r="GQ805" s="267"/>
      <c r="GR805" s="267"/>
      <c r="GS805" s="267"/>
      <c r="GT805" s="267"/>
      <c r="GU805" s="267"/>
      <c r="GV805" s="267"/>
    </row>
    <row r="806" spans="1:204" s="502" customFormat="1">
      <c r="A806" s="258"/>
      <c r="B806" s="425"/>
      <c r="C806" s="260"/>
      <c r="D806" s="261"/>
      <c r="E806" s="262"/>
      <c r="F806" s="263"/>
      <c r="G806" s="426"/>
      <c r="H806" s="428"/>
      <c r="I806" s="507"/>
      <c r="J806" s="508"/>
      <c r="K806" s="509"/>
      <c r="L806" s="510"/>
      <c r="N806" s="511"/>
      <c r="O806" s="511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  <c r="AJ806" s="267"/>
      <c r="AK806" s="267"/>
      <c r="AL806" s="267"/>
      <c r="AM806" s="267"/>
      <c r="AN806" s="267"/>
      <c r="AO806" s="267"/>
      <c r="AP806" s="267"/>
      <c r="AQ806" s="267"/>
      <c r="AR806" s="267"/>
      <c r="AS806" s="267"/>
      <c r="AT806" s="267"/>
      <c r="AU806" s="267"/>
      <c r="AV806" s="267"/>
      <c r="AW806" s="267"/>
      <c r="AX806" s="267"/>
      <c r="AY806" s="267"/>
      <c r="AZ806" s="267"/>
      <c r="BA806" s="267"/>
      <c r="BB806" s="267"/>
      <c r="BC806" s="267"/>
      <c r="BD806" s="267"/>
      <c r="BE806" s="267"/>
      <c r="BF806" s="267"/>
      <c r="BG806" s="267"/>
      <c r="BH806" s="267"/>
      <c r="BI806" s="267"/>
      <c r="BJ806" s="267"/>
      <c r="BK806" s="267"/>
      <c r="BL806" s="267"/>
      <c r="BM806" s="267"/>
      <c r="BN806" s="267"/>
      <c r="BO806" s="267"/>
      <c r="BP806" s="267"/>
      <c r="BQ806" s="267"/>
      <c r="BR806" s="267"/>
      <c r="BS806" s="26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267"/>
      <c r="CJ806" s="267"/>
      <c r="CK806" s="267"/>
      <c r="CL806" s="267"/>
      <c r="CM806" s="267"/>
      <c r="CN806" s="267"/>
      <c r="CO806" s="267"/>
      <c r="CP806" s="267"/>
      <c r="CQ806" s="267"/>
      <c r="CR806" s="267"/>
      <c r="CS806" s="267"/>
      <c r="CT806" s="267"/>
      <c r="CU806" s="267"/>
      <c r="CV806" s="267"/>
      <c r="CW806" s="267"/>
      <c r="CX806" s="267"/>
      <c r="CY806" s="267"/>
      <c r="CZ806" s="267"/>
      <c r="DA806" s="267"/>
      <c r="DB806" s="267"/>
      <c r="DC806" s="267"/>
      <c r="DD806" s="267"/>
      <c r="DE806" s="267"/>
      <c r="DF806" s="267"/>
      <c r="DG806" s="267"/>
      <c r="DH806" s="267"/>
      <c r="DI806" s="267"/>
      <c r="DJ806" s="267"/>
      <c r="DK806" s="267"/>
      <c r="DL806" s="267"/>
      <c r="DM806" s="267"/>
      <c r="DN806" s="267"/>
      <c r="DO806" s="267"/>
      <c r="DP806" s="267"/>
      <c r="DQ806" s="267"/>
      <c r="DR806" s="267"/>
      <c r="DS806" s="267"/>
      <c r="DT806" s="267"/>
      <c r="DU806" s="267"/>
      <c r="DV806" s="267"/>
      <c r="DW806" s="267"/>
      <c r="DX806" s="267"/>
      <c r="DY806" s="267"/>
      <c r="DZ806" s="267"/>
      <c r="EA806" s="267"/>
      <c r="EB806" s="267"/>
      <c r="EC806" s="267"/>
      <c r="ED806" s="267"/>
      <c r="EE806" s="267"/>
      <c r="EF806" s="267"/>
      <c r="EG806" s="267"/>
      <c r="EH806" s="267"/>
      <c r="EI806" s="267"/>
      <c r="EJ806" s="267"/>
      <c r="EK806" s="267"/>
      <c r="EL806" s="267"/>
      <c r="EM806" s="267"/>
      <c r="EN806" s="267"/>
      <c r="EO806" s="267"/>
      <c r="EP806" s="267"/>
      <c r="EQ806" s="267"/>
      <c r="ER806" s="267"/>
      <c r="ES806" s="267"/>
      <c r="ET806" s="267"/>
      <c r="EU806" s="267"/>
      <c r="EV806" s="267"/>
      <c r="EW806" s="267"/>
      <c r="EX806" s="267"/>
      <c r="EY806" s="267"/>
      <c r="EZ806" s="267"/>
      <c r="FA806" s="267"/>
      <c r="FB806" s="267"/>
      <c r="FC806" s="267"/>
      <c r="FD806" s="267"/>
      <c r="FE806" s="267"/>
      <c r="FF806" s="267"/>
      <c r="FG806" s="267"/>
      <c r="FH806" s="267"/>
      <c r="FI806" s="267"/>
      <c r="FJ806" s="267"/>
      <c r="FK806" s="267"/>
      <c r="FL806" s="267"/>
      <c r="FM806" s="267"/>
      <c r="FN806" s="267"/>
      <c r="FO806" s="267"/>
      <c r="FP806" s="267"/>
      <c r="FQ806" s="267"/>
      <c r="FR806" s="267"/>
      <c r="FS806" s="267"/>
      <c r="FT806" s="267"/>
      <c r="FU806" s="267"/>
      <c r="FV806" s="267"/>
      <c r="FW806" s="267"/>
      <c r="FX806" s="267"/>
      <c r="FY806" s="267"/>
      <c r="FZ806" s="267"/>
      <c r="GA806" s="267"/>
      <c r="GB806" s="267"/>
      <c r="GC806" s="267"/>
      <c r="GD806" s="267"/>
      <c r="GE806" s="267"/>
      <c r="GF806" s="267"/>
      <c r="GG806" s="267"/>
      <c r="GH806" s="267"/>
      <c r="GI806" s="267"/>
      <c r="GJ806" s="267"/>
      <c r="GK806" s="267"/>
      <c r="GL806" s="267"/>
      <c r="GM806" s="267"/>
      <c r="GN806" s="267"/>
      <c r="GO806" s="267"/>
      <c r="GP806" s="267"/>
      <c r="GQ806" s="267"/>
      <c r="GR806" s="267"/>
      <c r="GS806" s="267"/>
      <c r="GT806" s="267"/>
      <c r="GU806" s="267"/>
      <c r="GV806" s="267"/>
    </row>
    <row r="807" spans="1:204" s="502" customFormat="1">
      <c r="A807" s="258"/>
      <c r="B807" s="425"/>
      <c r="C807" s="260"/>
      <c r="D807" s="261"/>
      <c r="E807" s="262"/>
      <c r="F807" s="263"/>
      <c r="G807" s="426"/>
      <c r="H807" s="428"/>
      <c r="I807" s="507"/>
      <c r="J807" s="508"/>
      <c r="K807" s="509"/>
      <c r="L807" s="510"/>
      <c r="N807" s="511"/>
      <c r="O807" s="511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  <c r="AJ807" s="267"/>
      <c r="AK807" s="267"/>
      <c r="AL807" s="267"/>
      <c r="AM807" s="267"/>
      <c r="AN807" s="267"/>
      <c r="AO807" s="267"/>
      <c r="AP807" s="267"/>
      <c r="AQ807" s="267"/>
      <c r="AR807" s="267"/>
      <c r="AS807" s="267"/>
      <c r="AT807" s="267"/>
      <c r="AU807" s="267"/>
      <c r="AV807" s="267"/>
      <c r="AW807" s="267"/>
      <c r="AX807" s="267"/>
      <c r="AY807" s="267"/>
      <c r="AZ807" s="267"/>
      <c r="BA807" s="267"/>
      <c r="BB807" s="267"/>
      <c r="BC807" s="267"/>
      <c r="BD807" s="267"/>
      <c r="BE807" s="267"/>
      <c r="BF807" s="267"/>
      <c r="BG807" s="267"/>
      <c r="BH807" s="267"/>
      <c r="BI807" s="267"/>
      <c r="BJ807" s="267"/>
      <c r="BK807" s="267"/>
      <c r="BL807" s="267"/>
      <c r="BM807" s="267"/>
      <c r="BN807" s="267"/>
      <c r="BO807" s="267"/>
      <c r="BP807" s="267"/>
      <c r="BQ807" s="267"/>
      <c r="BR807" s="267"/>
      <c r="BS807" s="26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267"/>
      <c r="CJ807" s="267"/>
      <c r="CK807" s="267"/>
      <c r="CL807" s="267"/>
      <c r="CM807" s="267"/>
      <c r="CN807" s="267"/>
      <c r="CO807" s="267"/>
      <c r="CP807" s="267"/>
      <c r="CQ807" s="267"/>
      <c r="CR807" s="267"/>
      <c r="CS807" s="267"/>
      <c r="CT807" s="267"/>
      <c r="CU807" s="267"/>
      <c r="CV807" s="267"/>
      <c r="CW807" s="267"/>
      <c r="CX807" s="267"/>
      <c r="CY807" s="267"/>
      <c r="CZ807" s="267"/>
      <c r="DA807" s="267"/>
      <c r="DB807" s="267"/>
      <c r="DC807" s="267"/>
      <c r="DD807" s="267"/>
      <c r="DE807" s="267"/>
      <c r="DF807" s="267"/>
      <c r="DG807" s="267"/>
      <c r="DH807" s="267"/>
      <c r="DI807" s="267"/>
      <c r="DJ807" s="267"/>
      <c r="DK807" s="267"/>
      <c r="DL807" s="267"/>
      <c r="DM807" s="267"/>
      <c r="DN807" s="267"/>
      <c r="DO807" s="267"/>
      <c r="DP807" s="267"/>
      <c r="DQ807" s="267"/>
      <c r="DR807" s="267"/>
      <c r="DS807" s="267"/>
      <c r="DT807" s="267"/>
      <c r="DU807" s="267"/>
      <c r="DV807" s="267"/>
      <c r="DW807" s="267"/>
      <c r="DX807" s="267"/>
      <c r="DY807" s="267"/>
      <c r="DZ807" s="267"/>
      <c r="EA807" s="267"/>
      <c r="EB807" s="267"/>
      <c r="EC807" s="267"/>
      <c r="ED807" s="267"/>
      <c r="EE807" s="267"/>
      <c r="EF807" s="267"/>
      <c r="EG807" s="267"/>
      <c r="EH807" s="267"/>
      <c r="EI807" s="267"/>
      <c r="EJ807" s="267"/>
      <c r="EK807" s="267"/>
      <c r="EL807" s="267"/>
      <c r="EM807" s="267"/>
      <c r="EN807" s="267"/>
      <c r="EO807" s="267"/>
      <c r="EP807" s="267"/>
      <c r="EQ807" s="267"/>
      <c r="ER807" s="267"/>
      <c r="ES807" s="267"/>
      <c r="ET807" s="267"/>
      <c r="EU807" s="267"/>
      <c r="EV807" s="267"/>
      <c r="EW807" s="267"/>
      <c r="EX807" s="267"/>
      <c r="EY807" s="267"/>
      <c r="EZ807" s="267"/>
      <c r="FA807" s="267"/>
      <c r="FB807" s="267"/>
      <c r="FC807" s="267"/>
      <c r="FD807" s="267"/>
      <c r="FE807" s="267"/>
      <c r="FF807" s="267"/>
      <c r="FG807" s="267"/>
      <c r="FH807" s="267"/>
      <c r="FI807" s="267"/>
      <c r="FJ807" s="267"/>
      <c r="FK807" s="267"/>
      <c r="FL807" s="267"/>
      <c r="FM807" s="267"/>
      <c r="FN807" s="267"/>
      <c r="FO807" s="267"/>
      <c r="FP807" s="267"/>
      <c r="FQ807" s="267"/>
      <c r="FR807" s="267"/>
      <c r="FS807" s="267"/>
      <c r="FT807" s="267"/>
      <c r="FU807" s="267"/>
      <c r="FV807" s="267"/>
      <c r="FW807" s="267"/>
      <c r="FX807" s="267"/>
      <c r="FY807" s="267"/>
      <c r="FZ807" s="267"/>
      <c r="GA807" s="267"/>
      <c r="GB807" s="267"/>
      <c r="GC807" s="267"/>
      <c r="GD807" s="267"/>
      <c r="GE807" s="267"/>
      <c r="GF807" s="267"/>
      <c r="GG807" s="267"/>
      <c r="GH807" s="267"/>
      <c r="GI807" s="267"/>
      <c r="GJ807" s="267"/>
      <c r="GK807" s="267"/>
      <c r="GL807" s="267"/>
      <c r="GM807" s="267"/>
      <c r="GN807" s="267"/>
      <c r="GO807" s="267"/>
      <c r="GP807" s="267"/>
      <c r="GQ807" s="267"/>
      <c r="GR807" s="267"/>
      <c r="GS807" s="267"/>
      <c r="GT807" s="267"/>
      <c r="GU807" s="267"/>
      <c r="GV807" s="267"/>
    </row>
    <row r="808" spans="1:204" s="502" customFormat="1">
      <c r="A808" s="258"/>
      <c r="B808" s="425"/>
      <c r="C808" s="260"/>
      <c r="D808" s="261"/>
      <c r="E808" s="262"/>
      <c r="F808" s="263"/>
      <c r="G808" s="426"/>
      <c r="H808" s="428"/>
      <c r="I808" s="507"/>
      <c r="J808" s="508"/>
      <c r="K808" s="509"/>
      <c r="L808" s="510"/>
      <c r="N808" s="511"/>
      <c r="O808" s="511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7"/>
      <c r="BH808" s="267"/>
      <c r="BI808" s="267"/>
      <c r="BJ808" s="267"/>
      <c r="BK808" s="267"/>
      <c r="BL808" s="267"/>
      <c r="BM808" s="267"/>
      <c r="BN808" s="267"/>
      <c r="BO808" s="267"/>
      <c r="BP808" s="267"/>
      <c r="BQ808" s="267"/>
      <c r="BR808" s="267"/>
      <c r="BS808" s="26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267"/>
      <c r="CJ808" s="267"/>
      <c r="CK808" s="267"/>
      <c r="CL808" s="267"/>
      <c r="CM808" s="267"/>
      <c r="CN808" s="267"/>
      <c r="CO808" s="267"/>
      <c r="CP808" s="267"/>
      <c r="CQ808" s="267"/>
      <c r="CR808" s="267"/>
      <c r="CS808" s="267"/>
      <c r="CT808" s="267"/>
      <c r="CU808" s="267"/>
      <c r="CV808" s="267"/>
      <c r="CW808" s="267"/>
      <c r="CX808" s="267"/>
      <c r="CY808" s="267"/>
      <c r="CZ808" s="267"/>
      <c r="DA808" s="267"/>
      <c r="DB808" s="267"/>
      <c r="DC808" s="267"/>
      <c r="DD808" s="267"/>
      <c r="DE808" s="267"/>
      <c r="DF808" s="267"/>
      <c r="DG808" s="267"/>
      <c r="DH808" s="267"/>
      <c r="DI808" s="267"/>
      <c r="DJ808" s="267"/>
      <c r="DK808" s="267"/>
      <c r="DL808" s="267"/>
      <c r="DM808" s="267"/>
      <c r="DN808" s="267"/>
      <c r="DO808" s="267"/>
      <c r="DP808" s="267"/>
      <c r="DQ808" s="267"/>
      <c r="DR808" s="267"/>
      <c r="DS808" s="267"/>
      <c r="DT808" s="267"/>
      <c r="DU808" s="267"/>
      <c r="DV808" s="267"/>
      <c r="DW808" s="267"/>
      <c r="DX808" s="267"/>
      <c r="DY808" s="267"/>
      <c r="DZ808" s="267"/>
      <c r="EA808" s="267"/>
      <c r="EB808" s="267"/>
      <c r="EC808" s="267"/>
      <c r="ED808" s="267"/>
      <c r="EE808" s="267"/>
      <c r="EF808" s="267"/>
      <c r="EG808" s="267"/>
      <c r="EH808" s="267"/>
      <c r="EI808" s="267"/>
      <c r="EJ808" s="267"/>
      <c r="EK808" s="267"/>
      <c r="EL808" s="267"/>
      <c r="EM808" s="267"/>
      <c r="EN808" s="267"/>
      <c r="EO808" s="267"/>
      <c r="EP808" s="267"/>
      <c r="EQ808" s="267"/>
      <c r="ER808" s="267"/>
      <c r="ES808" s="267"/>
      <c r="ET808" s="267"/>
      <c r="EU808" s="267"/>
      <c r="EV808" s="267"/>
      <c r="EW808" s="267"/>
      <c r="EX808" s="267"/>
      <c r="EY808" s="267"/>
      <c r="EZ808" s="267"/>
      <c r="FA808" s="267"/>
      <c r="FB808" s="267"/>
      <c r="FC808" s="267"/>
      <c r="FD808" s="267"/>
      <c r="FE808" s="267"/>
      <c r="FF808" s="267"/>
      <c r="FG808" s="267"/>
      <c r="FH808" s="267"/>
      <c r="FI808" s="267"/>
      <c r="FJ808" s="267"/>
      <c r="FK808" s="267"/>
      <c r="FL808" s="267"/>
      <c r="FM808" s="267"/>
      <c r="FN808" s="267"/>
      <c r="FO808" s="267"/>
      <c r="FP808" s="267"/>
      <c r="FQ808" s="267"/>
      <c r="FR808" s="267"/>
      <c r="FS808" s="267"/>
      <c r="FT808" s="267"/>
      <c r="FU808" s="267"/>
      <c r="FV808" s="267"/>
      <c r="FW808" s="267"/>
      <c r="FX808" s="267"/>
      <c r="FY808" s="267"/>
      <c r="FZ808" s="267"/>
      <c r="GA808" s="267"/>
      <c r="GB808" s="267"/>
      <c r="GC808" s="267"/>
      <c r="GD808" s="267"/>
      <c r="GE808" s="267"/>
      <c r="GF808" s="267"/>
      <c r="GG808" s="267"/>
      <c r="GH808" s="267"/>
      <c r="GI808" s="267"/>
      <c r="GJ808" s="267"/>
      <c r="GK808" s="267"/>
      <c r="GL808" s="267"/>
      <c r="GM808" s="267"/>
      <c r="GN808" s="267"/>
      <c r="GO808" s="267"/>
      <c r="GP808" s="267"/>
      <c r="GQ808" s="267"/>
      <c r="GR808" s="267"/>
      <c r="GS808" s="267"/>
      <c r="GT808" s="267"/>
      <c r="GU808" s="267"/>
      <c r="GV808" s="267"/>
    </row>
    <row r="810" spans="1:204" s="502" customFormat="1">
      <c r="A810" s="258"/>
      <c r="B810" s="425"/>
      <c r="C810" s="260"/>
      <c r="D810" s="261"/>
      <c r="E810" s="262"/>
      <c r="F810" s="263"/>
      <c r="G810" s="426"/>
      <c r="H810" s="428"/>
      <c r="I810" s="507"/>
      <c r="J810" s="508"/>
      <c r="K810" s="509"/>
      <c r="L810" s="510"/>
      <c r="N810" s="511"/>
      <c r="O810" s="511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  <c r="AJ810" s="267"/>
      <c r="AK810" s="267"/>
      <c r="AL810" s="267"/>
      <c r="AM810" s="267"/>
      <c r="AN810" s="267"/>
      <c r="AO810" s="267"/>
      <c r="AP810" s="267"/>
      <c r="AQ810" s="267"/>
      <c r="AR810" s="267"/>
      <c r="AS810" s="267"/>
      <c r="AT810" s="267"/>
      <c r="AU810" s="267"/>
      <c r="AV810" s="267"/>
      <c r="AW810" s="267"/>
      <c r="AX810" s="267"/>
      <c r="AY810" s="267"/>
      <c r="AZ810" s="267"/>
      <c r="BA810" s="267"/>
      <c r="BB810" s="267"/>
      <c r="BC810" s="267"/>
      <c r="BD810" s="267"/>
      <c r="BE810" s="267"/>
      <c r="BF810" s="267"/>
      <c r="BG810" s="267"/>
      <c r="BH810" s="267"/>
      <c r="BI810" s="267"/>
      <c r="BJ810" s="267"/>
      <c r="BK810" s="267"/>
      <c r="BL810" s="267"/>
      <c r="BM810" s="267"/>
      <c r="BN810" s="267"/>
      <c r="BO810" s="267"/>
      <c r="BP810" s="267"/>
      <c r="BQ810" s="267"/>
      <c r="BR810" s="267"/>
      <c r="BS810" s="26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267"/>
      <c r="CJ810" s="267"/>
      <c r="CK810" s="267"/>
      <c r="CL810" s="267"/>
      <c r="CM810" s="267"/>
      <c r="CN810" s="267"/>
      <c r="CO810" s="267"/>
      <c r="CP810" s="267"/>
      <c r="CQ810" s="267"/>
      <c r="CR810" s="267"/>
      <c r="CS810" s="267"/>
      <c r="CT810" s="267"/>
      <c r="CU810" s="267"/>
      <c r="CV810" s="267"/>
      <c r="CW810" s="267"/>
      <c r="CX810" s="267"/>
      <c r="CY810" s="267"/>
      <c r="CZ810" s="267"/>
      <c r="DA810" s="267"/>
      <c r="DB810" s="267"/>
      <c r="DC810" s="267"/>
      <c r="DD810" s="267"/>
      <c r="DE810" s="267"/>
      <c r="DF810" s="267"/>
      <c r="DG810" s="267"/>
      <c r="DH810" s="267"/>
      <c r="DI810" s="267"/>
      <c r="DJ810" s="267"/>
      <c r="DK810" s="267"/>
      <c r="DL810" s="267"/>
      <c r="DM810" s="267"/>
      <c r="DN810" s="267"/>
      <c r="DO810" s="267"/>
      <c r="DP810" s="267"/>
      <c r="DQ810" s="267"/>
      <c r="DR810" s="267"/>
      <c r="DS810" s="267"/>
      <c r="DT810" s="267"/>
      <c r="DU810" s="267"/>
      <c r="DV810" s="267"/>
      <c r="DW810" s="267"/>
      <c r="DX810" s="267"/>
      <c r="DY810" s="267"/>
      <c r="DZ810" s="267"/>
      <c r="EA810" s="267"/>
      <c r="EB810" s="267"/>
      <c r="EC810" s="267"/>
      <c r="ED810" s="267"/>
      <c r="EE810" s="267"/>
      <c r="EF810" s="267"/>
      <c r="EG810" s="267"/>
      <c r="EH810" s="267"/>
      <c r="EI810" s="267"/>
      <c r="EJ810" s="267"/>
      <c r="EK810" s="267"/>
      <c r="EL810" s="267"/>
      <c r="EM810" s="267"/>
      <c r="EN810" s="267"/>
      <c r="EO810" s="267"/>
      <c r="EP810" s="267"/>
      <c r="EQ810" s="267"/>
      <c r="ER810" s="267"/>
      <c r="ES810" s="267"/>
      <c r="ET810" s="267"/>
      <c r="EU810" s="267"/>
      <c r="EV810" s="267"/>
      <c r="EW810" s="267"/>
      <c r="EX810" s="267"/>
      <c r="EY810" s="267"/>
      <c r="EZ810" s="267"/>
      <c r="FA810" s="267"/>
      <c r="FB810" s="267"/>
      <c r="FC810" s="267"/>
      <c r="FD810" s="267"/>
      <c r="FE810" s="267"/>
      <c r="FF810" s="267"/>
      <c r="FG810" s="267"/>
      <c r="FH810" s="267"/>
      <c r="FI810" s="267"/>
      <c r="FJ810" s="267"/>
      <c r="FK810" s="267"/>
      <c r="FL810" s="267"/>
      <c r="FM810" s="267"/>
      <c r="FN810" s="267"/>
      <c r="FO810" s="267"/>
      <c r="FP810" s="267"/>
      <c r="FQ810" s="267"/>
      <c r="FR810" s="267"/>
      <c r="FS810" s="267"/>
      <c r="FT810" s="267"/>
      <c r="FU810" s="267"/>
      <c r="FV810" s="267"/>
      <c r="FW810" s="267"/>
      <c r="FX810" s="267"/>
      <c r="FY810" s="267"/>
      <c r="FZ810" s="267"/>
      <c r="GA810" s="267"/>
      <c r="GB810" s="267"/>
      <c r="GC810" s="267"/>
      <c r="GD810" s="267"/>
      <c r="GE810" s="267"/>
      <c r="GF810" s="267"/>
      <c r="GG810" s="267"/>
      <c r="GH810" s="267"/>
      <c r="GI810" s="267"/>
      <c r="GJ810" s="267"/>
      <c r="GK810" s="267"/>
      <c r="GL810" s="267"/>
      <c r="GM810" s="267"/>
      <c r="GN810" s="267"/>
      <c r="GO810" s="267"/>
      <c r="GP810" s="267"/>
      <c r="GQ810" s="267"/>
      <c r="GR810" s="267"/>
      <c r="GS810" s="267"/>
      <c r="GT810" s="267"/>
      <c r="GU810" s="267"/>
      <c r="GV810" s="267"/>
    </row>
    <row r="812" spans="1:204" s="502" customFormat="1">
      <c r="A812" s="258"/>
      <c r="B812" s="425"/>
      <c r="C812" s="260"/>
      <c r="D812" s="261"/>
      <c r="E812" s="262"/>
      <c r="F812" s="263"/>
      <c r="G812" s="426"/>
      <c r="H812" s="428"/>
      <c r="I812" s="507"/>
      <c r="J812" s="508"/>
      <c r="K812" s="509"/>
      <c r="L812" s="510"/>
      <c r="N812" s="511"/>
      <c r="O812" s="511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  <c r="AJ812" s="267"/>
      <c r="AK812" s="267"/>
      <c r="AL812" s="267"/>
      <c r="AM812" s="267"/>
      <c r="AN812" s="267"/>
      <c r="AO812" s="267"/>
      <c r="AP812" s="267"/>
      <c r="AQ812" s="267"/>
      <c r="AR812" s="267"/>
      <c r="AS812" s="267"/>
      <c r="AT812" s="267"/>
      <c r="AU812" s="267"/>
      <c r="AV812" s="267"/>
      <c r="AW812" s="267"/>
      <c r="AX812" s="267"/>
      <c r="AY812" s="267"/>
      <c r="AZ812" s="267"/>
      <c r="BA812" s="267"/>
      <c r="BB812" s="267"/>
      <c r="BC812" s="267"/>
      <c r="BD812" s="267"/>
      <c r="BE812" s="267"/>
      <c r="BF812" s="267"/>
      <c r="BG812" s="267"/>
      <c r="BH812" s="267"/>
      <c r="BI812" s="267"/>
      <c r="BJ812" s="267"/>
      <c r="BK812" s="267"/>
      <c r="BL812" s="267"/>
      <c r="BM812" s="267"/>
      <c r="BN812" s="267"/>
      <c r="BO812" s="267"/>
      <c r="BP812" s="267"/>
      <c r="BQ812" s="267"/>
      <c r="BR812" s="267"/>
      <c r="BS812" s="26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267"/>
      <c r="CJ812" s="267"/>
      <c r="CK812" s="267"/>
      <c r="CL812" s="267"/>
      <c r="CM812" s="267"/>
      <c r="CN812" s="267"/>
      <c r="CO812" s="267"/>
      <c r="CP812" s="267"/>
      <c r="CQ812" s="267"/>
      <c r="CR812" s="267"/>
      <c r="CS812" s="267"/>
      <c r="CT812" s="267"/>
      <c r="CU812" s="267"/>
      <c r="CV812" s="267"/>
      <c r="CW812" s="267"/>
      <c r="CX812" s="267"/>
      <c r="CY812" s="267"/>
      <c r="CZ812" s="267"/>
      <c r="DA812" s="267"/>
      <c r="DB812" s="267"/>
      <c r="DC812" s="267"/>
      <c r="DD812" s="267"/>
      <c r="DE812" s="267"/>
      <c r="DF812" s="267"/>
      <c r="DG812" s="267"/>
      <c r="DH812" s="267"/>
      <c r="DI812" s="267"/>
      <c r="DJ812" s="267"/>
      <c r="DK812" s="267"/>
      <c r="DL812" s="267"/>
      <c r="DM812" s="267"/>
      <c r="DN812" s="267"/>
      <c r="DO812" s="267"/>
      <c r="DP812" s="267"/>
      <c r="DQ812" s="267"/>
      <c r="DR812" s="267"/>
      <c r="DS812" s="267"/>
      <c r="DT812" s="267"/>
      <c r="DU812" s="267"/>
      <c r="DV812" s="267"/>
      <c r="DW812" s="267"/>
      <c r="DX812" s="267"/>
      <c r="DY812" s="267"/>
      <c r="DZ812" s="267"/>
      <c r="EA812" s="267"/>
      <c r="EB812" s="267"/>
      <c r="EC812" s="267"/>
      <c r="ED812" s="267"/>
      <c r="EE812" s="267"/>
      <c r="EF812" s="267"/>
      <c r="EG812" s="267"/>
      <c r="EH812" s="267"/>
      <c r="EI812" s="267"/>
      <c r="EJ812" s="267"/>
      <c r="EK812" s="267"/>
      <c r="EL812" s="267"/>
      <c r="EM812" s="267"/>
      <c r="EN812" s="267"/>
      <c r="EO812" s="267"/>
      <c r="EP812" s="267"/>
      <c r="EQ812" s="267"/>
      <c r="ER812" s="267"/>
      <c r="ES812" s="267"/>
      <c r="ET812" s="267"/>
      <c r="EU812" s="267"/>
      <c r="EV812" s="267"/>
      <c r="EW812" s="267"/>
      <c r="EX812" s="267"/>
      <c r="EY812" s="267"/>
      <c r="EZ812" s="267"/>
      <c r="FA812" s="267"/>
      <c r="FB812" s="267"/>
      <c r="FC812" s="267"/>
      <c r="FD812" s="267"/>
      <c r="FE812" s="267"/>
      <c r="FF812" s="267"/>
      <c r="FG812" s="267"/>
      <c r="FH812" s="267"/>
      <c r="FI812" s="267"/>
      <c r="FJ812" s="267"/>
      <c r="FK812" s="267"/>
      <c r="FL812" s="267"/>
      <c r="FM812" s="267"/>
      <c r="FN812" s="267"/>
      <c r="FO812" s="267"/>
      <c r="FP812" s="267"/>
      <c r="FQ812" s="267"/>
      <c r="FR812" s="267"/>
      <c r="FS812" s="267"/>
      <c r="FT812" s="267"/>
      <c r="FU812" s="267"/>
      <c r="FV812" s="267"/>
      <c r="FW812" s="267"/>
      <c r="FX812" s="267"/>
      <c r="FY812" s="267"/>
      <c r="FZ812" s="267"/>
      <c r="GA812" s="267"/>
      <c r="GB812" s="267"/>
      <c r="GC812" s="267"/>
      <c r="GD812" s="267"/>
      <c r="GE812" s="267"/>
      <c r="GF812" s="267"/>
      <c r="GG812" s="267"/>
      <c r="GH812" s="267"/>
      <c r="GI812" s="267"/>
      <c r="GJ812" s="267"/>
      <c r="GK812" s="267"/>
      <c r="GL812" s="267"/>
      <c r="GM812" s="267"/>
      <c r="GN812" s="267"/>
      <c r="GO812" s="267"/>
      <c r="GP812" s="267"/>
      <c r="GQ812" s="267"/>
      <c r="GR812" s="267"/>
      <c r="GS812" s="267"/>
      <c r="GT812" s="267"/>
      <c r="GU812" s="267"/>
      <c r="GV812" s="267"/>
    </row>
    <row r="814" spans="1:204" s="502" customFormat="1">
      <c r="A814" s="258"/>
      <c r="B814" s="425"/>
      <c r="C814" s="260"/>
      <c r="D814" s="261"/>
      <c r="E814" s="262"/>
      <c r="F814" s="263"/>
      <c r="G814" s="426"/>
      <c r="H814" s="428"/>
      <c r="I814" s="507"/>
      <c r="J814" s="508"/>
      <c r="K814" s="509"/>
      <c r="L814" s="510"/>
      <c r="N814" s="511"/>
      <c r="O814" s="511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  <c r="AJ814" s="267"/>
      <c r="AK814" s="267"/>
      <c r="AL814" s="267"/>
      <c r="AM814" s="267"/>
      <c r="AN814" s="267"/>
      <c r="AO814" s="267"/>
      <c r="AP814" s="267"/>
      <c r="AQ814" s="267"/>
      <c r="AR814" s="267"/>
      <c r="AS814" s="267"/>
      <c r="AT814" s="267"/>
      <c r="AU814" s="267"/>
      <c r="AV814" s="267"/>
      <c r="AW814" s="267"/>
      <c r="AX814" s="267"/>
      <c r="AY814" s="267"/>
      <c r="AZ814" s="267"/>
      <c r="BA814" s="267"/>
      <c r="BB814" s="267"/>
      <c r="BC814" s="267"/>
      <c r="BD814" s="267"/>
      <c r="BE814" s="267"/>
      <c r="BF814" s="267"/>
      <c r="BG814" s="267"/>
      <c r="BH814" s="267"/>
      <c r="BI814" s="267"/>
      <c r="BJ814" s="267"/>
      <c r="BK814" s="267"/>
      <c r="BL814" s="267"/>
      <c r="BM814" s="267"/>
      <c r="BN814" s="267"/>
      <c r="BO814" s="267"/>
      <c r="BP814" s="267"/>
      <c r="BQ814" s="267"/>
      <c r="BR814" s="267"/>
      <c r="BS814" s="26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267"/>
      <c r="CJ814" s="267"/>
      <c r="CK814" s="267"/>
      <c r="CL814" s="267"/>
      <c r="CM814" s="267"/>
      <c r="CN814" s="267"/>
      <c r="CO814" s="267"/>
      <c r="CP814" s="267"/>
      <c r="CQ814" s="267"/>
      <c r="CR814" s="267"/>
      <c r="CS814" s="267"/>
      <c r="CT814" s="267"/>
      <c r="CU814" s="267"/>
      <c r="CV814" s="267"/>
      <c r="CW814" s="267"/>
      <c r="CX814" s="267"/>
      <c r="CY814" s="267"/>
      <c r="CZ814" s="267"/>
      <c r="DA814" s="267"/>
      <c r="DB814" s="267"/>
      <c r="DC814" s="267"/>
      <c r="DD814" s="267"/>
      <c r="DE814" s="267"/>
      <c r="DF814" s="267"/>
      <c r="DG814" s="267"/>
      <c r="DH814" s="267"/>
      <c r="DI814" s="267"/>
      <c r="DJ814" s="267"/>
      <c r="DK814" s="267"/>
      <c r="DL814" s="267"/>
      <c r="DM814" s="267"/>
      <c r="DN814" s="267"/>
      <c r="DO814" s="267"/>
      <c r="DP814" s="267"/>
      <c r="DQ814" s="267"/>
      <c r="DR814" s="267"/>
      <c r="DS814" s="267"/>
      <c r="DT814" s="267"/>
      <c r="DU814" s="267"/>
      <c r="DV814" s="267"/>
      <c r="DW814" s="267"/>
      <c r="DX814" s="267"/>
      <c r="DY814" s="267"/>
      <c r="DZ814" s="267"/>
      <c r="EA814" s="267"/>
      <c r="EB814" s="267"/>
      <c r="EC814" s="267"/>
      <c r="ED814" s="267"/>
      <c r="EE814" s="267"/>
      <c r="EF814" s="267"/>
      <c r="EG814" s="267"/>
      <c r="EH814" s="267"/>
      <c r="EI814" s="267"/>
      <c r="EJ814" s="267"/>
      <c r="EK814" s="267"/>
      <c r="EL814" s="267"/>
      <c r="EM814" s="267"/>
      <c r="EN814" s="267"/>
      <c r="EO814" s="267"/>
      <c r="EP814" s="267"/>
      <c r="EQ814" s="267"/>
      <c r="ER814" s="267"/>
      <c r="ES814" s="267"/>
      <c r="ET814" s="267"/>
      <c r="EU814" s="267"/>
      <c r="EV814" s="267"/>
      <c r="EW814" s="267"/>
      <c r="EX814" s="267"/>
      <c r="EY814" s="267"/>
      <c r="EZ814" s="267"/>
      <c r="FA814" s="267"/>
      <c r="FB814" s="267"/>
      <c r="FC814" s="267"/>
      <c r="FD814" s="267"/>
      <c r="FE814" s="267"/>
      <c r="FF814" s="267"/>
      <c r="FG814" s="267"/>
      <c r="FH814" s="267"/>
      <c r="FI814" s="267"/>
      <c r="FJ814" s="267"/>
      <c r="FK814" s="267"/>
      <c r="FL814" s="267"/>
      <c r="FM814" s="267"/>
      <c r="FN814" s="267"/>
      <c r="FO814" s="267"/>
      <c r="FP814" s="267"/>
      <c r="FQ814" s="267"/>
      <c r="FR814" s="267"/>
      <c r="FS814" s="267"/>
      <c r="FT814" s="267"/>
      <c r="FU814" s="267"/>
      <c r="FV814" s="267"/>
      <c r="FW814" s="267"/>
      <c r="FX814" s="267"/>
      <c r="FY814" s="267"/>
      <c r="FZ814" s="267"/>
      <c r="GA814" s="267"/>
      <c r="GB814" s="267"/>
      <c r="GC814" s="267"/>
      <c r="GD814" s="267"/>
      <c r="GE814" s="267"/>
      <c r="GF814" s="267"/>
      <c r="GG814" s="267"/>
      <c r="GH814" s="267"/>
      <c r="GI814" s="267"/>
      <c r="GJ814" s="267"/>
      <c r="GK814" s="267"/>
      <c r="GL814" s="267"/>
      <c r="GM814" s="267"/>
      <c r="GN814" s="267"/>
      <c r="GO814" s="267"/>
      <c r="GP814" s="267"/>
      <c r="GQ814" s="267"/>
      <c r="GR814" s="267"/>
      <c r="GS814" s="267"/>
      <c r="GT814" s="267"/>
      <c r="GU814" s="267"/>
      <c r="GV814" s="267"/>
    </row>
    <row r="816" spans="1:204" s="502" customFormat="1">
      <c r="A816" s="258"/>
      <c r="B816" s="425"/>
      <c r="C816" s="260"/>
      <c r="D816" s="261"/>
      <c r="E816" s="262"/>
      <c r="F816" s="263"/>
      <c r="G816" s="426"/>
      <c r="H816" s="428"/>
      <c r="I816" s="507"/>
      <c r="J816" s="508"/>
      <c r="K816" s="509"/>
      <c r="L816" s="510"/>
      <c r="N816" s="511"/>
      <c r="O816" s="511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  <c r="AJ816" s="267"/>
      <c r="AK816" s="267"/>
      <c r="AL816" s="267"/>
      <c r="AM816" s="267"/>
      <c r="AN816" s="267"/>
      <c r="AO816" s="267"/>
      <c r="AP816" s="267"/>
      <c r="AQ816" s="267"/>
      <c r="AR816" s="267"/>
      <c r="AS816" s="267"/>
      <c r="AT816" s="267"/>
      <c r="AU816" s="267"/>
      <c r="AV816" s="267"/>
      <c r="AW816" s="267"/>
      <c r="AX816" s="267"/>
      <c r="AY816" s="267"/>
      <c r="AZ816" s="267"/>
      <c r="BA816" s="267"/>
      <c r="BB816" s="267"/>
      <c r="BC816" s="267"/>
      <c r="BD816" s="267"/>
      <c r="BE816" s="267"/>
      <c r="BF816" s="267"/>
      <c r="BG816" s="267"/>
      <c r="BH816" s="267"/>
      <c r="BI816" s="267"/>
      <c r="BJ816" s="267"/>
      <c r="BK816" s="267"/>
      <c r="BL816" s="267"/>
      <c r="BM816" s="267"/>
      <c r="BN816" s="267"/>
      <c r="BO816" s="267"/>
      <c r="BP816" s="267"/>
      <c r="BQ816" s="267"/>
      <c r="BR816" s="267"/>
      <c r="BS816" s="26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267"/>
      <c r="CJ816" s="267"/>
      <c r="CK816" s="267"/>
      <c r="CL816" s="267"/>
      <c r="CM816" s="267"/>
      <c r="CN816" s="267"/>
      <c r="CO816" s="267"/>
      <c r="CP816" s="267"/>
      <c r="CQ816" s="267"/>
      <c r="CR816" s="267"/>
      <c r="CS816" s="267"/>
      <c r="CT816" s="267"/>
      <c r="CU816" s="267"/>
      <c r="CV816" s="267"/>
      <c r="CW816" s="267"/>
      <c r="CX816" s="267"/>
      <c r="CY816" s="267"/>
      <c r="CZ816" s="267"/>
      <c r="DA816" s="267"/>
      <c r="DB816" s="267"/>
      <c r="DC816" s="267"/>
      <c r="DD816" s="267"/>
      <c r="DE816" s="267"/>
      <c r="DF816" s="267"/>
      <c r="DG816" s="267"/>
      <c r="DH816" s="267"/>
      <c r="DI816" s="267"/>
      <c r="DJ816" s="267"/>
      <c r="DK816" s="267"/>
      <c r="DL816" s="267"/>
      <c r="DM816" s="267"/>
      <c r="DN816" s="267"/>
      <c r="DO816" s="267"/>
      <c r="DP816" s="267"/>
      <c r="DQ816" s="267"/>
      <c r="DR816" s="267"/>
      <c r="DS816" s="267"/>
      <c r="DT816" s="267"/>
      <c r="DU816" s="267"/>
      <c r="DV816" s="267"/>
      <c r="DW816" s="267"/>
      <c r="DX816" s="267"/>
      <c r="DY816" s="267"/>
      <c r="DZ816" s="267"/>
      <c r="EA816" s="267"/>
      <c r="EB816" s="267"/>
      <c r="EC816" s="267"/>
      <c r="ED816" s="267"/>
      <c r="EE816" s="267"/>
      <c r="EF816" s="267"/>
      <c r="EG816" s="267"/>
      <c r="EH816" s="267"/>
      <c r="EI816" s="267"/>
      <c r="EJ816" s="267"/>
      <c r="EK816" s="267"/>
      <c r="EL816" s="267"/>
      <c r="EM816" s="267"/>
      <c r="EN816" s="267"/>
      <c r="EO816" s="267"/>
      <c r="EP816" s="267"/>
      <c r="EQ816" s="267"/>
      <c r="ER816" s="267"/>
      <c r="ES816" s="267"/>
      <c r="ET816" s="267"/>
      <c r="EU816" s="267"/>
      <c r="EV816" s="267"/>
      <c r="EW816" s="267"/>
      <c r="EX816" s="267"/>
      <c r="EY816" s="267"/>
      <c r="EZ816" s="267"/>
      <c r="FA816" s="267"/>
      <c r="FB816" s="267"/>
      <c r="FC816" s="267"/>
      <c r="FD816" s="267"/>
      <c r="FE816" s="267"/>
      <c r="FF816" s="267"/>
      <c r="FG816" s="267"/>
      <c r="FH816" s="267"/>
      <c r="FI816" s="267"/>
      <c r="FJ816" s="267"/>
      <c r="FK816" s="267"/>
      <c r="FL816" s="267"/>
      <c r="FM816" s="267"/>
      <c r="FN816" s="267"/>
      <c r="FO816" s="267"/>
      <c r="FP816" s="267"/>
      <c r="FQ816" s="267"/>
      <c r="FR816" s="267"/>
      <c r="FS816" s="267"/>
      <c r="FT816" s="267"/>
      <c r="FU816" s="267"/>
      <c r="FV816" s="267"/>
      <c r="FW816" s="267"/>
      <c r="FX816" s="267"/>
      <c r="FY816" s="267"/>
      <c r="FZ816" s="267"/>
      <c r="GA816" s="267"/>
      <c r="GB816" s="267"/>
      <c r="GC816" s="267"/>
      <c r="GD816" s="267"/>
      <c r="GE816" s="267"/>
      <c r="GF816" s="267"/>
      <c r="GG816" s="267"/>
      <c r="GH816" s="267"/>
      <c r="GI816" s="267"/>
      <c r="GJ816" s="267"/>
      <c r="GK816" s="267"/>
      <c r="GL816" s="267"/>
      <c r="GM816" s="267"/>
      <c r="GN816" s="267"/>
      <c r="GO816" s="267"/>
      <c r="GP816" s="267"/>
      <c r="GQ816" s="267"/>
      <c r="GR816" s="267"/>
      <c r="GS816" s="267"/>
      <c r="GT816" s="267"/>
      <c r="GU816" s="267"/>
      <c r="GV816" s="267"/>
    </row>
    <row r="818" spans="1:204" s="502" customFormat="1">
      <c r="A818" s="258"/>
      <c r="B818" s="425"/>
      <c r="C818" s="260"/>
      <c r="D818" s="261"/>
      <c r="E818" s="262"/>
      <c r="F818" s="263"/>
      <c r="G818" s="426"/>
      <c r="H818" s="428"/>
      <c r="I818" s="507"/>
      <c r="J818" s="508"/>
      <c r="K818" s="509"/>
      <c r="L818" s="510"/>
      <c r="N818" s="511"/>
      <c r="O818" s="511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  <c r="AJ818" s="267"/>
      <c r="AK818" s="267"/>
      <c r="AL818" s="267"/>
      <c r="AM818" s="267"/>
      <c r="AN818" s="267"/>
      <c r="AO818" s="267"/>
      <c r="AP818" s="267"/>
      <c r="AQ818" s="267"/>
      <c r="AR818" s="267"/>
      <c r="AS818" s="267"/>
      <c r="AT818" s="267"/>
      <c r="AU818" s="267"/>
      <c r="AV818" s="267"/>
      <c r="AW818" s="267"/>
      <c r="AX818" s="267"/>
      <c r="AY818" s="267"/>
      <c r="AZ818" s="267"/>
      <c r="BA818" s="267"/>
      <c r="BB818" s="267"/>
      <c r="BC818" s="267"/>
      <c r="BD818" s="267"/>
      <c r="BE818" s="267"/>
      <c r="BF818" s="267"/>
      <c r="BG818" s="267"/>
      <c r="BH818" s="267"/>
      <c r="BI818" s="267"/>
      <c r="BJ818" s="267"/>
      <c r="BK818" s="267"/>
      <c r="BL818" s="267"/>
      <c r="BM818" s="267"/>
      <c r="BN818" s="267"/>
      <c r="BO818" s="267"/>
      <c r="BP818" s="267"/>
      <c r="BQ818" s="267"/>
      <c r="BR818" s="267"/>
      <c r="BS818" s="26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267"/>
      <c r="CJ818" s="267"/>
      <c r="CK818" s="267"/>
      <c r="CL818" s="267"/>
      <c r="CM818" s="267"/>
      <c r="CN818" s="267"/>
      <c r="CO818" s="267"/>
      <c r="CP818" s="267"/>
      <c r="CQ818" s="267"/>
      <c r="CR818" s="267"/>
      <c r="CS818" s="267"/>
      <c r="CT818" s="267"/>
      <c r="CU818" s="267"/>
      <c r="CV818" s="267"/>
      <c r="CW818" s="267"/>
      <c r="CX818" s="267"/>
      <c r="CY818" s="267"/>
      <c r="CZ818" s="267"/>
      <c r="DA818" s="267"/>
      <c r="DB818" s="267"/>
      <c r="DC818" s="267"/>
      <c r="DD818" s="267"/>
      <c r="DE818" s="267"/>
      <c r="DF818" s="267"/>
      <c r="DG818" s="267"/>
      <c r="DH818" s="267"/>
      <c r="DI818" s="267"/>
      <c r="DJ818" s="267"/>
      <c r="DK818" s="267"/>
      <c r="DL818" s="267"/>
      <c r="DM818" s="267"/>
      <c r="DN818" s="267"/>
      <c r="DO818" s="267"/>
      <c r="DP818" s="267"/>
      <c r="DQ818" s="267"/>
      <c r="DR818" s="267"/>
      <c r="DS818" s="267"/>
      <c r="DT818" s="267"/>
      <c r="DU818" s="267"/>
      <c r="DV818" s="267"/>
      <c r="DW818" s="267"/>
      <c r="DX818" s="267"/>
      <c r="DY818" s="267"/>
      <c r="DZ818" s="267"/>
      <c r="EA818" s="267"/>
      <c r="EB818" s="267"/>
      <c r="EC818" s="267"/>
      <c r="ED818" s="267"/>
      <c r="EE818" s="267"/>
      <c r="EF818" s="267"/>
      <c r="EG818" s="267"/>
      <c r="EH818" s="267"/>
      <c r="EI818" s="267"/>
      <c r="EJ818" s="267"/>
      <c r="EK818" s="267"/>
      <c r="EL818" s="267"/>
      <c r="EM818" s="267"/>
      <c r="EN818" s="267"/>
      <c r="EO818" s="267"/>
      <c r="EP818" s="267"/>
      <c r="EQ818" s="267"/>
      <c r="ER818" s="267"/>
      <c r="ES818" s="267"/>
      <c r="ET818" s="267"/>
      <c r="EU818" s="267"/>
      <c r="EV818" s="267"/>
      <c r="EW818" s="267"/>
      <c r="EX818" s="267"/>
      <c r="EY818" s="267"/>
      <c r="EZ818" s="267"/>
      <c r="FA818" s="267"/>
      <c r="FB818" s="267"/>
      <c r="FC818" s="267"/>
      <c r="FD818" s="267"/>
      <c r="FE818" s="267"/>
      <c r="FF818" s="267"/>
      <c r="FG818" s="267"/>
      <c r="FH818" s="267"/>
      <c r="FI818" s="267"/>
      <c r="FJ818" s="267"/>
      <c r="FK818" s="267"/>
      <c r="FL818" s="267"/>
      <c r="FM818" s="267"/>
      <c r="FN818" s="267"/>
      <c r="FO818" s="267"/>
      <c r="FP818" s="267"/>
      <c r="FQ818" s="267"/>
      <c r="FR818" s="267"/>
      <c r="FS818" s="267"/>
      <c r="FT818" s="267"/>
      <c r="FU818" s="267"/>
      <c r="FV818" s="267"/>
      <c r="FW818" s="267"/>
      <c r="FX818" s="267"/>
      <c r="FY818" s="267"/>
      <c r="FZ818" s="267"/>
      <c r="GA818" s="267"/>
      <c r="GB818" s="267"/>
      <c r="GC818" s="267"/>
      <c r="GD818" s="267"/>
      <c r="GE818" s="267"/>
      <c r="GF818" s="267"/>
      <c r="GG818" s="267"/>
      <c r="GH818" s="267"/>
      <c r="GI818" s="267"/>
      <c r="GJ818" s="267"/>
      <c r="GK818" s="267"/>
      <c r="GL818" s="267"/>
      <c r="GM818" s="267"/>
      <c r="GN818" s="267"/>
      <c r="GO818" s="267"/>
      <c r="GP818" s="267"/>
      <c r="GQ818" s="267"/>
      <c r="GR818" s="267"/>
      <c r="GS818" s="267"/>
      <c r="GT818" s="267"/>
      <c r="GU818" s="267"/>
      <c r="GV818" s="267"/>
    </row>
    <row r="820" spans="1:204" s="502" customFormat="1">
      <c r="A820" s="258"/>
      <c r="B820" s="425"/>
      <c r="C820" s="260"/>
      <c r="D820" s="261"/>
      <c r="E820" s="262"/>
      <c r="F820" s="263"/>
      <c r="G820" s="426"/>
      <c r="H820" s="428"/>
      <c r="I820" s="507"/>
      <c r="J820" s="508"/>
      <c r="K820" s="509"/>
      <c r="L820" s="510"/>
      <c r="N820" s="511"/>
      <c r="O820" s="511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  <c r="AJ820" s="267"/>
      <c r="AK820" s="267"/>
      <c r="AL820" s="267"/>
      <c r="AM820" s="267"/>
      <c r="AN820" s="267"/>
      <c r="AO820" s="267"/>
      <c r="AP820" s="267"/>
      <c r="AQ820" s="267"/>
      <c r="AR820" s="267"/>
      <c r="AS820" s="267"/>
      <c r="AT820" s="267"/>
      <c r="AU820" s="267"/>
      <c r="AV820" s="267"/>
      <c r="AW820" s="267"/>
      <c r="AX820" s="267"/>
      <c r="AY820" s="267"/>
      <c r="AZ820" s="267"/>
      <c r="BA820" s="267"/>
      <c r="BB820" s="267"/>
      <c r="BC820" s="267"/>
      <c r="BD820" s="267"/>
      <c r="BE820" s="267"/>
      <c r="BF820" s="267"/>
      <c r="BG820" s="267"/>
      <c r="BH820" s="267"/>
      <c r="BI820" s="267"/>
      <c r="BJ820" s="267"/>
      <c r="BK820" s="267"/>
      <c r="BL820" s="267"/>
      <c r="BM820" s="267"/>
      <c r="BN820" s="267"/>
      <c r="BO820" s="267"/>
      <c r="BP820" s="267"/>
      <c r="BQ820" s="267"/>
      <c r="BR820" s="267"/>
      <c r="BS820" s="26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267"/>
      <c r="CJ820" s="267"/>
      <c r="CK820" s="267"/>
      <c r="CL820" s="267"/>
      <c r="CM820" s="267"/>
      <c r="CN820" s="267"/>
      <c r="CO820" s="267"/>
      <c r="CP820" s="267"/>
      <c r="CQ820" s="267"/>
      <c r="CR820" s="267"/>
      <c r="CS820" s="267"/>
      <c r="CT820" s="267"/>
      <c r="CU820" s="267"/>
      <c r="CV820" s="267"/>
      <c r="CW820" s="267"/>
      <c r="CX820" s="267"/>
      <c r="CY820" s="267"/>
      <c r="CZ820" s="267"/>
      <c r="DA820" s="267"/>
      <c r="DB820" s="267"/>
      <c r="DC820" s="267"/>
      <c r="DD820" s="267"/>
      <c r="DE820" s="267"/>
      <c r="DF820" s="267"/>
      <c r="DG820" s="267"/>
      <c r="DH820" s="267"/>
      <c r="DI820" s="267"/>
      <c r="DJ820" s="267"/>
      <c r="DK820" s="267"/>
      <c r="DL820" s="267"/>
      <c r="DM820" s="267"/>
      <c r="DN820" s="267"/>
      <c r="DO820" s="267"/>
      <c r="DP820" s="267"/>
      <c r="DQ820" s="267"/>
      <c r="DR820" s="267"/>
      <c r="DS820" s="267"/>
      <c r="DT820" s="267"/>
      <c r="DU820" s="267"/>
      <c r="DV820" s="267"/>
      <c r="DW820" s="267"/>
      <c r="DX820" s="267"/>
      <c r="DY820" s="267"/>
      <c r="DZ820" s="267"/>
      <c r="EA820" s="267"/>
      <c r="EB820" s="267"/>
      <c r="EC820" s="267"/>
      <c r="ED820" s="267"/>
      <c r="EE820" s="267"/>
      <c r="EF820" s="267"/>
      <c r="EG820" s="267"/>
      <c r="EH820" s="267"/>
      <c r="EI820" s="267"/>
      <c r="EJ820" s="267"/>
      <c r="EK820" s="267"/>
      <c r="EL820" s="267"/>
      <c r="EM820" s="267"/>
      <c r="EN820" s="267"/>
      <c r="EO820" s="267"/>
      <c r="EP820" s="267"/>
      <c r="EQ820" s="267"/>
      <c r="ER820" s="267"/>
      <c r="ES820" s="267"/>
      <c r="ET820" s="267"/>
      <c r="EU820" s="267"/>
      <c r="EV820" s="267"/>
      <c r="EW820" s="267"/>
      <c r="EX820" s="267"/>
      <c r="EY820" s="267"/>
      <c r="EZ820" s="267"/>
      <c r="FA820" s="267"/>
      <c r="FB820" s="267"/>
      <c r="FC820" s="267"/>
      <c r="FD820" s="267"/>
      <c r="FE820" s="267"/>
      <c r="FF820" s="267"/>
      <c r="FG820" s="267"/>
      <c r="FH820" s="267"/>
      <c r="FI820" s="267"/>
      <c r="FJ820" s="267"/>
      <c r="FK820" s="267"/>
      <c r="FL820" s="267"/>
      <c r="FM820" s="267"/>
      <c r="FN820" s="267"/>
      <c r="FO820" s="267"/>
      <c r="FP820" s="267"/>
      <c r="FQ820" s="267"/>
      <c r="FR820" s="267"/>
      <c r="FS820" s="267"/>
      <c r="FT820" s="267"/>
      <c r="FU820" s="267"/>
      <c r="FV820" s="267"/>
      <c r="FW820" s="267"/>
      <c r="FX820" s="267"/>
      <c r="FY820" s="267"/>
      <c r="FZ820" s="267"/>
      <c r="GA820" s="267"/>
      <c r="GB820" s="267"/>
      <c r="GC820" s="267"/>
      <c r="GD820" s="267"/>
      <c r="GE820" s="267"/>
      <c r="GF820" s="267"/>
      <c r="GG820" s="267"/>
      <c r="GH820" s="267"/>
      <c r="GI820" s="267"/>
      <c r="GJ820" s="267"/>
      <c r="GK820" s="267"/>
      <c r="GL820" s="267"/>
      <c r="GM820" s="267"/>
      <c r="GN820" s="267"/>
      <c r="GO820" s="267"/>
      <c r="GP820" s="267"/>
      <c r="GQ820" s="267"/>
      <c r="GR820" s="267"/>
      <c r="GS820" s="267"/>
      <c r="GT820" s="267"/>
      <c r="GU820" s="267"/>
      <c r="GV820" s="267"/>
    </row>
    <row r="821" spans="1:204" s="502" customFormat="1">
      <c r="A821" s="258"/>
      <c r="B821" s="425"/>
      <c r="C821" s="260"/>
      <c r="D821" s="261"/>
      <c r="E821" s="262"/>
      <c r="F821" s="263"/>
      <c r="G821" s="426"/>
      <c r="H821" s="428"/>
      <c r="I821" s="507"/>
      <c r="J821" s="508"/>
      <c r="K821" s="509"/>
      <c r="L821" s="510"/>
      <c r="N821" s="511"/>
      <c r="O821" s="511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  <c r="AJ821" s="267"/>
      <c r="AK821" s="267"/>
      <c r="AL821" s="267"/>
      <c r="AM821" s="267"/>
      <c r="AN821" s="267"/>
      <c r="AO821" s="267"/>
      <c r="AP821" s="267"/>
      <c r="AQ821" s="267"/>
      <c r="AR821" s="267"/>
      <c r="AS821" s="267"/>
      <c r="AT821" s="267"/>
      <c r="AU821" s="267"/>
      <c r="AV821" s="267"/>
      <c r="AW821" s="267"/>
      <c r="AX821" s="267"/>
      <c r="AY821" s="267"/>
      <c r="AZ821" s="267"/>
      <c r="BA821" s="267"/>
      <c r="BB821" s="267"/>
      <c r="BC821" s="267"/>
      <c r="BD821" s="267"/>
      <c r="BE821" s="267"/>
      <c r="BF821" s="267"/>
      <c r="BG821" s="267"/>
      <c r="BH821" s="267"/>
      <c r="BI821" s="267"/>
      <c r="BJ821" s="267"/>
      <c r="BK821" s="267"/>
      <c r="BL821" s="267"/>
      <c r="BM821" s="267"/>
      <c r="BN821" s="267"/>
      <c r="BO821" s="267"/>
      <c r="BP821" s="267"/>
      <c r="BQ821" s="267"/>
      <c r="BR821" s="267"/>
      <c r="BS821" s="26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267"/>
      <c r="CJ821" s="267"/>
      <c r="CK821" s="267"/>
      <c r="CL821" s="267"/>
      <c r="CM821" s="267"/>
      <c r="CN821" s="267"/>
      <c r="CO821" s="267"/>
      <c r="CP821" s="267"/>
      <c r="CQ821" s="267"/>
      <c r="CR821" s="267"/>
      <c r="CS821" s="267"/>
      <c r="CT821" s="267"/>
      <c r="CU821" s="267"/>
      <c r="CV821" s="267"/>
      <c r="CW821" s="267"/>
      <c r="CX821" s="267"/>
      <c r="CY821" s="267"/>
      <c r="CZ821" s="267"/>
      <c r="DA821" s="267"/>
      <c r="DB821" s="267"/>
      <c r="DC821" s="267"/>
      <c r="DD821" s="267"/>
      <c r="DE821" s="267"/>
      <c r="DF821" s="267"/>
      <c r="DG821" s="267"/>
      <c r="DH821" s="267"/>
      <c r="DI821" s="267"/>
      <c r="DJ821" s="267"/>
      <c r="DK821" s="267"/>
      <c r="DL821" s="267"/>
      <c r="DM821" s="267"/>
      <c r="DN821" s="267"/>
      <c r="DO821" s="267"/>
      <c r="DP821" s="267"/>
      <c r="DQ821" s="267"/>
      <c r="DR821" s="267"/>
      <c r="DS821" s="267"/>
      <c r="DT821" s="267"/>
      <c r="DU821" s="267"/>
      <c r="DV821" s="267"/>
      <c r="DW821" s="267"/>
      <c r="DX821" s="267"/>
      <c r="DY821" s="267"/>
      <c r="DZ821" s="267"/>
      <c r="EA821" s="267"/>
      <c r="EB821" s="267"/>
      <c r="EC821" s="267"/>
      <c r="ED821" s="267"/>
      <c r="EE821" s="267"/>
      <c r="EF821" s="267"/>
      <c r="EG821" s="267"/>
      <c r="EH821" s="267"/>
      <c r="EI821" s="267"/>
      <c r="EJ821" s="267"/>
      <c r="EK821" s="267"/>
      <c r="EL821" s="267"/>
      <c r="EM821" s="267"/>
      <c r="EN821" s="267"/>
      <c r="EO821" s="267"/>
      <c r="EP821" s="267"/>
      <c r="EQ821" s="267"/>
      <c r="ER821" s="267"/>
      <c r="ES821" s="267"/>
      <c r="ET821" s="267"/>
      <c r="EU821" s="267"/>
      <c r="EV821" s="267"/>
      <c r="EW821" s="267"/>
      <c r="EX821" s="267"/>
      <c r="EY821" s="267"/>
      <c r="EZ821" s="267"/>
      <c r="FA821" s="267"/>
      <c r="FB821" s="267"/>
      <c r="FC821" s="267"/>
      <c r="FD821" s="267"/>
      <c r="FE821" s="267"/>
      <c r="FF821" s="267"/>
      <c r="FG821" s="267"/>
      <c r="FH821" s="267"/>
      <c r="FI821" s="267"/>
      <c r="FJ821" s="267"/>
      <c r="FK821" s="267"/>
      <c r="FL821" s="267"/>
      <c r="FM821" s="267"/>
      <c r="FN821" s="267"/>
      <c r="FO821" s="267"/>
      <c r="FP821" s="267"/>
      <c r="FQ821" s="267"/>
      <c r="FR821" s="267"/>
      <c r="FS821" s="267"/>
      <c r="FT821" s="267"/>
      <c r="FU821" s="267"/>
      <c r="FV821" s="267"/>
      <c r="FW821" s="267"/>
      <c r="FX821" s="267"/>
      <c r="FY821" s="267"/>
      <c r="FZ821" s="267"/>
      <c r="GA821" s="267"/>
      <c r="GB821" s="267"/>
      <c r="GC821" s="267"/>
      <c r="GD821" s="267"/>
      <c r="GE821" s="267"/>
      <c r="GF821" s="267"/>
      <c r="GG821" s="267"/>
      <c r="GH821" s="267"/>
      <c r="GI821" s="267"/>
      <c r="GJ821" s="267"/>
      <c r="GK821" s="267"/>
      <c r="GL821" s="267"/>
      <c r="GM821" s="267"/>
      <c r="GN821" s="267"/>
      <c r="GO821" s="267"/>
      <c r="GP821" s="267"/>
      <c r="GQ821" s="267"/>
      <c r="GR821" s="267"/>
      <c r="GS821" s="267"/>
      <c r="GT821" s="267"/>
      <c r="GU821" s="267"/>
      <c r="GV821" s="267"/>
    </row>
    <row r="822" spans="1:204" s="502" customFormat="1">
      <c r="A822" s="258"/>
      <c r="B822" s="425"/>
      <c r="C822" s="260"/>
      <c r="D822" s="261"/>
      <c r="E822" s="262"/>
      <c r="F822" s="263"/>
      <c r="G822" s="426"/>
      <c r="H822" s="428"/>
      <c r="I822" s="507"/>
      <c r="J822" s="508"/>
      <c r="K822" s="509"/>
      <c r="L822" s="510"/>
      <c r="N822" s="511"/>
      <c r="O822" s="511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  <c r="AJ822" s="267"/>
      <c r="AK822" s="267"/>
      <c r="AL822" s="267"/>
      <c r="AM822" s="267"/>
      <c r="AN822" s="267"/>
      <c r="AO822" s="267"/>
      <c r="AP822" s="267"/>
      <c r="AQ822" s="267"/>
      <c r="AR822" s="267"/>
      <c r="AS822" s="267"/>
      <c r="AT822" s="267"/>
      <c r="AU822" s="267"/>
      <c r="AV822" s="267"/>
      <c r="AW822" s="267"/>
      <c r="AX822" s="267"/>
      <c r="AY822" s="267"/>
      <c r="AZ822" s="267"/>
      <c r="BA822" s="267"/>
      <c r="BB822" s="267"/>
      <c r="BC822" s="267"/>
      <c r="BD822" s="267"/>
      <c r="BE822" s="267"/>
      <c r="BF822" s="267"/>
      <c r="BG822" s="267"/>
      <c r="BH822" s="267"/>
      <c r="BI822" s="267"/>
      <c r="BJ822" s="267"/>
      <c r="BK822" s="267"/>
      <c r="BL822" s="267"/>
      <c r="BM822" s="267"/>
      <c r="BN822" s="267"/>
      <c r="BO822" s="267"/>
      <c r="BP822" s="267"/>
      <c r="BQ822" s="267"/>
      <c r="BR822" s="267"/>
      <c r="BS822" s="26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267"/>
      <c r="CJ822" s="267"/>
      <c r="CK822" s="267"/>
      <c r="CL822" s="267"/>
      <c r="CM822" s="267"/>
      <c r="CN822" s="267"/>
      <c r="CO822" s="267"/>
      <c r="CP822" s="267"/>
      <c r="CQ822" s="267"/>
      <c r="CR822" s="267"/>
      <c r="CS822" s="267"/>
      <c r="CT822" s="267"/>
      <c r="CU822" s="267"/>
      <c r="CV822" s="267"/>
      <c r="CW822" s="267"/>
      <c r="CX822" s="267"/>
      <c r="CY822" s="267"/>
      <c r="CZ822" s="267"/>
      <c r="DA822" s="267"/>
      <c r="DB822" s="267"/>
      <c r="DC822" s="267"/>
      <c r="DD822" s="267"/>
      <c r="DE822" s="267"/>
      <c r="DF822" s="267"/>
      <c r="DG822" s="267"/>
      <c r="DH822" s="267"/>
      <c r="DI822" s="267"/>
      <c r="DJ822" s="267"/>
      <c r="DK822" s="267"/>
      <c r="DL822" s="267"/>
      <c r="DM822" s="267"/>
      <c r="DN822" s="267"/>
      <c r="DO822" s="267"/>
      <c r="DP822" s="267"/>
      <c r="DQ822" s="267"/>
      <c r="DR822" s="267"/>
      <c r="DS822" s="267"/>
      <c r="DT822" s="267"/>
      <c r="DU822" s="267"/>
      <c r="DV822" s="267"/>
      <c r="DW822" s="267"/>
      <c r="DX822" s="267"/>
      <c r="DY822" s="267"/>
      <c r="DZ822" s="267"/>
      <c r="EA822" s="267"/>
      <c r="EB822" s="267"/>
      <c r="EC822" s="267"/>
      <c r="ED822" s="267"/>
      <c r="EE822" s="267"/>
      <c r="EF822" s="267"/>
      <c r="EG822" s="267"/>
      <c r="EH822" s="267"/>
      <c r="EI822" s="267"/>
      <c r="EJ822" s="267"/>
      <c r="EK822" s="267"/>
      <c r="EL822" s="267"/>
      <c r="EM822" s="267"/>
      <c r="EN822" s="267"/>
      <c r="EO822" s="267"/>
      <c r="EP822" s="267"/>
      <c r="EQ822" s="267"/>
      <c r="ER822" s="267"/>
      <c r="ES822" s="267"/>
      <c r="ET822" s="267"/>
      <c r="EU822" s="267"/>
      <c r="EV822" s="267"/>
      <c r="EW822" s="267"/>
      <c r="EX822" s="267"/>
      <c r="EY822" s="267"/>
      <c r="EZ822" s="267"/>
      <c r="FA822" s="267"/>
      <c r="FB822" s="267"/>
      <c r="FC822" s="267"/>
      <c r="FD822" s="267"/>
      <c r="FE822" s="267"/>
      <c r="FF822" s="267"/>
      <c r="FG822" s="267"/>
      <c r="FH822" s="267"/>
      <c r="FI822" s="267"/>
      <c r="FJ822" s="267"/>
      <c r="FK822" s="267"/>
      <c r="FL822" s="267"/>
      <c r="FM822" s="267"/>
      <c r="FN822" s="267"/>
      <c r="FO822" s="267"/>
      <c r="FP822" s="267"/>
      <c r="FQ822" s="267"/>
      <c r="FR822" s="267"/>
      <c r="FS822" s="267"/>
      <c r="FT822" s="267"/>
      <c r="FU822" s="267"/>
      <c r="FV822" s="267"/>
      <c r="FW822" s="267"/>
      <c r="FX822" s="267"/>
      <c r="FY822" s="267"/>
      <c r="FZ822" s="267"/>
      <c r="GA822" s="267"/>
      <c r="GB822" s="267"/>
      <c r="GC822" s="267"/>
      <c r="GD822" s="267"/>
      <c r="GE822" s="267"/>
      <c r="GF822" s="267"/>
      <c r="GG822" s="267"/>
      <c r="GH822" s="267"/>
      <c r="GI822" s="267"/>
      <c r="GJ822" s="267"/>
      <c r="GK822" s="267"/>
      <c r="GL822" s="267"/>
      <c r="GM822" s="267"/>
      <c r="GN822" s="267"/>
      <c r="GO822" s="267"/>
      <c r="GP822" s="267"/>
      <c r="GQ822" s="267"/>
      <c r="GR822" s="267"/>
      <c r="GS822" s="267"/>
      <c r="GT822" s="267"/>
      <c r="GU822" s="267"/>
      <c r="GV822" s="267"/>
    </row>
    <row r="824" spans="1:204" s="502" customFormat="1">
      <c r="A824" s="258"/>
      <c r="B824" s="425"/>
      <c r="C824" s="260"/>
      <c r="D824" s="261"/>
      <c r="E824" s="262"/>
      <c r="F824" s="263"/>
      <c r="G824" s="426"/>
      <c r="H824" s="428"/>
      <c r="I824" s="507"/>
      <c r="J824" s="508"/>
      <c r="K824" s="509"/>
      <c r="L824" s="510"/>
      <c r="N824" s="511"/>
      <c r="O824" s="511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  <c r="AJ824" s="267"/>
      <c r="AK824" s="267"/>
      <c r="AL824" s="267"/>
      <c r="AM824" s="267"/>
      <c r="AN824" s="267"/>
      <c r="AO824" s="267"/>
      <c r="AP824" s="267"/>
      <c r="AQ824" s="267"/>
      <c r="AR824" s="267"/>
      <c r="AS824" s="267"/>
      <c r="AT824" s="267"/>
      <c r="AU824" s="267"/>
      <c r="AV824" s="267"/>
      <c r="AW824" s="267"/>
      <c r="AX824" s="267"/>
      <c r="AY824" s="267"/>
      <c r="AZ824" s="267"/>
      <c r="BA824" s="267"/>
      <c r="BB824" s="267"/>
      <c r="BC824" s="267"/>
      <c r="BD824" s="267"/>
      <c r="BE824" s="267"/>
      <c r="BF824" s="267"/>
      <c r="BG824" s="267"/>
      <c r="BH824" s="267"/>
      <c r="BI824" s="267"/>
      <c r="BJ824" s="267"/>
      <c r="BK824" s="267"/>
      <c r="BL824" s="267"/>
      <c r="BM824" s="267"/>
      <c r="BN824" s="267"/>
      <c r="BO824" s="267"/>
      <c r="BP824" s="267"/>
      <c r="BQ824" s="267"/>
      <c r="BR824" s="267"/>
      <c r="BS824" s="26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267"/>
      <c r="CJ824" s="267"/>
      <c r="CK824" s="267"/>
      <c r="CL824" s="267"/>
      <c r="CM824" s="267"/>
      <c r="CN824" s="267"/>
      <c r="CO824" s="267"/>
      <c r="CP824" s="267"/>
      <c r="CQ824" s="267"/>
      <c r="CR824" s="267"/>
      <c r="CS824" s="267"/>
      <c r="CT824" s="267"/>
      <c r="CU824" s="267"/>
      <c r="CV824" s="267"/>
      <c r="CW824" s="267"/>
      <c r="CX824" s="267"/>
      <c r="CY824" s="267"/>
      <c r="CZ824" s="267"/>
      <c r="DA824" s="267"/>
      <c r="DB824" s="267"/>
      <c r="DC824" s="267"/>
      <c r="DD824" s="267"/>
      <c r="DE824" s="267"/>
      <c r="DF824" s="267"/>
      <c r="DG824" s="267"/>
      <c r="DH824" s="267"/>
      <c r="DI824" s="267"/>
      <c r="DJ824" s="267"/>
      <c r="DK824" s="267"/>
      <c r="DL824" s="267"/>
      <c r="DM824" s="267"/>
      <c r="DN824" s="267"/>
      <c r="DO824" s="267"/>
      <c r="DP824" s="267"/>
      <c r="DQ824" s="267"/>
      <c r="DR824" s="267"/>
      <c r="DS824" s="267"/>
      <c r="DT824" s="267"/>
      <c r="DU824" s="267"/>
      <c r="DV824" s="267"/>
      <c r="DW824" s="267"/>
      <c r="DX824" s="267"/>
      <c r="DY824" s="267"/>
      <c r="DZ824" s="267"/>
      <c r="EA824" s="267"/>
      <c r="EB824" s="267"/>
      <c r="EC824" s="267"/>
      <c r="ED824" s="267"/>
      <c r="EE824" s="267"/>
      <c r="EF824" s="267"/>
      <c r="EG824" s="267"/>
      <c r="EH824" s="267"/>
      <c r="EI824" s="267"/>
      <c r="EJ824" s="267"/>
      <c r="EK824" s="267"/>
      <c r="EL824" s="267"/>
      <c r="EM824" s="267"/>
      <c r="EN824" s="267"/>
      <c r="EO824" s="267"/>
      <c r="EP824" s="267"/>
      <c r="EQ824" s="267"/>
      <c r="ER824" s="267"/>
      <c r="ES824" s="267"/>
      <c r="ET824" s="267"/>
      <c r="EU824" s="267"/>
      <c r="EV824" s="267"/>
      <c r="EW824" s="267"/>
      <c r="EX824" s="267"/>
      <c r="EY824" s="267"/>
      <c r="EZ824" s="267"/>
      <c r="FA824" s="267"/>
      <c r="FB824" s="267"/>
      <c r="FC824" s="267"/>
      <c r="FD824" s="267"/>
      <c r="FE824" s="267"/>
      <c r="FF824" s="267"/>
      <c r="FG824" s="267"/>
      <c r="FH824" s="267"/>
      <c r="FI824" s="267"/>
      <c r="FJ824" s="267"/>
      <c r="FK824" s="267"/>
      <c r="FL824" s="267"/>
      <c r="FM824" s="267"/>
      <c r="FN824" s="267"/>
      <c r="FO824" s="267"/>
      <c r="FP824" s="267"/>
      <c r="FQ824" s="267"/>
      <c r="FR824" s="267"/>
      <c r="FS824" s="267"/>
      <c r="FT824" s="267"/>
      <c r="FU824" s="267"/>
      <c r="FV824" s="267"/>
      <c r="FW824" s="267"/>
      <c r="FX824" s="267"/>
      <c r="FY824" s="267"/>
      <c r="FZ824" s="267"/>
      <c r="GA824" s="267"/>
      <c r="GB824" s="267"/>
      <c r="GC824" s="267"/>
      <c r="GD824" s="267"/>
      <c r="GE824" s="267"/>
      <c r="GF824" s="267"/>
      <c r="GG824" s="267"/>
      <c r="GH824" s="267"/>
      <c r="GI824" s="267"/>
      <c r="GJ824" s="267"/>
      <c r="GK824" s="267"/>
      <c r="GL824" s="267"/>
      <c r="GM824" s="267"/>
      <c r="GN824" s="267"/>
      <c r="GO824" s="267"/>
      <c r="GP824" s="267"/>
      <c r="GQ824" s="267"/>
      <c r="GR824" s="267"/>
      <c r="GS824" s="267"/>
      <c r="GT824" s="267"/>
      <c r="GU824" s="267"/>
      <c r="GV824" s="267"/>
    </row>
    <row r="826" spans="1:204" s="502" customFormat="1">
      <c r="A826" s="258"/>
      <c r="B826" s="425"/>
      <c r="C826" s="260"/>
      <c r="D826" s="261"/>
      <c r="E826" s="262"/>
      <c r="F826" s="263"/>
      <c r="G826" s="426"/>
      <c r="H826" s="428"/>
      <c r="I826" s="507"/>
      <c r="J826" s="508"/>
      <c r="K826" s="509"/>
      <c r="L826" s="510"/>
      <c r="N826" s="511"/>
      <c r="O826" s="511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  <c r="AJ826" s="267"/>
      <c r="AK826" s="267"/>
      <c r="AL826" s="267"/>
      <c r="AM826" s="267"/>
      <c r="AN826" s="267"/>
      <c r="AO826" s="267"/>
      <c r="AP826" s="267"/>
      <c r="AQ826" s="267"/>
      <c r="AR826" s="267"/>
      <c r="AS826" s="267"/>
      <c r="AT826" s="267"/>
      <c r="AU826" s="267"/>
      <c r="AV826" s="267"/>
      <c r="AW826" s="267"/>
      <c r="AX826" s="267"/>
      <c r="AY826" s="267"/>
      <c r="AZ826" s="267"/>
      <c r="BA826" s="267"/>
      <c r="BB826" s="267"/>
      <c r="BC826" s="267"/>
      <c r="BD826" s="267"/>
      <c r="BE826" s="267"/>
      <c r="BF826" s="267"/>
      <c r="BG826" s="267"/>
      <c r="BH826" s="267"/>
      <c r="BI826" s="267"/>
      <c r="BJ826" s="267"/>
      <c r="BK826" s="267"/>
      <c r="BL826" s="267"/>
      <c r="BM826" s="267"/>
      <c r="BN826" s="267"/>
      <c r="BO826" s="267"/>
      <c r="BP826" s="267"/>
      <c r="BQ826" s="267"/>
      <c r="BR826" s="267"/>
      <c r="BS826" s="26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267"/>
      <c r="CJ826" s="267"/>
      <c r="CK826" s="267"/>
      <c r="CL826" s="267"/>
      <c r="CM826" s="267"/>
      <c r="CN826" s="267"/>
      <c r="CO826" s="267"/>
      <c r="CP826" s="267"/>
      <c r="CQ826" s="267"/>
      <c r="CR826" s="267"/>
      <c r="CS826" s="267"/>
      <c r="CT826" s="267"/>
      <c r="CU826" s="267"/>
      <c r="CV826" s="267"/>
      <c r="CW826" s="267"/>
      <c r="CX826" s="267"/>
      <c r="CY826" s="267"/>
      <c r="CZ826" s="267"/>
      <c r="DA826" s="267"/>
      <c r="DB826" s="267"/>
      <c r="DC826" s="267"/>
      <c r="DD826" s="267"/>
      <c r="DE826" s="267"/>
      <c r="DF826" s="267"/>
      <c r="DG826" s="267"/>
      <c r="DH826" s="267"/>
      <c r="DI826" s="267"/>
      <c r="DJ826" s="267"/>
      <c r="DK826" s="267"/>
      <c r="DL826" s="267"/>
      <c r="DM826" s="267"/>
      <c r="DN826" s="267"/>
      <c r="DO826" s="267"/>
      <c r="DP826" s="267"/>
      <c r="DQ826" s="267"/>
      <c r="DR826" s="267"/>
      <c r="DS826" s="267"/>
      <c r="DT826" s="267"/>
      <c r="DU826" s="267"/>
      <c r="DV826" s="267"/>
      <c r="DW826" s="267"/>
      <c r="DX826" s="267"/>
      <c r="DY826" s="267"/>
      <c r="DZ826" s="267"/>
      <c r="EA826" s="267"/>
      <c r="EB826" s="267"/>
      <c r="EC826" s="267"/>
      <c r="ED826" s="267"/>
      <c r="EE826" s="267"/>
      <c r="EF826" s="267"/>
      <c r="EG826" s="267"/>
      <c r="EH826" s="267"/>
      <c r="EI826" s="267"/>
      <c r="EJ826" s="267"/>
      <c r="EK826" s="267"/>
      <c r="EL826" s="267"/>
      <c r="EM826" s="267"/>
      <c r="EN826" s="267"/>
      <c r="EO826" s="267"/>
      <c r="EP826" s="267"/>
      <c r="EQ826" s="267"/>
      <c r="ER826" s="267"/>
      <c r="ES826" s="267"/>
      <c r="ET826" s="267"/>
      <c r="EU826" s="267"/>
      <c r="EV826" s="267"/>
      <c r="EW826" s="267"/>
      <c r="EX826" s="267"/>
      <c r="EY826" s="267"/>
      <c r="EZ826" s="267"/>
      <c r="FA826" s="267"/>
      <c r="FB826" s="267"/>
      <c r="FC826" s="267"/>
      <c r="FD826" s="267"/>
      <c r="FE826" s="267"/>
      <c r="FF826" s="267"/>
      <c r="FG826" s="267"/>
      <c r="FH826" s="267"/>
      <c r="FI826" s="267"/>
      <c r="FJ826" s="267"/>
      <c r="FK826" s="267"/>
      <c r="FL826" s="267"/>
      <c r="FM826" s="267"/>
      <c r="FN826" s="267"/>
      <c r="FO826" s="267"/>
      <c r="FP826" s="267"/>
      <c r="FQ826" s="267"/>
      <c r="FR826" s="267"/>
      <c r="FS826" s="267"/>
      <c r="FT826" s="267"/>
      <c r="FU826" s="267"/>
      <c r="FV826" s="267"/>
      <c r="FW826" s="267"/>
      <c r="FX826" s="267"/>
      <c r="FY826" s="267"/>
      <c r="FZ826" s="267"/>
      <c r="GA826" s="267"/>
      <c r="GB826" s="267"/>
      <c r="GC826" s="267"/>
      <c r="GD826" s="267"/>
      <c r="GE826" s="267"/>
      <c r="GF826" s="267"/>
      <c r="GG826" s="267"/>
      <c r="GH826" s="267"/>
      <c r="GI826" s="267"/>
      <c r="GJ826" s="267"/>
      <c r="GK826" s="267"/>
      <c r="GL826" s="267"/>
      <c r="GM826" s="267"/>
      <c r="GN826" s="267"/>
      <c r="GO826" s="267"/>
      <c r="GP826" s="267"/>
      <c r="GQ826" s="267"/>
      <c r="GR826" s="267"/>
      <c r="GS826" s="267"/>
      <c r="GT826" s="267"/>
      <c r="GU826" s="267"/>
      <c r="GV826" s="267"/>
    </row>
    <row r="828" spans="1:204" s="502" customFormat="1">
      <c r="A828" s="258"/>
      <c r="B828" s="425"/>
      <c r="C828" s="260"/>
      <c r="D828" s="261"/>
      <c r="E828" s="262"/>
      <c r="F828" s="263"/>
      <c r="G828" s="426"/>
      <c r="H828" s="428"/>
      <c r="I828" s="507"/>
      <c r="J828" s="508"/>
      <c r="K828" s="509"/>
      <c r="L828" s="510"/>
      <c r="N828" s="511"/>
      <c r="O828" s="511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  <c r="AJ828" s="267"/>
      <c r="AK828" s="267"/>
      <c r="AL828" s="267"/>
      <c r="AM828" s="267"/>
      <c r="AN828" s="267"/>
      <c r="AO828" s="267"/>
      <c r="AP828" s="267"/>
      <c r="AQ828" s="267"/>
      <c r="AR828" s="267"/>
      <c r="AS828" s="267"/>
      <c r="AT828" s="267"/>
      <c r="AU828" s="267"/>
      <c r="AV828" s="267"/>
      <c r="AW828" s="267"/>
      <c r="AX828" s="267"/>
      <c r="AY828" s="267"/>
      <c r="AZ828" s="267"/>
      <c r="BA828" s="267"/>
      <c r="BB828" s="267"/>
      <c r="BC828" s="267"/>
      <c r="BD828" s="267"/>
      <c r="BE828" s="267"/>
      <c r="BF828" s="267"/>
      <c r="BG828" s="267"/>
      <c r="BH828" s="267"/>
      <c r="BI828" s="267"/>
      <c r="BJ828" s="267"/>
      <c r="BK828" s="267"/>
      <c r="BL828" s="267"/>
      <c r="BM828" s="267"/>
      <c r="BN828" s="267"/>
      <c r="BO828" s="267"/>
      <c r="BP828" s="267"/>
      <c r="BQ828" s="267"/>
      <c r="BR828" s="267"/>
      <c r="BS828" s="26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267"/>
      <c r="CJ828" s="267"/>
      <c r="CK828" s="267"/>
      <c r="CL828" s="267"/>
      <c r="CM828" s="267"/>
      <c r="CN828" s="267"/>
      <c r="CO828" s="267"/>
      <c r="CP828" s="267"/>
      <c r="CQ828" s="267"/>
      <c r="CR828" s="267"/>
      <c r="CS828" s="267"/>
      <c r="CT828" s="267"/>
      <c r="CU828" s="267"/>
      <c r="CV828" s="267"/>
      <c r="CW828" s="267"/>
      <c r="CX828" s="267"/>
      <c r="CY828" s="267"/>
      <c r="CZ828" s="267"/>
      <c r="DA828" s="267"/>
      <c r="DB828" s="267"/>
      <c r="DC828" s="267"/>
      <c r="DD828" s="267"/>
      <c r="DE828" s="267"/>
      <c r="DF828" s="267"/>
      <c r="DG828" s="267"/>
      <c r="DH828" s="267"/>
      <c r="DI828" s="267"/>
      <c r="DJ828" s="267"/>
      <c r="DK828" s="267"/>
      <c r="DL828" s="267"/>
      <c r="DM828" s="267"/>
      <c r="DN828" s="267"/>
      <c r="DO828" s="267"/>
      <c r="DP828" s="267"/>
      <c r="DQ828" s="267"/>
      <c r="DR828" s="267"/>
      <c r="DS828" s="267"/>
      <c r="DT828" s="267"/>
      <c r="DU828" s="267"/>
      <c r="DV828" s="267"/>
      <c r="DW828" s="267"/>
      <c r="DX828" s="267"/>
      <c r="DY828" s="267"/>
      <c r="DZ828" s="267"/>
      <c r="EA828" s="267"/>
      <c r="EB828" s="267"/>
      <c r="EC828" s="267"/>
      <c r="ED828" s="267"/>
      <c r="EE828" s="267"/>
      <c r="EF828" s="267"/>
      <c r="EG828" s="267"/>
      <c r="EH828" s="267"/>
      <c r="EI828" s="267"/>
      <c r="EJ828" s="267"/>
      <c r="EK828" s="267"/>
      <c r="EL828" s="267"/>
      <c r="EM828" s="267"/>
      <c r="EN828" s="267"/>
      <c r="EO828" s="267"/>
      <c r="EP828" s="267"/>
      <c r="EQ828" s="267"/>
      <c r="ER828" s="267"/>
      <c r="ES828" s="267"/>
      <c r="ET828" s="267"/>
      <c r="EU828" s="267"/>
      <c r="EV828" s="267"/>
      <c r="EW828" s="267"/>
      <c r="EX828" s="267"/>
      <c r="EY828" s="267"/>
      <c r="EZ828" s="267"/>
      <c r="FA828" s="267"/>
      <c r="FB828" s="267"/>
      <c r="FC828" s="267"/>
      <c r="FD828" s="267"/>
      <c r="FE828" s="267"/>
      <c r="FF828" s="267"/>
      <c r="FG828" s="267"/>
      <c r="FH828" s="267"/>
      <c r="FI828" s="267"/>
      <c r="FJ828" s="267"/>
      <c r="FK828" s="267"/>
      <c r="FL828" s="267"/>
      <c r="FM828" s="267"/>
      <c r="FN828" s="267"/>
      <c r="FO828" s="267"/>
      <c r="FP828" s="267"/>
      <c r="FQ828" s="267"/>
      <c r="FR828" s="267"/>
      <c r="FS828" s="267"/>
      <c r="FT828" s="267"/>
      <c r="FU828" s="267"/>
      <c r="FV828" s="267"/>
      <c r="FW828" s="267"/>
      <c r="FX828" s="267"/>
      <c r="FY828" s="267"/>
      <c r="FZ828" s="267"/>
      <c r="GA828" s="267"/>
      <c r="GB828" s="267"/>
      <c r="GC828" s="267"/>
      <c r="GD828" s="267"/>
      <c r="GE828" s="267"/>
      <c r="GF828" s="267"/>
      <c r="GG828" s="267"/>
      <c r="GH828" s="267"/>
      <c r="GI828" s="267"/>
      <c r="GJ828" s="267"/>
      <c r="GK828" s="267"/>
      <c r="GL828" s="267"/>
      <c r="GM828" s="267"/>
      <c r="GN828" s="267"/>
      <c r="GO828" s="267"/>
      <c r="GP828" s="267"/>
      <c r="GQ828" s="267"/>
      <c r="GR828" s="267"/>
      <c r="GS828" s="267"/>
      <c r="GT828" s="267"/>
      <c r="GU828" s="267"/>
      <c r="GV828" s="267"/>
    </row>
    <row r="830" spans="1:204" s="502" customFormat="1">
      <c r="A830" s="258"/>
      <c r="B830" s="425"/>
      <c r="C830" s="260"/>
      <c r="D830" s="261"/>
      <c r="E830" s="262"/>
      <c r="F830" s="263"/>
      <c r="G830" s="426"/>
      <c r="H830" s="428"/>
      <c r="I830" s="507"/>
      <c r="J830" s="508"/>
      <c r="K830" s="509"/>
      <c r="L830" s="510"/>
      <c r="N830" s="511"/>
      <c r="O830" s="511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  <c r="AJ830" s="267"/>
      <c r="AK830" s="267"/>
      <c r="AL830" s="267"/>
      <c r="AM830" s="267"/>
      <c r="AN830" s="267"/>
      <c r="AO830" s="267"/>
      <c r="AP830" s="267"/>
      <c r="AQ830" s="267"/>
      <c r="AR830" s="267"/>
      <c r="AS830" s="267"/>
      <c r="AT830" s="267"/>
      <c r="AU830" s="267"/>
      <c r="AV830" s="267"/>
      <c r="AW830" s="267"/>
      <c r="AX830" s="267"/>
      <c r="AY830" s="267"/>
      <c r="AZ830" s="267"/>
      <c r="BA830" s="267"/>
      <c r="BB830" s="267"/>
      <c r="BC830" s="267"/>
      <c r="BD830" s="267"/>
      <c r="BE830" s="267"/>
      <c r="BF830" s="267"/>
      <c r="BG830" s="267"/>
      <c r="BH830" s="267"/>
      <c r="BI830" s="267"/>
      <c r="BJ830" s="267"/>
      <c r="BK830" s="267"/>
      <c r="BL830" s="267"/>
      <c r="BM830" s="267"/>
      <c r="BN830" s="267"/>
      <c r="BO830" s="267"/>
      <c r="BP830" s="267"/>
      <c r="BQ830" s="267"/>
      <c r="BR830" s="267"/>
      <c r="BS830" s="26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267"/>
      <c r="CJ830" s="267"/>
      <c r="CK830" s="267"/>
      <c r="CL830" s="267"/>
      <c r="CM830" s="267"/>
      <c r="CN830" s="267"/>
      <c r="CO830" s="267"/>
      <c r="CP830" s="267"/>
      <c r="CQ830" s="267"/>
      <c r="CR830" s="267"/>
      <c r="CS830" s="267"/>
      <c r="CT830" s="267"/>
      <c r="CU830" s="267"/>
      <c r="CV830" s="267"/>
      <c r="CW830" s="267"/>
      <c r="CX830" s="267"/>
      <c r="CY830" s="267"/>
      <c r="CZ830" s="267"/>
      <c r="DA830" s="267"/>
      <c r="DB830" s="267"/>
      <c r="DC830" s="267"/>
      <c r="DD830" s="267"/>
      <c r="DE830" s="267"/>
      <c r="DF830" s="267"/>
      <c r="DG830" s="267"/>
      <c r="DH830" s="267"/>
      <c r="DI830" s="267"/>
      <c r="DJ830" s="267"/>
      <c r="DK830" s="267"/>
      <c r="DL830" s="267"/>
      <c r="DM830" s="267"/>
      <c r="DN830" s="267"/>
      <c r="DO830" s="267"/>
      <c r="DP830" s="267"/>
      <c r="DQ830" s="267"/>
      <c r="DR830" s="267"/>
      <c r="DS830" s="267"/>
      <c r="DT830" s="267"/>
      <c r="DU830" s="267"/>
      <c r="DV830" s="267"/>
      <c r="DW830" s="267"/>
      <c r="DX830" s="267"/>
      <c r="DY830" s="267"/>
      <c r="DZ830" s="267"/>
      <c r="EA830" s="267"/>
      <c r="EB830" s="267"/>
      <c r="EC830" s="267"/>
      <c r="ED830" s="267"/>
      <c r="EE830" s="267"/>
      <c r="EF830" s="267"/>
      <c r="EG830" s="267"/>
      <c r="EH830" s="267"/>
      <c r="EI830" s="267"/>
      <c r="EJ830" s="267"/>
      <c r="EK830" s="267"/>
      <c r="EL830" s="267"/>
      <c r="EM830" s="267"/>
      <c r="EN830" s="267"/>
      <c r="EO830" s="267"/>
      <c r="EP830" s="267"/>
      <c r="EQ830" s="267"/>
      <c r="ER830" s="267"/>
      <c r="ES830" s="267"/>
      <c r="ET830" s="267"/>
      <c r="EU830" s="267"/>
      <c r="EV830" s="267"/>
      <c r="EW830" s="267"/>
      <c r="EX830" s="267"/>
      <c r="EY830" s="267"/>
      <c r="EZ830" s="267"/>
      <c r="FA830" s="267"/>
      <c r="FB830" s="267"/>
      <c r="FC830" s="267"/>
      <c r="FD830" s="267"/>
      <c r="FE830" s="267"/>
      <c r="FF830" s="267"/>
      <c r="FG830" s="267"/>
      <c r="FH830" s="267"/>
      <c r="FI830" s="267"/>
      <c r="FJ830" s="267"/>
      <c r="FK830" s="267"/>
      <c r="FL830" s="267"/>
      <c r="FM830" s="267"/>
      <c r="FN830" s="267"/>
      <c r="FO830" s="267"/>
      <c r="FP830" s="267"/>
      <c r="FQ830" s="267"/>
      <c r="FR830" s="267"/>
      <c r="FS830" s="267"/>
      <c r="FT830" s="267"/>
      <c r="FU830" s="267"/>
      <c r="FV830" s="267"/>
      <c r="FW830" s="267"/>
      <c r="FX830" s="267"/>
      <c r="FY830" s="267"/>
      <c r="FZ830" s="267"/>
      <c r="GA830" s="267"/>
      <c r="GB830" s="267"/>
      <c r="GC830" s="267"/>
      <c r="GD830" s="267"/>
      <c r="GE830" s="267"/>
      <c r="GF830" s="267"/>
      <c r="GG830" s="267"/>
      <c r="GH830" s="267"/>
      <c r="GI830" s="267"/>
      <c r="GJ830" s="267"/>
      <c r="GK830" s="267"/>
      <c r="GL830" s="267"/>
      <c r="GM830" s="267"/>
      <c r="GN830" s="267"/>
      <c r="GO830" s="267"/>
      <c r="GP830" s="267"/>
      <c r="GQ830" s="267"/>
      <c r="GR830" s="267"/>
      <c r="GS830" s="267"/>
      <c r="GT830" s="267"/>
      <c r="GU830" s="267"/>
      <c r="GV830" s="267"/>
    </row>
    <row r="832" spans="1:204" s="502" customFormat="1">
      <c r="A832" s="258"/>
      <c r="B832" s="425"/>
      <c r="C832" s="260"/>
      <c r="D832" s="261"/>
      <c r="E832" s="262"/>
      <c r="F832" s="263"/>
      <c r="G832" s="426"/>
      <c r="H832" s="428"/>
      <c r="I832" s="507"/>
      <c r="J832" s="508"/>
      <c r="K832" s="509"/>
      <c r="L832" s="510"/>
      <c r="N832" s="511"/>
      <c r="O832" s="511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  <c r="AJ832" s="267"/>
      <c r="AK832" s="267"/>
      <c r="AL832" s="267"/>
      <c r="AM832" s="267"/>
      <c r="AN832" s="267"/>
      <c r="AO832" s="267"/>
      <c r="AP832" s="267"/>
      <c r="AQ832" s="267"/>
      <c r="AR832" s="267"/>
      <c r="AS832" s="267"/>
      <c r="AT832" s="267"/>
      <c r="AU832" s="267"/>
      <c r="AV832" s="267"/>
      <c r="AW832" s="267"/>
      <c r="AX832" s="267"/>
      <c r="AY832" s="267"/>
      <c r="AZ832" s="267"/>
      <c r="BA832" s="267"/>
      <c r="BB832" s="267"/>
      <c r="BC832" s="267"/>
      <c r="BD832" s="267"/>
      <c r="BE832" s="267"/>
      <c r="BF832" s="267"/>
      <c r="BG832" s="267"/>
      <c r="BH832" s="267"/>
      <c r="BI832" s="267"/>
      <c r="BJ832" s="267"/>
      <c r="BK832" s="267"/>
      <c r="BL832" s="267"/>
      <c r="BM832" s="267"/>
      <c r="BN832" s="267"/>
      <c r="BO832" s="267"/>
      <c r="BP832" s="267"/>
      <c r="BQ832" s="267"/>
      <c r="BR832" s="267"/>
      <c r="BS832" s="26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267"/>
      <c r="CJ832" s="267"/>
      <c r="CK832" s="267"/>
      <c r="CL832" s="267"/>
      <c r="CM832" s="267"/>
      <c r="CN832" s="267"/>
      <c r="CO832" s="267"/>
      <c r="CP832" s="267"/>
      <c r="CQ832" s="267"/>
      <c r="CR832" s="267"/>
      <c r="CS832" s="267"/>
      <c r="CT832" s="267"/>
      <c r="CU832" s="267"/>
      <c r="CV832" s="267"/>
      <c r="CW832" s="267"/>
      <c r="CX832" s="267"/>
      <c r="CY832" s="267"/>
      <c r="CZ832" s="267"/>
      <c r="DA832" s="267"/>
      <c r="DB832" s="267"/>
      <c r="DC832" s="267"/>
      <c r="DD832" s="267"/>
      <c r="DE832" s="267"/>
      <c r="DF832" s="267"/>
      <c r="DG832" s="267"/>
      <c r="DH832" s="267"/>
      <c r="DI832" s="267"/>
      <c r="DJ832" s="267"/>
      <c r="DK832" s="267"/>
      <c r="DL832" s="267"/>
      <c r="DM832" s="267"/>
      <c r="DN832" s="267"/>
      <c r="DO832" s="267"/>
      <c r="DP832" s="267"/>
      <c r="DQ832" s="267"/>
      <c r="DR832" s="267"/>
      <c r="DS832" s="267"/>
      <c r="DT832" s="267"/>
      <c r="DU832" s="267"/>
      <c r="DV832" s="267"/>
      <c r="DW832" s="267"/>
      <c r="DX832" s="267"/>
      <c r="DY832" s="267"/>
      <c r="DZ832" s="267"/>
      <c r="EA832" s="267"/>
      <c r="EB832" s="267"/>
      <c r="EC832" s="267"/>
      <c r="ED832" s="267"/>
      <c r="EE832" s="267"/>
      <c r="EF832" s="267"/>
      <c r="EG832" s="267"/>
      <c r="EH832" s="267"/>
      <c r="EI832" s="267"/>
      <c r="EJ832" s="267"/>
      <c r="EK832" s="267"/>
      <c r="EL832" s="267"/>
      <c r="EM832" s="267"/>
      <c r="EN832" s="267"/>
      <c r="EO832" s="267"/>
      <c r="EP832" s="267"/>
      <c r="EQ832" s="267"/>
      <c r="ER832" s="267"/>
      <c r="ES832" s="267"/>
      <c r="ET832" s="267"/>
      <c r="EU832" s="267"/>
      <c r="EV832" s="267"/>
      <c r="EW832" s="267"/>
      <c r="EX832" s="267"/>
      <c r="EY832" s="267"/>
      <c r="EZ832" s="267"/>
      <c r="FA832" s="267"/>
      <c r="FB832" s="267"/>
      <c r="FC832" s="267"/>
      <c r="FD832" s="267"/>
      <c r="FE832" s="267"/>
      <c r="FF832" s="267"/>
      <c r="FG832" s="267"/>
      <c r="FH832" s="267"/>
      <c r="FI832" s="267"/>
      <c r="FJ832" s="267"/>
      <c r="FK832" s="267"/>
      <c r="FL832" s="267"/>
      <c r="FM832" s="267"/>
      <c r="FN832" s="267"/>
      <c r="FO832" s="267"/>
      <c r="FP832" s="267"/>
      <c r="FQ832" s="267"/>
      <c r="FR832" s="267"/>
      <c r="FS832" s="267"/>
      <c r="FT832" s="267"/>
      <c r="FU832" s="267"/>
      <c r="FV832" s="267"/>
      <c r="FW832" s="267"/>
      <c r="FX832" s="267"/>
      <c r="FY832" s="267"/>
      <c r="FZ832" s="267"/>
      <c r="GA832" s="267"/>
      <c r="GB832" s="267"/>
      <c r="GC832" s="267"/>
      <c r="GD832" s="267"/>
      <c r="GE832" s="267"/>
      <c r="GF832" s="267"/>
      <c r="GG832" s="267"/>
      <c r="GH832" s="267"/>
      <c r="GI832" s="267"/>
      <c r="GJ832" s="267"/>
      <c r="GK832" s="267"/>
      <c r="GL832" s="267"/>
      <c r="GM832" s="267"/>
      <c r="GN832" s="267"/>
      <c r="GO832" s="267"/>
      <c r="GP832" s="267"/>
      <c r="GQ832" s="267"/>
      <c r="GR832" s="267"/>
      <c r="GS832" s="267"/>
      <c r="GT832" s="267"/>
      <c r="GU832" s="267"/>
      <c r="GV832" s="267"/>
    </row>
    <row r="834" spans="1:204" s="502" customFormat="1">
      <c r="A834" s="258"/>
      <c r="B834" s="425"/>
      <c r="C834" s="260"/>
      <c r="D834" s="261"/>
      <c r="E834" s="262"/>
      <c r="F834" s="263"/>
      <c r="G834" s="426"/>
      <c r="H834" s="428"/>
      <c r="I834" s="507"/>
      <c r="J834" s="508"/>
      <c r="K834" s="509"/>
      <c r="L834" s="510"/>
      <c r="N834" s="511"/>
      <c r="O834" s="511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  <c r="AJ834" s="267"/>
      <c r="AK834" s="267"/>
      <c r="AL834" s="267"/>
      <c r="AM834" s="267"/>
      <c r="AN834" s="267"/>
      <c r="AO834" s="267"/>
      <c r="AP834" s="267"/>
      <c r="AQ834" s="267"/>
      <c r="AR834" s="267"/>
      <c r="AS834" s="267"/>
      <c r="AT834" s="267"/>
      <c r="AU834" s="267"/>
      <c r="AV834" s="267"/>
      <c r="AW834" s="267"/>
      <c r="AX834" s="267"/>
      <c r="AY834" s="267"/>
      <c r="AZ834" s="267"/>
      <c r="BA834" s="267"/>
      <c r="BB834" s="267"/>
      <c r="BC834" s="267"/>
      <c r="BD834" s="267"/>
      <c r="BE834" s="267"/>
      <c r="BF834" s="267"/>
      <c r="BG834" s="267"/>
      <c r="BH834" s="267"/>
      <c r="BI834" s="267"/>
      <c r="BJ834" s="267"/>
      <c r="BK834" s="267"/>
      <c r="BL834" s="267"/>
      <c r="BM834" s="267"/>
      <c r="BN834" s="267"/>
      <c r="BO834" s="267"/>
      <c r="BP834" s="267"/>
      <c r="BQ834" s="267"/>
      <c r="BR834" s="267"/>
      <c r="BS834" s="26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267"/>
      <c r="CJ834" s="267"/>
      <c r="CK834" s="267"/>
      <c r="CL834" s="267"/>
      <c r="CM834" s="267"/>
      <c r="CN834" s="267"/>
      <c r="CO834" s="267"/>
      <c r="CP834" s="267"/>
      <c r="CQ834" s="267"/>
      <c r="CR834" s="267"/>
      <c r="CS834" s="267"/>
      <c r="CT834" s="267"/>
      <c r="CU834" s="267"/>
      <c r="CV834" s="267"/>
      <c r="CW834" s="267"/>
      <c r="CX834" s="267"/>
      <c r="CY834" s="267"/>
      <c r="CZ834" s="267"/>
      <c r="DA834" s="267"/>
      <c r="DB834" s="267"/>
      <c r="DC834" s="267"/>
      <c r="DD834" s="267"/>
      <c r="DE834" s="267"/>
      <c r="DF834" s="267"/>
      <c r="DG834" s="267"/>
      <c r="DH834" s="267"/>
      <c r="DI834" s="267"/>
      <c r="DJ834" s="267"/>
      <c r="DK834" s="267"/>
      <c r="DL834" s="267"/>
      <c r="DM834" s="267"/>
      <c r="DN834" s="267"/>
      <c r="DO834" s="267"/>
      <c r="DP834" s="267"/>
      <c r="DQ834" s="267"/>
      <c r="DR834" s="267"/>
      <c r="DS834" s="267"/>
      <c r="DT834" s="267"/>
      <c r="DU834" s="267"/>
      <c r="DV834" s="267"/>
      <c r="DW834" s="267"/>
      <c r="DX834" s="267"/>
      <c r="DY834" s="267"/>
      <c r="DZ834" s="267"/>
      <c r="EA834" s="267"/>
      <c r="EB834" s="267"/>
      <c r="EC834" s="267"/>
      <c r="ED834" s="267"/>
      <c r="EE834" s="267"/>
      <c r="EF834" s="267"/>
      <c r="EG834" s="267"/>
      <c r="EH834" s="267"/>
      <c r="EI834" s="267"/>
      <c r="EJ834" s="267"/>
      <c r="EK834" s="267"/>
      <c r="EL834" s="267"/>
      <c r="EM834" s="267"/>
      <c r="EN834" s="267"/>
      <c r="EO834" s="267"/>
      <c r="EP834" s="267"/>
      <c r="EQ834" s="267"/>
      <c r="ER834" s="267"/>
      <c r="ES834" s="267"/>
      <c r="ET834" s="267"/>
      <c r="EU834" s="267"/>
      <c r="EV834" s="267"/>
      <c r="EW834" s="267"/>
      <c r="EX834" s="267"/>
      <c r="EY834" s="267"/>
      <c r="EZ834" s="267"/>
      <c r="FA834" s="267"/>
      <c r="FB834" s="267"/>
      <c r="FC834" s="267"/>
      <c r="FD834" s="267"/>
      <c r="FE834" s="267"/>
      <c r="FF834" s="267"/>
      <c r="FG834" s="267"/>
      <c r="FH834" s="267"/>
      <c r="FI834" s="267"/>
      <c r="FJ834" s="267"/>
      <c r="FK834" s="267"/>
      <c r="FL834" s="267"/>
      <c r="FM834" s="267"/>
      <c r="FN834" s="267"/>
      <c r="FO834" s="267"/>
      <c r="FP834" s="267"/>
      <c r="FQ834" s="267"/>
      <c r="FR834" s="267"/>
      <c r="FS834" s="267"/>
      <c r="FT834" s="267"/>
      <c r="FU834" s="267"/>
      <c r="FV834" s="267"/>
      <c r="FW834" s="267"/>
      <c r="FX834" s="267"/>
      <c r="FY834" s="267"/>
      <c r="FZ834" s="267"/>
      <c r="GA834" s="267"/>
      <c r="GB834" s="267"/>
      <c r="GC834" s="267"/>
      <c r="GD834" s="267"/>
      <c r="GE834" s="267"/>
      <c r="GF834" s="267"/>
      <c r="GG834" s="267"/>
      <c r="GH834" s="267"/>
      <c r="GI834" s="267"/>
      <c r="GJ834" s="267"/>
      <c r="GK834" s="267"/>
      <c r="GL834" s="267"/>
      <c r="GM834" s="267"/>
      <c r="GN834" s="267"/>
      <c r="GO834" s="267"/>
      <c r="GP834" s="267"/>
      <c r="GQ834" s="267"/>
      <c r="GR834" s="267"/>
      <c r="GS834" s="267"/>
      <c r="GT834" s="267"/>
      <c r="GU834" s="267"/>
      <c r="GV834" s="267"/>
    </row>
    <row r="836" spans="1:204" s="502" customFormat="1">
      <c r="A836" s="258"/>
      <c r="B836" s="425"/>
      <c r="C836" s="260"/>
      <c r="D836" s="261"/>
      <c r="E836" s="262"/>
      <c r="F836" s="263"/>
      <c r="G836" s="426"/>
      <c r="H836" s="428"/>
      <c r="I836" s="507"/>
      <c r="J836" s="508"/>
      <c r="K836" s="509"/>
      <c r="L836" s="510"/>
      <c r="N836" s="511"/>
      <c r="O836" s="511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  <c r="AJ836" s="267"/>
      <c r="AK836" s="267"/>
      <c r="AL836" s="267"/>
      <c r="AM836" s="267"/>
      <c r="AN836" s="267"/>
      <c r="AO836" s="267"/>
      <c r="AP836" s="267"/>
      <c r="AQ836" s="267"/>
      <c r="AR836" s="267"/>
      <c r="AS836" s="267"/>
      <c r="AT836" s="267"/>
      <c r="AU836" s="267"/>
      <c r="AV836" s="267"/>
      <c r="AW836" s="267"/>
      <c r="AX836" s="267"/>
      <c r="AY836" s="267"/>
      <c r="AZ836" s="267"/>
      <c r="BA836" s="267"/>
      <c r="BB836" s="267"/>
      <c r="BC836" s="267"/>
      <c r="BD836" s="267"/>
      <c r="BE836" s="267"/>
      <c r="BF836" s="267"/>
      <c r="BG836" s="267"/>
      <c r="BH836" s="267"/>
      <c r="BI836" s="267"/>
      <c r="BJ836" s="267"/>
      <c r="BK836" s="267"/>
      <c r="BL836" s="267"/>
      <c r="BM836" s="267"/>
      <c r="BN836" s="267"/>
      <c r="BO836" s="267"/>
      <c r="BP836" s="267"/>
      <c r="BQ836" s="267"/>
      <c r="BR836" s="267"/>
      <c r="BS836" s="26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267"/>
      <c r="CJ836" s="267"/>
      <c r="CK836" s="267"/>
      <c r="CL836" s="267"/>
      <c r="CM836" s="267"/>
      <c r="CN836" s="267"/>
      <c r="CO836" s="267"/>
      <c r="CP836" s="267"/>
      <c r="CQ836" s="267"/>
      <c r="CR836" s="267"/>
      <c r="CS836" s="267"/>
      <c r="CT836" s="267"/>
      <c r="CU836" s="267"/>
      <c r="CV836" s="267"/>
      <c r="CW836" s="267"/>
      <c r="CX836" s="267"/>
      <c r="CY836" s="267"/>
      <c r="CZ836" s="267"/>
      <c r="DA836" s="267"/>
      <c r="DB836" s="267"/>
      <c r="DC836" s="267"/>
      <c r="DD836" s="267"/>
      <c r="DE836" s="267"/>
      <c r="DF836" s="267"/>
      <c r="DG836" s="267"/>
      <c r="DH836" s="267"/>
      <c r="DI836" s="267"/>
      <c r="DJ836" s="267"/>
      <c r="DK836" s="267"/>
      <c r="DL836" s="267"/>
      <c r="DM836" s="267"/>
      <c r="DN836" s="267"/>
      <c r="DO836" s="267"/>
      <c r="DP836" s="267"/>
      <c r="DQ836" s="267"/>
      <c r="DR836" s="267"/>
      <c r="DS836" s="267"/>
      <c r="DT836" s="267"/>
      <c r="DU836" s="267"/>
      <c r="DV836" s="267"/>
      <c r="DW836" s="267"/>
      <c r="DX836" s="267"/>
      <c r="DY836" s="267"/>
      <c r="DZ836" s="267"/>
      <c r="EA836" s="267"/>
      <c r="EB836" s="267"/>
      <c r="EC836" s="267"/>
      <c r="ED836" s="267"/>
      <c r="EE836" s="267"/>
      <c r="EF836" s="267"/>
      <c r="EG836" s="267"/>
      <c r="EH836" s="267"/>
      <c r="EI836" s="267"/>
      <c r="EJ836" s="267"/>
      <c r="EK836" s="267"/>
      <c r="EL836" s="267"/>
      <c r="EM836" s="267"/>
      <c r="EN836" s="267"/>
      <c r="EO836" s="267"/>
      <c r="EP836" s="267"/>
      <c r="EQ836" s="267"/>
      <c r="ER836" s="267"/>
      <c r="ES836" s="267"/>
      <c r="ET836" s="267"/>
      <c r="EU836" s="267"/>
      <c r="EV836" s="267"/>
      <c r="EW836" s="267"/>
      <c r="EX836" s="267"/>
      <c r="EY836" s="267"/>
      <c r="EZ836" s="267"/>
      <c r="FA836" s="267"/>
      <c r="FB836" s="267"/>
      <c r="FC836" s="267"/>
      <c r="FD836" s="267"/>
      <c r="FE836" s="267"/>
      <c r="FF836" s="267"/>
      <c r="FG836" s="267"/>
      <c r="FH836" s="267"/>
      <c r="FI836" s="267"/>
      <c r="FJ836" s="267"/>
      <c r="FK836" s="267"/>
      <c r="FL836" s="267"/>
      <c r="FM836" s="267"/>
      <c r="FN836" s="267"/>
      <c r="FO836" s="267"/>
      <c r="FP836" s="267"/>
      <c r="FQ836" s="267"/>
      <c r="FR836" s="267"/>
      <c r="FS836" s="267"/>
      <c r="FT836" s="267"/>
      <c r="FU836" s="267"/>
      <c r="FV836" s="267"/>
      <c r="FW836" s="267"/>
      <c r="FX836" s="267"/>
      <c r="FY836" s="267"/>
      <c r="FZ836" s="267"/>
      <c r="GA836" s="267"/>
      <c r="GB836" s="267"/>
      <c r="GC836" s="267"/>
      <c r="GD836" s="267"/>
      <c r="GE836" s="267"/>
      <c r="GF836" s="267"/>
      <c r="GG836" s="267"/>
      <c r="GH836" s="267"/>
      <c r="GI836" s="267"/>
      <c r="GJ836" s="267"/>
      <c r="GK836" s="267"/>
      <c r="GL836" s="267"/>
      <c r="GM836" s="267"/>
      <c r="GN836" s="267"/>
      <c r="GO836" s="267"/>
      <c r="GP836" s="267"/>
      <c r="GQ836" s="267"/>
      <c r="GR836" s="267"/>
      <c r="GS836" s="267"/>
      <c r="GT836" s="267"/>
      <c r="GU836" s="267"/>
      <c r="GV836" s="267"/>
    </row>
    <row r="837" spans="1:204" s="502" customFormat="1">
      <c r="A837" s="258"/>
      <c r="B837" s="425"/>
      <c r="C837" s="260"/>
      <c r="D837" s="261"/>
      <c r="E837" s="262"/>
      <c r="F837" s="263"/>
      <c r="G837" s="426"/>
      <c r="H837" s="428"/>
      <c r="I837" s="507"/>
      <c r="J837" s="508"/>
      <c r="K837" s="509"/>
      <c r="L837" s="510"/>
      <c r="N837" s="511"/>
      <c r="O837" s="511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  <c r="AJ837" s="267"/>
      <c r="AK837" s="267"/>
      <c r="AL837" s="267"/>
      <c r="AM837" s="267"/>
      <c r="AN837" s="267"/>
      <c r="AO837" s="267"/>
      <c r="AP837" s="267"/>
      <c r="AQ837" s="267"/>
      <c r="AR837" s="267"/>
      <c r="AS837" s="267"/>
      <c r="AT837" s="267"/>
      <c r="AU837" s="267"/>
      <c r="AV837" s="267"/>
      <c r="AW837" s="267"/>
      <c r="AX837" s="267"/>
      <c r="AY837" s="267"/>
      <c r="AZ837" s="267"/>
      <c r="BA837" s="267"/>
      <c r="BB837" s="267"/>
      <c r="BC837" s="267"/>
      <c r="BD837" s="267"/>
      <c r="BE837" s="267"/>
      <c r="BF837" s="267"/>
      <c r="BG837" s="267"/>
      <c r="BH837" s="267"/>
      <c r="BI837" s="267"/>
      <c r="BJ837" s="267"/>
      <c r="BK837" s="267"/>
      <c r="BL837" s="267"/>
      <c r="BM837" s="267"/>
      <c r="BN837" s="267"/>
      <c r="BO837" s="267"/>
      <c r="BP837" s="267"/>
      <c r="BQ837" s="267"/>
      <c r="BR837" s="267"/>
      <c r="BS837" s="26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267"/>
      <c r="CJ837" s="267"/>
      <c r="CK837" s="267"/>
      <c r="CL837" s="267"/>
      <c r="CM837" s="267"/>
      <c r="CN837" s="267"/>
      <c r="CO837" s="267"/>
      <c r="CP837" s="267"/>
      <c r="CQ837" s="267"/>
      <c r="CR837" s="267"/>
      <c r="CS837" s="267"/>
      <c r="CT837" s="267"/>
      <c r="CU837" s="267"/>
      <c r="CV837" s="267"/>
      <c r="CW837" s="267"/>
      <c r="CX837" s="267"/>
      <c r="CY837" s="267"/>
      <c r="CZ837" s="267"/>
      <c r="DA837" s="267"/>
      <c r="DB837" s="267"/>
      <c r="DC837" s="267"/>
      <c r="DD837" s="267"/>
      <c r="DE837" s="267"/>
      <c r="DF837" s="267"/>
      <c r="DG837" s="267"/>
      <c r="DH837" s="267"/>
      <c r="DI837" s="267"/>
      <c r="DJ837" s="267"/>
      <c r="DK837" s="267"/>
      <c r="DL837" s="267"/>
      <c r="DM837" s="267"/>
      <c r="DN837" s="267"/>
      <c r="DO837" s="267"/>
      <c r="DP837" s="267"/>
      <c r="DQ837" s="267"/>
      <c r="DR837" s="267"/>
      <c r="DS837" s="267"/>
      <c r="DT837" s="267"/>
      <c r="DU837" s="267"/>
      <c r="DV837" s="267"/>
      <c r="DW837" s="267"/>
      <c r="DX837" s="267"/>
      <c r="DY837" s="267"/>
      <c r="DZ837" s="267"/>
      <c r="EA837" s="267"/>
      <c r="EB837" s="267"/>
      <c r="EC837" s="267"/>
      <c r="ED837" s="267"/>
      <c r="EE837" s="267"/>
      <c r="EF837" s="267"/>
      <c r="EG837" s="267"/>
      <c r="EH837" s="267"/>
      <c r="EI837" s="267"/>
      <c r="EJ837" s="267"/>
      <c r="EK837" s="267"/>
      <c r="EL837" s="267"/>
      <c r="EM837" s="267"/>
      <c r="EN837" s="267"/>
      <c r="EO837" s="267"/>
      <c r="EP837" s="267"/>
      <c r="EQ837" s="267"/>
      <c r="ER837" s="267"/>
      <c r="ES837" s="267"/>
      <c r="ET837" s="267"/>
      <c r="EU837" s="267"/>
      <c r="EV837" s="267"/>
      <c r="EW837" s="267"/>
      <c r="EX837" s="267"/>
      <c r="EY837" s="267"/>
      <c r="EZ837" s="267"/>
      <c r="FA837" s="267"/>
      <c r="FB837" s="267"/>
      <c r="FC837" s="267"/>
      <c r="FD837" s="267"/>
      <c r="FE837" s="267"/>
      <c r="FF837" s="267"/>
      <c r="FG837" s="267"/>
      <c r="FH837" s="267"/>
      <c r="FI837" s="267"/>
      <c r="FJ837" s="267"/>
      <c r="FK837" s="267"/>
      <c r="FL837" s="267"/>
      <c r="FM837" s="267"/>
      <c r="FN837" s="267"/>
      <c r="FO837" s="267"/>
      <c r="FP837" s="267"/>
      <c r="FQ837" s="267"/>
      <c r="FR837" s="267"/>
      <c r="FS837" s="267"/>
      <c r="FT837" s="267"/>
      <c r="FU837" s="267"/>
      <c r="FV837" s="267"/>
      <c r="FW837" s="267"/>
      <c r="FX837" s="267"/>
      <c r="FY837" s="267"/>
      <c r="FZ837" s="267"/>
      <c r="GA837" s="267"/>
      <c r="GB837" s="267"/>
      <c r="GC837" s="267"/>
      <c r="GD837" s="267"/>
      <c r="GE837" s="267"/>
      <c r="GF837" s="267"/>
      <c r="GG837" s="267"/>
      <c r="GH837" s="267"/>
      <c r="GI837" s="267"/>
      <c r="GJ837" s="267"/>
      <c r="GK837" s="267"/>
      <c r="GL837" s="267"/>
      <c r="GM837" s="267"/>
      <c r="GN837" s="267"/>
      <c r="GO837" s="267"/>
      <c r="GP837" s="267"/>
      <c r="GQ837" s="267"/>
      <c r="GR837" s="267"/>
      <c r="GS837" s="267"/>
      <c r="GT837" s="267"/>
      <c r="GU837" s="267"/>
      <c r="GV837" s="267"/>
    </row>
    <row r="839" spans="1:204" s="502" customFormat="1">
      <c r="A839" s="258"/>
      <c r="B839" s="425"/>
      <c r="C839" s="260"/>
      <c r="D839" s="261"/>
      <c r="E839" s="262"/>
      <c r="F839" s="263"/>
      <c r="G839" s="426"/>
      <c r="H839" s="428"/>
      <c r="I839" s="507"/>
      <c r="J839" s="508"/>
      <c r="K839" s="509"/>
      <c r="L839" s="510"/>
      <c r="N839" s="511"/>
      <c r="O839" s="511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  <c r="AJ839" s="267"/>
      <c r="AK839" s="267"/>
      <c r="AL839" s="267"/>
      <c r="AM839" s="267"/>
      <c r="AN839" s="267"/>
      <c r="AO839" s="267"/>
      <c r="AP839" s="267"/>
      <c r="AQ839" s="267"/>
      <c r="AR839" s="267"/>
      <c r="AS839" s="267"/>
      <c r="AT839" s="267"/>
      <c r="AU839" s="267"/>
      <c r="AV839" s="267"/>
      <c r="AW839" s="267"/>
      <c r="AX839" s="267"/>
      <c r="AY839" s="267"/>
      <c r="AZ839" s="267"/>
      <c r="BA839" s="267"/>
      <c r="BB839" s="267"/>
      <c r="BC839" s="267"/>
      <c r="BD839" s="267"/>
      <c r="BE839" s="267"/>
      <c r="BF839" s="267"/>
      <c r="BG839" s="267"/>
      <c r="BH839" s="267"/>
      <c r="BI839" s="267"/>
      <c r="BJ839" s="267"/>
      <c r="BK839" s="267"/>
      <c r="BL839" s="267"/>
      <c r="BM839" s="267"/>
      <c r="BN839" s="267"/>
      <c r="BO839" s="267"/>
      <c r="BP839" s="267"/>
      <c r="BQ839" s="267"/>
      <c r="BR839" s="267"/>
      <c r="BS839" s="26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267"/>
      <c r="CJ839" s="267"/>
      <c r="CK839" s="267"/>
      <c r="CL839" s="267"/>
      <c r="CM839" s="267"/>
      <c r="CN839" s="267"/>
      <c r="CO839" s="267"/>
      <c r="CP839" s="267"/>
      <c r="CQ839" s="267"/>
      <c r="CR839" s="267"/>
      <c r="CS839" s="267"/>
      <c r="CT839" s="267"/>
      <c r="CU839" s="267"/>
      <c r="CV839" s="267"/>
      <c r="CW839" s="267"/>
      <c r="CX839" s="267"/>
      <c r="CY839" s="267"/>
      <c r="CZ839" s="267"/>
      <c r="DA839" s="267"/>
      <c r="DB839" s="267"/>
      <c r="DC839" s="267"/>
      <c r="DD839" s="267"/>
      <c r="DE839" s="267"/>
      <c r="DF839" s="267"/>
      <c r="DG839" s="267"/>
      <c r="DH839" s="267"/>
      <c r="DI839" s="267"/>
      <c r="DJ839" s="267"/>
      <c r="DK839" s="267"/>
      <c r="DL839" s="267"/>
      <c r="DM839" s="267"/>
      <c r="DN839" s="267"/>
      <c r="DO839" s="267"/>
      <c r="DP839" s="267"/>
      <c r="DQ839" s="267"/>
      <c r="DR839" s="267"/>
      <c r="DS839" s="267"/>
      <c r="DT839" s="267"/>
      <c r="DU839" s="267"/>
      <c r="DV839" s="267"/>
      <c r="DW839" s="267"/>
      <c r="DX839" s="267"/>
      <c r="DY839" s="267"/>
      <c r="DZ839" s="267"/>
      <c r="EA839" s="267"/>
      <c r="EB839" s="267"/>
      <c r="EC839" s="267"/>
      <c r="ED839" s="267"/>
      <c r="EE839" s="267"/>
      <c r="EF839" s="267"/>
      <c r="EG839" s="267"/>
      <c r="EH839" s="267"/>
      <c r="EI839" s="267"/>
      <c r="EJ839" s="267"/>
      <c r="EK839" s="267"/>
      <c r="EL839" s="267"/>
      <c r="EM839" s="267"/>
      <c r="EN839" s="267"/>
      <c r="EO839" s="267"/>
      <c r="EP839" s="267"/>
      <c r="EQ839" s="267"/>
      <c r="ER839" s="267"/>
      <c r="ES839" s="267"/>
      <c r="ET839" s="267"/>
      <c r="EU839" s="267"/>
      <c r="EV839" s="267"/>
      <c r="EW839" s="267"/>
      <c r="EX839" s="267"/>
      <c r="EY839" s="267"/>
      <c r="EZ839" s="267"/>
      <c r="FA839" s="267"/>
      <c r="FB839" s="267"/>
      <c r="FC839" s="267"/>
      <c r="FD839" s="267"/>
      <c r="FE839" s="267"/>
      <c r="FF839" s="267"/>
      <c r="FG839" s="267"/>
      <c r="FH839" s="267"/>
      <c r="FI839" s="267"/>
      <c r="FJ839" s="267"/>
      <c r="FK839" s="267"/>
      <c r="FL839" s="267"/>
      <c r="FM839" s="267"/>
      <c r="FN839" s="267"/>
      <c r="FO839" s="267"/>
      <c r="FP839" s="267"/>
      <c r="FQ839" s="267"/>
      <c r="FR839" s="267"/>
      <c r="FS839" s="267"/>
      <c r="FT839" s="267"/>
      <c r="FU839" s="267"/>
      <c r="FV839" s="267"/>
      <c r="FW839" s="267"/>
      <c r="FX839" s="267"/>
      <c r="FY839" s="267"/>
      <c r="FZ839" s="267"/>
      <c r="GA839" s="267"/>
      <c r="GB839" s="267"/>
      <c r="GC839" s="267"/>
      <c r="GD839" s="267"/>
      <c r="GE839" s="267"/>
      <c r="GF839" s="267"/>
      <c r="GG839" s="267"/>
      <c r="GH839" s="267"/>
      <c r="GI839" s="267"/>
      <c r="GJ839" s="267"/>
      <c r="GK839" s="267"/>
      <c r="GL839" s="267"/>
      <c r="GM839" s="267"/>
      <c r="GN839" s="267"/>
      <c r="GO839" s="267"/>
      <c r="GP839" s="267"/>
      <c r="GQ839" s="267"/>
      <c r="GR839" s="267"/>
      <c r="GS839" s="267"/>
      <c r="GT839" s="267"/>
      <c r="GU839" s="267"/>
      <c r="GV839" s="267"/>
    </row>
    <row r="841" spans="1:204" s="502" customFormat="1">
      <c r="A841" s="258"/>
      <c r="B841" s="425"/>
      <c r="C841" s="260"/>
      <c r="D841" s="261"/>
      <c r="E841" s="262"/>
      <c r="F841" s="263"/>
      <c r="G841" s="426"/>
      <c r="H841" s="428"/>
      <c r="I841" s="507"/>
      <c r="J841" s="508"/>
      <c r="K841" s="509"/>
      <c r="L841" s="510"/>
      <c r="N841" s="511"/>
      <c r="O841" s="511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  <c r="AJ841" s="267"/>
      <c r="AK841" s="267"/>
      <c r="AL841" s="267"/>
      <c r="AM841" s="267"/>
      <c r="AN841" s="267"/>
      <c r="AO841" s="267"/>
      <c r="AP841" s="267"/>
      <c r="AQ841" s="267"/>
      <c r="AR841" s="267"/>
      <c r="AS841" s="267"/>
      <c r="AT841" s="267"/>
      <c r="AU841" s="267"/>
      <c r="AV841" s="267"/>
      <c r="AW841" s="267"/>
      <c r="AX841" s="267"/>
      <c r="AY841" s="267"/>
      <c r="AZ841" s="267"/>
      <c r="BA841" s="267"/>
      <c r="BB841" s="267"/>
      <c r="BC841" s="267"/>
      <c r="BD841" s="267"/>
      <c r="BE841" s="267"/>
      <c r="BF841" s="267"/>
      <c r="BG841" s="267"/>
      <c r="BH841" s="267"/>
      <c r="BI841" s="267"/>
      <c r="BJ841" s="267"/>
      <c r="BK841" s="267"/>
      <c r="BL841" s="267"/>
      <c r="BM841" s="267"/>
      <c r="BN841" s="267"/>
      <c r="BO841" s="267"/>
      <c r="BP841" s="267"/>
      <c r="BQ841" s="267"/>
      <c r="BR841" s="267"/>
      <c r="BS841" s="26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267"/>
      <c r="CJ841" s="267"/>
      <c r="CK841" s="267"/>
      <c r="CL841" s="267"/>
      <c r="CM841" s="267"/>
      <c r="CN841" s="267"/>
      <c r="CO841" s="267"/>
      <c r="CP841" s="267"/>
      <c r="CQ841" s="267"/>
      <c r="CR841" s="267"/>
      <c r="CS841" s="267"/>
      <c r="CT841" s="267"/>
      <c r="CU841" s="267"/>
      <c r="CV841" s="267"/>
      <c r="CW841" s="267"/>
      <c r="CX841" s="267"/>
      <c r="CY841" s="267"/>
      <c r="CZ841" s="267"/>
      <c r="DA841" s="267"/>
      <c r="DB841" s="267"/>
      <c r="DC841" s="267"/>
      <c r="DD841" s="267"/>
      <c r="DE841" s="267"/>
      <c r="DF841" s="267"/>
      <c r="DG841" s="267"/>
      <c r="DH841" s="267"/>
      <c r="DI841" s="267"/>
      <c r="DJ841" s="267"/>
      <c r="DK841" s="267"/>
      <c r="DL841" s="267"/>
      <c r="DM841" s="267"/>
      <c r="DN841" s="267"/>
      <c r="DO841" s="267"/>
      <c r="DP841" s="267"/>
      <c r="DQ841" s="267"/>
      <c r="DR841" s="267"/>
      <c r="DS841" s="267"/>
      <c r="DT841" s="267"/>
      <c r="DU841" s="267"/>
      <c r="DV841" s="267"/>
      <c r="DW841" s="267"/>
      <c r="DX841" s="267"/>
      <c r="DY841" s="267"/>
      <c r="DZ841" s="267"/>
      <c r="EA841" s="267"/>
      <c r="EB841" s="267"/>
      <c r="EC841" s="267"/>
      <c r="ED841" s="267"/>
      <c r="EE841" s="267"/>
      <c r="EF841" s="267"/>
      <c r="EG841" s="267"/>
      <c r="EH841" s="267"/>
      <c r="EI841" s="267"/>
      <c r="EJ841" s="267"/>
      <c r="EK841" s="267"/>
      <c r="EL841" s="267"/>
      <c r="EM841" s="267"/>
      <c r="EN841" s="267"/>
      <c r="EO841" s="267"/>
      <c r="EP841" s="267"/>
      <c r="EQ841" s="267"/>
      <c r="ER841" s="267"/>
      <c r="ES841" s="267"/>
      <c r="ET841" s="267"/>
      <c r="EU841" s="267"/>
      <c r="EV841" s="267"/>
      <c r="EW841" s="267"/>
      <c r="EX841" s="267"/>
      <c r="EY841" s="267"/>
      <c r="EZ841" s="267"/>
      <c r="FA841" s="267"/>
      <c r="FB841" s="267"/>
      <c r="FC841" s="267"/>
      <c r="FD841" s="267"/>
      <c r="FE841" s="267"/>
      <c r="FF841" s="267"/>
      <c r="FG841" s="267"/>
      <c r="FH841" s="267"/>
      <c r="FI841" s="267"/>
      <c r="FJ841" s="267"/>
      <c r="FK841" s="267"/>
      <c r="FL841" s="267"/>
      <c r="FM841" s="267"/>
      <c r="FN841" s="267"/>
      <c r="FO841" s="267"/>
      <c r="FP841" s="267"/>
      <c r="FQ841" s="267"/>
      <c r="FR841" s="267"/>
      <c r="FS841" s="267"/>
      <c r="FT841" s="267"/>
      <c r="FU841" s="267"/>
      <c r="FV841" s="267"/>
      <c r="FW841" s="267"/>
      <c r="FX841" s="267"/>
      <c r="FY841" s="267"/>
      <c r="FZ841" s="267"/>
      <c r="GA841" s="267"/>
      <c r="GB841" s="267"/>
      <c r="GC841" s="267"/>
      <c r="GD841" s="267"/>
      <c r="GE841" s="267"/>
      <c r="GF841" s="267"/>
      <c r="GG841" s="267"/>
      <c r="GH841" s="267"/>
      <c r="GI841" s="267"/>
      <c r="GJ841" s="267"/>
      <c r="GK841" s="267"/>
      <c r="GL841" s="267"/>
      <c r="GM841" s="267"/>
      <c r="GN841" s="267"/>
      <c r="GO841" s="267"/>
      <c r="GP841" s="267"/>
      <c r="GQ841" s="267"/>
      <c r="GR841" s="267"/>
      <c r="GS841" s="267"/>
      <c r="GT841" s="267"/>
      <c r="GU841" s="267"/>
      <c r="GV841" s="267"/>
    </row>
    <row r="843" spans="1:204" s="502" customFormat="1">
      <c r="A843" s="258"/>
      <c r="B843" s="425"/>
      <c r="C843" s="260"/>
      <c r="D843" s="261"/>
      <c r="E843" s="262"/>
      <c r="F843" s="263"/>
      <c r="G843" s="426"/>
      <c r="H843" s="428"/>
      <c r="I843" s="507"/>
      <c r="J843" s="508"/>
      <c r="K843" s="509"/>
      <c r="L843" s="510"/>
      <c r="N843" s="511"/>
      <c r="O843" s="511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  <c r="AJ843" s="267"/>
      <c r="AK843" s="267"/>
      <c r="AL843" s="267"/>
      <c r="AM843" s="267"/>
      <c r="AN843" s="267"/>
      <c r="AO843" s="267"/>
      <c r="AP843" s="267"/>
      <c r="AQ843" s="267"/>
      <c r="AR843" s="267"/>
      <c r="AS843" s="267"/>
      <c r="AT843" s="267"/>
      <c r="AU843" s="267"/>
      <c r="AV843" s="267"/>
      <c r="AW843" s="267"/>
      <c r="AX843" s="267"/>
      <c r="AY843" s="267"/>
      <c r="AZ843" s="267"/>
      <c r="BA843" s="267"/>
      <c r="BB843" s="267"/>
      <c r="BC843" s="267"/>
      <c r="BD843" s="267"/>
      <c r="BE843" s="267"/>
      <c r="BF843" s="267"/>
      <c r="BG843" s="267"/>
      <c r="BH843" s="267"/>
      <c r="BI843" s="267"/>
      <c r="BJ843" s="267"/>
      <c r="BK843" s="267"/>
      <c r="BL843" s="267"/>
      <c r="BM843" s="267"/>
      <c r="BN843" s="267"/>
      <c r="BO843" s="267"/>
      <c r="BP843" s="267"/>
      <c r="BQ843" s="267"/>
      <c r="BR843" s="267"/>
      <c r="BS843" s="26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267"/>
      <c r="CJ843" s="267"/>
      <c r="CK843" s="267"/>
      <c r="CL843" s="267"/>
      <c r="CM843" s="267"/>
      <c r="CN843" s="267"/>
      <c r="CO843" s="267"/>
      <c r="CP843" s="267"/>
      <c r="CQ843" s="267"/>
      <c r="CR843" s="267"/>
      <c r="CS843" s="267"/>
      <c r="CT843" s="267"/>
      <c r="CU843" s="267"/>
      <c r="CV843" s="267"/>
      <c r="CW843" s="267"/>
      <c r="CX843" s="267"/>
      <c r="CY843" s="267"/>
      <c r="CZ843" s="267"/>
      <c r="DA843" s="267"/>
      <c r="DB843" s="267"/>
      <c r="DC843" s="267"/>
      <c r="DD843" s="267"/>
      <c r="DE843" s="267"/>
      <c r="DF843" s="267"/>
      <c r="DG843" s="267"/>
      <c r="DH843" s="267"/>
      <c r="DI843" s="267"/>
      <c r="DJ843" s="267"/>
      <c r="DK843" s="267"/>
      <c r="DL843" s="267"/>
      <c r="DM843" s="267"/>
      <c r="DN843" s="267"/>
      <c r="DO843" s="267"/>
      <c r="DP843" s="267"/>
      <c r="DQ843" s="267"/>
      <c r="DR843" s="267"/>
      <c r="DS843" s="267"/>
      <c r="DT843" s="267"/>
      <c r="DU843" s="267"/>
      <c r="DV843" s="267"/>
      <c r="DW843" s="267"/>
      <c r="DX843" s="267"/>
      <c r="DY843" s="267"/>
      <c r="DZ843" s="267"/>
      <c r="EA843" s="267"/>
      <c r="EB843" s="267"/>
      <c r="EC843" s="267"/>
      <c r="ED843" s="267"/>
      <c r="EE843" s="267"/>
      <c r="EF843" s="267"/>
      <c r="EG843" s="267"/>
      <c r="EH843" s="267"/>
      <c r="EI843" s="267"/>
      <c r="EJ843" s="267"/>
      <c r="EK843" s="267"/>
      <c r="EL843" s="267"/>
      <c r="EM843" s="267"/>
      <c r="EN843" s="267"/>
      <c r="EO843" s="267"/>
      <c r="EP843" s="267"/>
      <c r="EQ843" s="267"/>
      <c r="ER843" s="267"/>
      <c r="ES843" s="267"/>
      <c r="ET843" s="267"/>
      <c r="EU843" s="267"/>
      <c r="EV843" s="267"/>
      <c r="EW843" s="267"/>
      <c r="EX843" s="267"/>
      <c r="EY843" s="267"/>
      <c r="EZ843" s="267"/>
      <c r="FA843" s="267"/>
      <c r="FB843" s="267"/>
      <c r="FC843" s="267"/>
      <c r="FD843" s="267"/>
      <c r="FE843" s="267"/>
      <c r="FF843" s="267"/>
      <c r="FG843" s="267"/>
      <c r="FH843" s="267"/>
      <c r="FI843" s="267"/>
      <c r="FJ843" s="267"/>
      <c r="FK843" s="267"/>
      <c r="FL843" s="267"/>
      <c r="FM843" s="267"/>
      <c r="FN843" s="267"/>
      <c r="FO843" s="267"/>
      <c r="FP843" s="267"/>
      <c r="FQ843" s="267"/>
      <c r="FR843" s="267"/>
      <c r="FS843" s="267"/>
      <c r="FT843" s="267"/>
      <c r="FU843" s="267"/>
      <c r="FV843" s="267"/>
      <c r="FW843" s="267"/>
      <c r="FX843" s="267"/>
      <c r="FY843" s="267"/>
      <c r="FZ843" s="267"/>
      <c r="GA843" s="267"/>
      <c r="GB843" s="267"/>
      <c r="GC843" s="267"/>
      <c r="GD843" s="267"/>
      <c r="GE843" s="267"/>
      <c r="GF843" s="267"/>
      <c r="GG843" s="267"/>
      <c r="GH843" s="267"/>
      <c r="GI843" s="267"/>
      <c r="GJ843" s="267"/>
      <c r="GK843" s="267"/>
      <c r="GL843" s="267"/>
      <c r="GM843" s="267"/>
      <c r="GN843" s="267"/>
      <c r="GO843" s="267"/>
      <c r="GP843" s="267"/>
      <c r="GQ843" s="267"/>
      <c r="GR843" s="267"/>
      <c r="GS843" s="267"/>
      <c r="GT843" s="267"/>
      <c r="GU843" s="267"/>
      <c r="GV843" s="267"/>
    </row>
    <row r="845" spans="1:204" s="502" customFormat="1">
      <c r="A845" s="258"/>
      <c r="B845" s="425"/>
      <c r="C845" s="260"/>
      <c r="D845" s="261"/>
      <c r="E845" s="262"/>
      <c r="F845" s="263"/>
      <c r="G845" s="426"/>
      <c r="H845" s="428"/>
      <c r="I845" s="507"/>
      <c r="J845" s="508"/>
      <c r="K845" s="509"/>
      <c r="L845" s="510"/>
      <c r="N845" s="511"/>
      <c r="O845" s="511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  <c r="AJ845" s="267"/>
      <c r="AK845" s="267"/>
      <c r="AL845" s="267"/>
      <c r="AM845" s="267"/>
      <c r="AN845" s="267"/>
      <c r="AO845" s="267"/>
      <c r="AP845" s="267"/>
      <c r="AQ845" s="267"/>
      <c r="AR845" s="267"/>
      <c r="AS845" s="267"/>
      <c r="AT845" s="267"/>
      <c r="AU845" s="267"/>
      <c r="AV845" s="267"/>
      <c r="AW845" s="267"/>
      <c r="AX845" s="267"/>
      <c r="AY845" s="267"/>
      <c r="AZ845" s="267"/>
      <c r="BA845" s="267"/>
      <c r="BB845" s="267"/>
      <c r="BC845" s="267"/>
      <c r="BD845" s="267"/>
      <c r="BE845" s="267"/>
      <c r="BF845" s="267"/>
      <c r="BG845" s="267"/>
      <c r="BH845" s="267"/>
      <c r="BI845" s="267"/>
      <c r="BJ845" s="267"/>
      <c r="BK845" s="267"/>
      <c r="BL845" s="267"/>
      <c r="BM845" s="267"/>
      <c r="BN845" s="267"/>
      <c r="BO845" s="267"/>
      <c r="BP845" s="267"/>
      <c r="BQ845" s="267"/>
      <c r="BR845" s="267"/>
      <c r="BS845" s="26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267"/>
      <c r="CJ845" s="267"/>
      <c r="CK845" s="267"/>
      <c r="CL845" s="267"/>
      <c r="CM845" s="267"/>
      <c r="CN845" s="267"/>
      <c r="CO845" s="267"/>
      <c r="CP845" s="267"/>
      <c r="CQ845" s="267"/>
      <c r="CR845" s="267"/>
      <c r="CS845" s="267"/>
      <c r="CT845" s="267"/>
      <c r="CU845" s="267"/>
      <c r="CV845" s="267"/>
      <c r="CW845" s="267"/>
      <c r="CX845" s="267"/>
      <c r="CY845" s="267"/>
      <c r="CZ845" s="267"/>
      <c r="DA845" s="267"/>
      <c r="DB845" s="267"/>
      <c r="DC845" s="267"/>
      <c r="DD845" s="267"/>
      <c r="DE845" s="267"/>
      <c r="DF845" s="267"/>
      <c r="DG845" s="267"/>
      <c r="DH845" s="267"/>
      <c r="DI845" s="267"/>
      <c r="DJ845" s="267"/>
      <c r="DK845" s="267"/>
      <c r="DL845" s="267"/>
      <c r="DM845" s="267"/>
      <c r="DN845" s="267"/>
      <c r="DO845" s="267"/>
      <c r="DP845" s="267"/>
      <c r="DQ845" s="267"/>
      <c r="DR845" s="267"/>
      <c r="DS845" s="267"/>
      <c r="DT845" s="267"/>
      <c r="DU845" s="267"/>
      <c r="DV845" s="267"/>
      <c r="DW845" s="267"/>
      <c r="DX845" s="267"/>
      <c r="DY845" s="267"/>
      <c r="DZ845" s="267"/>
      <c r="EA845" s="267"/>
      <c r="EB845" s="267"/>
      <c r="EC845" s="267"/>
      <c r="ED845" s="267"/>
      <c r="EE845" s="267"/>
      <c r="EF845" s="267"/>
      <c r="EG845" s="267"/>
      <c r="EH845" s="267"/>
      <c r="EI845" s="267"/>
      <c r="EJ845" s="267"/>
      <c r="EK845" s="267"/>
      <c r="EL845" s="267"/>
      <c r="EM845" s="267"/>
      <c r="EN845" s="267"/>
      <c r="EO845" s="267"/>
      <c r="EP845" s="267"/>
      <c r="EQ845" s="267"/>
      <c r="ER845" s="267"/>
      <c r="ES845" s="267"/>
      <c r="ET845" s="267"/>
      <c r="EU845" s="267"/>
      <c r="EV845" s="267"/>
      <c r="EW845" s="267"/>
      <c r="EX845" s="267"/>
      <c r="EY845" s="267"/>
      <c r="EZ845" s="267"/>
      <c r="FA845" s="267"/>
      <c r="FB845" s="267"/>
      <c r="FC845" s="267"/>
      <c r="FD845" s="267"/>
      <c r="FE845" s="267"/>
      <c r="FF845" s="267"/>
      <c r="FG845" s="267"/>
      <c r="FH845" s="267"/>
      <c r="FI845" s="267"/>
      <c r="FJ845" s="267"/>
      <c r="FK845" s="267"/>
      <c r="FL845" s="267"/>
      <c r="FM845" s="267"/>
      <c r="FN845" s="267"/>
      <c r="FO845" s="267"/>
      <c r="FP845" s="267"/>
      <c r="FQ845" s="267"/>
      <c r="FR845" s="267"/>
      <c r="FS845" s="267"/>
      <c r="FT845" s="267"/>
      <c r="FU845" s="267"/>
      <c r="FV845" s="267"/>
      <c r="FW845" s="267"/>
      <c r="FX845" s="267"/>
      <c r="FY845" s="267"/>
      <c r="FZ845" s="267"/>
      <c r="GA845" s="267"/>
      <c r="GB845" s="267"/>
      <c r="GC845" s="267"/>
      <c r="GD845" s="267"/>
      <c r="GE845" s="267"/>
      <c r="GF845" s="267"/>
      <c r="GG845" s="267"/>
      <c r="GH845" s="267"/>
      <c r="GI845" s="267"/>
      <c r="GJ845" s="267"/>
      <c r="GK845" s="267"/>
      <c r="GL845" s="267"/>
      <c r="GM845" s="267"/>
      <c r="GN845" s="267"/>
      <c r="GO845" s="267"/>
      <c r="GP845" s="267"/>
      <c r="GQ845" s="267"/>
      <c r="GR845" s="267"/>
      <c r="GS845" s="267"/>
      <c r="GT845" s="267"/>
      <c r="GU845" s="267"/>
      <c r="GV845" s="267"/>
    </row>
    <row r="847" spans="1:204" s="502" customFormat="1">
      <c r="A847" s="258"/>
      <c r="B847" s="425"/>
      <c r="C847" s="260"/>
      <c r="D847" s="261"/>
      <c r="E847" s="262"/>
      <c r="F847" s="263"/>
      <c r="G847" s="426"/>
      <c r="H847" s="428"/>
      <c r="I847" s="507"/>
      <c r="J847" s="508"/>
      <c r="K847" s="509"/>
      <c r="L847" s="510"/>
      <c r="N847" s="511"/>
      <c r="O847" s="511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  <c r="AJ847" s="267"/>
      <c r="AK847" s="267"/>
      <c r="AL847" s="267"/>
      <c r="AM847" s="267"/>
      <c r="AN847" s="267"/>
      <c r="AO847" s="267"/>
      <c r="AP847" s="267"/>
      <c r="AQ847" s="267"/>
      <c r="AR847" s="267"/>
      <c r="AS847" s="267"/>
      <c r="AT847" s="267"/>
      <c r="AU847" s="267"/>
      <c r="AV847" s="267"/>
      <c r="AW847" s="267"/>
      <c r="AX847" s="267"/>
      <c r="AY847" s="267"/>
      <c r="AZ847" s="267"/>
      <c r="BA847" s="267"/>
      <c r="BB847" s="267"/>
      <c r="BC847" s="267"/>
      <c r="BD847" s="267"/>
      <c r="BE847" s="267"/>
      <c r="BF847" s="267"/>
      <c r="BG847" s="267"/>
      <c r="BH847" s="267"/>
      <c r="BI847" s="267"/>
      <c r="BJ847" s="267"/>
      <c r="BK847" s="267"/>
      <c r="BL847" s="267"/>
      <c r="BM847" s="267"/>
      <c r="BN847" s="267"/>
      <c r="BO847" s="267"/>
      <c r="BP847" s="267"/>
      <c r="BQ847" s="267"/>
      <c r="BR847" s="267"/>
      <c r="BS847" s="26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267"/>
      <c r="CJ847" s="267"/>
      <c r="CK847" s="267"/>
      <c r="CL847" s="267"/>
      <c r="CM847" s="267"/>
      <c r="CN847" s="267"/>
      <c r="CO847" s="267"/>
      <c r="CP847" s="267"/>
      <c r="CQ847" s="267"/>
      <c r="CR847" s="267"/>
      <c r="CS847" s="267"/>
      <c r="CT847" s="267"/>
      <c r="CU847" s="267"/>
      <c r="CV847" s="267"/>
      <c r="CW847" s="267"/>
      <c r="CX847" s="267"/>
      <c r="CY847" s="267"/>
      <c r="CZ847" s="267"/>
      <c r="DA847" s="267"/>
      <c r="DB847" s="267"/>
      <c r="DC847" s="267"/>
      <c r="DD847" s="267"/>
      <c r="DE847" s="267"/>
      <c r="DF847" s="267"/>
      <c r="DG847" s="267"/>
      <c r="DH847" s="267"/>
      <c r="DI847" s="267"/>
      <c r="DJ847" s="267"/>
      <c r="DK847" s="267"/>
      <c r="DL847" s="267"/>
      <c r="DM847" s="267"/>
      <c r="DN847" s="267"/>
      <c r="DO847" s="267"/>
      <c r="DP847" s="267"/>
      <c r="DQ847" s="267"/>
      <c r="DR847" s="267"/>
      <c r="DS847" s="267"/>
      <c r="DT847" s="267"/>
      <c r="DU847" s="267"/>
      <c r="DV847" s="267"/>
      <c r="DW847" s="267"/>
      <c r="DX847" s="267"/>
      <c r="DY847" s="267"/>
      <c r="DZ847" s="267"/>
      <c r="EA847" s="267"/>
      <c r="EB847" s="267"/>
      <c r="EC847" s="267"/>
      <c r="ED847" s="267"/>
      <c r="EE847" s="267"/>
      <c r="EF847" s="267"/>
      <c r="EG847" s="267"/>
      <c r="EH847" s="267"/>
      <c r="EI847" s="267"/>
      <c r="EJ847" s="267"/>
      <c r="EK847" s="267"/>
      <c r="EL847" s="267"/>
      <c r="EM847" s="267"/>
      <c r="EN847" s="267"/>
      <c r="EO847" s="267"/>
      <c r="EP847" s="267"/>
      <c r="EQ847" s="267"/>
      <c r="ER847" s="267"/>
      <c r="ES847" s="267"/>
      <c r="ET847" s="267"/>
      <c r="EU847" s="267"/>
      <c r="EV847" s="267"/>
      <c r="EW847" s="267"/>
      <c r="EX847" s="267"/>
      <c r="EY847" s="267"/>
      <c r="EZ847" s="267"/>
      <c r="FA847" s="267"/>
      <c r="FB847" s="267"/>
      <c r="FC847" s="267"/>
      <c r="FD847" s="267"/>
      <c r="FE847" s="267"/>
      <c r="FF847" s="267"/>
      <c r="FG847" s="267"/>
      <c r="FH847" s="267"/>
      <c r="FI847" s="267"/>
      <c r="FJ847" s="267"/>
      <c r="FK847" s="267"/>
      <c r="FL847" s="267"/>
      <c r="FM847" s="267"/>
      <c r="FN847" s="267"/>
      <c r="FO847" s="267"/>
      <c r="FP847" s="267"/>
      <c r="FQ847" s="267"/>
      <c r="FR847" s="267"/>
      <c r="FS847" s="267"/>
      <c r="FT847" s="267"/>
      <c r="FU847" s="267"/>
      <c r="FV847" s="267"/>
      <c r="FW847" s="267"/>
      <c r="FX847" s="267"/>
      <c r="FY847" s="267"/>
      <c r="FZ847" s="267"/>
      <c r="GA847" s="267"/>
      <c r="GB847" s="267"/>
      <c r="GC847" s="267"/>
      <c r="GD847" s="267"/>
      <c r="GE847" s="267"/>
      <c r="GF847" s="267"/>
      <c r="GG847" s="267"/>
      <c r="GH847" s="267"/>
      <c r="GI847" s="267"/>
      <c r="GJ847" s="267"/>
      <c r="GK847" s="267"/>
      <c r="GL847" s="267"/>
      <c r="GM847" s="267"/>
      <c r="GN847" s="267"/>
      <c r="GO847" s="267"/>
      <c r="GP847" s="267"/>
      <c r="GQ847" s="267"/>
      <c r="GR847" s="267"/>
      <c r="GS847" s="267"/>
      <c r="GT847" s="267"/>
      <c r="GU847" s="267"/>
      <c r="GV847" s="267"/>
    </row>
    <row r="849" spans="1:204" s="502" customFormat="1">
      <c r="A849" s="258"/>
      <c r="B849" s="425"/>
      <c r="C849" s="260"/>
      <c r="D849" s="261"/>
      <c r="E849" s="262"/>
      <c r="F849" s="263"/>
      <c r="G849" s="426"/>
      <c r="H849" s="428"/>
      <c r="I849" s="507"/>
      <c r="J849" s="508"/>
      <c r="K849" s="509"/>
      <c r="L849" s="510"/>
      <c r="N849" s="511"/>
      <c r="O849" s="511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  <c r="AJ849" s="267"/>
      <c r="AK849" s="267"/>
      <c r="AL849" s="267"/>
      <c r="AM849" s="267"/>
      <c r="AN849" s="267"/>
      <c r="AO849" s="267"/>
      <c r="AP849" s="267"/>
      <c r="AQ849" s="267"/>
      <c r="AR849" s="267"/>
      <c r="AS849" s="267"/>
      <c r="AT849" s="267"/>
      <c r="AU849" s="267"/>
      <c r="AV849" s="267"/>
      <c r="AW849" s="267"/>
      <c r="AX849" s="267"/>
      <c r="AY849" s="267"/>
      <c r="AZ849" s="267"/>
      <c r="BA849" s="267"/>
      <c r="BB849" s="267"/>
      <c r="BC849" s="267"/>
      <c r="BD849" s="267"/>
      <c r="BE849" s="267"/>
      <c r="BF849" s="267"/>
      <c r="BG849" s="267"/>
      <c r="BH849" s="267"/>
      <c r="BI849" s="267"/>
      <c r="BJ849" s="267"/>
      <c r="BK849" s="267"/>
      <c r="BL849" s="267"/>
      <c r="BM849" s="267"/>
      <c r="BN849" s="267"/>
      <c r="BO849" s="267"/>
      <c r="BP849" s="267"/>
      <c r="BQ849" s="267"/>
      <c r="BR849" s="267"/>
      <c r="BS849" s="26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267"/>
      <c r="CJ849" s="267"/>
      <c r="CK849" s="267"/>
      <c r="CL849" s="267"/>
      <c r="CM849" s="267"/>
      <c r="CN849" s="267"/>
      <c r="CO849" s="267"/>
      <c r="CP849" s="267"/>
      <c r="CQ849" s="267"/>
      <c r="CR849" s="267"/>
      <c r="CS849" s="267"/>
      <c r="CT849" s="267"/>
      <c r="CU849" s="267"/>
      <c r="CV849" s="267"/>
      <c r="CW849" s="267"/>
      <c r="CX849" s="267"/>
      <c r="CY849" s="267"/>
      <c r="CZ849" s="267"/>
      <c r="DA849" s="267"/>
      <c r="DB849" s="267"/>
      <c r="DC849" s="267"/>
      <c r="DD849" s="267"/>
      <c r="DE849" s="267"/>
      <c r="DF849" s="267"/>
      <c r="DG849" s="267"/>
      <c r="DH849" s="267"/>
      <c r="DI849" s="267"/>
      <c r="DJ849" s="267"/>
      <c r="DK849" s="267"/>
      <c r="DL849" s="267"/>
      <c r="DM849" s="267"/>
      <c r="DN849" s="267"/>
      <c r="DO849" s="267"/>
      <c r="DP849" s="267"/>
      <c r="DQ849" s="267"/>
      <c r="DR849" s="267"/>
      <c r="DS849" s="267"/>
      <c r="DT849" s="267"/>
      <c r="DU849" s="267"/>
      <c r="DV849" s="267"/>
      <c r="DW849" s="267"/>
      <c r="DX849" s="267"/>
      <c r="DY849" s="267"/>
      <c r="DZ849" s="267"/>
      <c r="EA849" s="267"/>
      <c r="EB849" s="267"/>
      <c r="EC849" s="267"/>
      <c r="ED849" s="267"/>
      <c r="EE849" s="267"/>
      <c r="EF849" s="267"/>
      <c r="EG849" s="267"/>
      <c r="EH849" s="267"/>
      <c r="EI849" s="267"/>
      <c r="EJ849" s="267"/>
      <c r="EK849" s="267"/>
      <c r="EL849" s="267"/>
      <c r="EM849" s="267"/>
      <c r="EN849" s="267"/>
      <c r="EO849" s="267"/>
      <c r="EP849" s="267"/>
      <c r="EQ849" s="267"/>
      <c r="ER849" s="267"/>
      <c r="ES849" s="267"/>
      <c r="ET849" s="267"/>
      <c r="EU849" s="267"/>
      <c r="EV849" s="267"/>
      <c r="EW849" s="267"/>
      <c r="EX849" s="267"/>
      <c r="EY849" s="267"/>
      <c r="EZ849" s="267"/>
      <c r="FA849" s="267"/>
      <c r="FB849" s="267"/>
      <c r="FC849" s="267"/>
      <c r="FD849" s="267"/>
      <c r="FE849" s="267"/>
      <c r="FF849" s="267"/>
      <c r="FG849" s="267"/>
      <c r="FH849" s="267"/>
      <c r="FI849" s="267"/>
      <c r="FJ849" s="267"/>
      <c r="FK849" s="267"/>
      <c r="FL849" s="267"/>
      <c r="FM849" s="267"/>
      <c r="FN849" s="267"/>
      <c r="FO849" s="267"/>
      <c r="FP849" s="267"/>
      <c r="FQ849" s="267"/>
      <c r="FR849" s="267"/>
      <c r="FS849" s="267"/>
      <c r="FT849" s="267"/>
      <c r="FU849" s="267"/>
      <c r="FV849" s="267"/>
      <c r="FW849" s="267"/>
      <c r="FX849" s="267"/>
      <c r="FY849" s="267"/>
      <c r="FZ849" s="267"/>
      <c r="GA849" s="267"/>
      <c r="GB849" s="267"/>
      <c r="GC849" s="267"/>
      <c r="GD849" s="267"/>
      <c r="GE849" s="267"/>
      <c r="GF849" s="267"/>
      <c r="GG849" s="267"/>
      <c r="GH849" s="267"/>
      <c r="GI849" s="267"/>
      <c r="GJ849" s="267"/>
      <c r="GK849" s="267"/>
      <c r="GL849" s="267"/>
      <c r="GM849" s="267"/>
      <c r="GN849" s="267"/>
      <c r="GO849" s="267"/>
      <c r="GP849" s="267"/>
      <c r="GQ849" s="267"/>
      <c r="GR849" s="267"/>
      <c r="GS849" s="267"/>
      <c r="GT849" s="267"/>
      <c r="GU849" s="267"/>
      <c r="GV849" s="267"/>
    </row>
    <row r="850" spans="1:204" s="502" customFormat="1">
      <c r="A850" s="258"/>
      <c r="B850" s="425"/>
      <c r="C850" s="260"/>
      <c r="D850" s="261"/>
      <c r="E850" s="262"/>
      <c r="F850" s="263"/>
      <c r="G850" s="426"/>
      <c r="H850" s="428"/>
      <c r="I850" s="507"/>
      <c r="J850" s="508"/>
      <c r="K850" s="509"/>
      <c r="L850" s="510"/>
      <c r="N850" s="511"/>
      <c r="O850" s="511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  <c r="AJ850" s="267"/>
      <c r="AK850" s="267"/>
      <c r="AL850" s="267"/>
      <c r="AM850" s="267"/>
      <c r="AN850" s="267"/>
      <c r="AO850" s="267"/>
      <c r="AP850" s="267"/>
      <c r="AQ850" s="267"/>
      <c r="AR850" s="267"/>
      <c r="AS850" s="267"/>
      <c r="AT850" s="267"/>
      <c r="AU850" s="267"/>
      <c r="AV850" s="267"/>
      <c r="AW850" s="267"/>
      <c r="AX850" s="267"/>
      <c r="AY850" s="267"/>
      <c r="AZ850" s="267"/>
      <c r="BA850" s="267"/>
      <c r="BB850" s="267"/>
      <c r="BC850" s="267"/>
      <c r="BD850" s="267"/>
      <c r="BE850" s="267"/>
      <c r="BF850" s="267"/>
      <c r="BG850" s="267"/>
      <c r="BH850" s="267"/>
      <c r="BI850" s="267"/>
      <c r="BJ850" s="267"/>
      <c r="BK850" s="267"/>
      <c r="BL850" s="267"/>
      <c r="BM850" s="267"/>
      <c r="BN850" s="267"/>
      <c r="BO850" s="267"/>
      <c r="BP850" s="267"/>
      <c r="BQ850" s="267"/>
      <c r="BR850" s="267"/>
      <c r="BS850" s="26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267"/>
      <c r="CJ850" s="267"/>
      <c r="CK850" s="267"/>
      <c r="CL850" s="267"/>
      <c r="CM850" s="267"/>
      <c r="CN850" s="267"/>
      <c r="CO850" s="267"/>
      <c r="CP850" s="267"/>
      <c r="CQ850" s="267"/>
      <c r="CR850" s="267"/>
      <c r="CS850" s="267"/>
      <c r="CT850" s="267"/>
      <c r="CU850" s="267"/>
      <c r="CV850" s="267"/>
      <c r="CW850" s="267"/>
      <c r="CX850" s="267"/>
      <c r="CY850" s="267"/>
      <c r="CZ850" s="267"/>
      <c r="DA850" s="267"/>
      <c r="DB850" s="267"/>
      <c r="DC850" s="267"/>
      <c r="DD850" s="267"/>
      <c r="DE850" s="267"/>
      <c r="DF850" s="267"/>
      <c r="DG850" s="267"/>
      <c r="DH850" s="267"/>
      <c r="DI850" s="267"/>
      <c r="DJ850" s="267"/>
      <c r="DK850" s="267"/>
      <c r="DL850" s="267"/>
      <c r="DM850" s="267"/>
      <c r="DN850" s="267"/>
      <c r="DO850" s="267"/>
      <c r="DP850" s="267"/>
      <c r="DQ850" s="267"/>
      <c r="DR850" s="267"/>
      <c r="DS850" s="267"/>
      <c r="DT850" s="267"/>
      <c r="DU850" s="267"/>
      <c r="DV850" s="267"/>
      <c r="DW850" s="267"/>
      <c r="DX850" s="267"/>
      <c r="DY850" s="267"/>
      <c r="DZ850" s="267"/>
      <c r="EA850" s="267"/>
      <c r="EB850" s="267"/>
      <c r="EC850" s="267"/>
      <c r="ED850" s="267"/>
      <c r="EE850" s="267"/>
      <c r="EF850" s="267"/>
      <c r="EG850" s="267"/>
      <c r="EH850" s="267"/>
      <c r="EI850" s="267"/>
      <c r="EJ850" s="267"/>
      <c r="EK850" s="267"/>
      <c r="EL850" s="267"/>
      <c r="EM850" s="267"/>
      <c r="EN850" s="267"/>
      <c r="EO850" s="267"/>
      <c r="EP850" s="267"/>
      <c r="EQ850" s="267"/>
      <c r="ER850" s="267"/>
      <c r="ES850" s="267"/>
      <c r="ET850" s="267"/>
      <c r="EU850" s="267"/>
      <c r="EV850" s="267"/>
      <c r="EW850" s="267"/>
      <c r="EX850" s="267"/>
      <c r="EY850" s="267"/>
      <c r="EZ850" s="267"/>
      <c r="FA850" s="267"/>
      <c r="FB850" s="267"/>
      <c r="FC850" s="267"/>
      <c r="FD850" s="267"/>
      <c r="FE850" s="267"/>
      <c r="FF850" s="267"/>
      <c r="FG850" s="267"/>
      <c r="FH850" s="267"/>
      <c r="FI850" s="267"/>
      <c r="FJ850" s="267"/>
      <c r="FK850" s="267"/>
      <c r="FL850" s="267"/>
      <c r="FM850" s="267"/>
      <c r="FN850" s="267"/>
      <c r="FO850" s="267"/>
      <c r="FP850" s="267"/>
      <c r="FQ850" s="267"/>
      <c r="FR850" s="267"/>
      <c r="FS850" s="267"/>
      <c r="FT850" s="267"/>
      <c r="FU850" s="267"/>
      <c r="FV850" s="267"/>
      <c r="FW850" s="267"/>
      <c r="FX850" s="267"/>
      <c r="FY850" s="267"/>
      <c r="FZ850" s="267"/>
      <c r="GA850" s="267"/>
      <c r="GB850" s="267"/>
      <c r="GC850" s="267"/>
      <c r="GD850" s="267"/>
      <c r="GE850" s="267"/>
      <c r="GF850" s="267"/>
      <c r="GG850" s="267"/>
      <c r="GH850" s="267"/>
      <c r="GI850" s="267"/>
      <c r="GJ850" s="267"/>
      <c r="GK850" s="267"/>
      <c r="GL850" s="267"/>
      <c r="GM850" s="267"/>
      <c r="GN850" s="267"/>
      <c r="GO850" s="267"/>
      <c r="GP850" s="267"/>
      <c r="GQ850" s="267"/>
      <c r="GR850" s="267"/>
      <c r="GS850" s="267"/>
      <c r="GT850" s="267"/>
      <c r="GU850" s="267"/>
      <c r="GV850" s="267"/>
    </row>
    <row r="852" spans="1:204" s="502" customFormat="1">
      <c r="A852" s="258"/>
      <c r="B852" s="425"/>
      <c r="C852" s="260"/>
      <c r="D852" s="261"/>
      <c r="E852" s="262"/>
      <c r="F852" s="263"/>
      <c r="G852" s="426"/>
      <c r="H852" s="428"/>
      <c r="I852" s="507"/>
      <c r="J852" s="508"/>
      <c r="K852" s="509"/>
      <c r="L852" s="510"/>
      <c r="N852" s="511"/>
      <c r="O852" s="511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  <c r="AJ852" s="267"/>
      <c r="AK852" s="267"/>
      <c r="AL852" s="267"/>
      <c r="AM852" s="267"/>
      <c r="AN852" s="267"/>
      <c r="AO852" s="267"/>
      <c r="AP852" s="267"/>
      <c r="AQ852" s="267"/>
      <c r="AR852" s="267"/>
      <c r="AS852" s="267"/>
      <c r="AT852" s="267"/>
      <c r="AU852" s="267"/>
      <c r="AV852" s="267"/>
      <c r="AW852" s="267"/>
      <c r="AX852" s="267"/>
      <c r="AY852" s="267"/>
      <c r="AZ852" s="267"/>
      <c r="BA852" s="267"/>
      <c r="BB852" s="267"/>
      <c r="BC852" s="267"/>
      <c r="BD852" s="267"/>
      <c r="BE852" s="267"/>
      <c r="BF852" s="267"/>
      <c r="BG852" s="267"/>
      <c r="BH852" s="267"/>
      <c r="BI852" s="267"/>
      <c r="BJ852" s="267"/>
      <c r="BK852" s="267"/>
      <c r="BL852" s="267"/>
      <c r="BM852" s="267"/>
      <c r="BN852" s="267"/>
      <c r="BO852" s="267"/>
      <c r="BP852" s="267"/>
      <c r="BQ852" s="267"/>
      <c r="BR852" s="267"/>
      <c r="BS852" s="26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267"/>
      <c r="CJ852" s="267"/>
      <c r="CK852" s="267"/>
      <c r="CL852" s="267"/>
      <c r="CM852" s="267"/>
      <c r="CN852" s="267"/>
      <c r="CO852" s="267"/>
      <c r="CP852" s="267"/>
      <c r="CQ852" s="267"/>
      <c r="CR852" s="267"/>
      <c r="CS852" s="267"/>
      <c r="CT852" s="267"/>
      <c r="CU852" s="267"/>
      <c r="CV852" s="267"/>
      <c r="CW852" s="267"/>
      <c r="CX852" s="267"/>
      <c r="CY852" s="267"/>
      <c r="CZ852" s="267"/>
      <c r="DA852" s="267"/>
      <c r="DB852" s="267"/>
      <c r="DC852" s="267"/>
      <c r="DD852" s="267"/>
      <c r="DE852" s="267"/>
      <c r="DF852" s="267"/>
      <c r="DG852" s="267"/>
      <c r="DH852" s="267"/>
      <c r="DI852" s="267"/>
      <c r="DJ852" s="267"/>
      <c r="DK852" s="267"/>
      <c r="DL852" s="267"/>
      <c r="DM852" s="267"/>
      <c r="DN852" s="267"/>
      <c r="DO852" s="267"/>
      <c r="DP852" s="267"/>
      <c r="DQ852" s="267"/>
      <c r="DR852" s="267"/>
      <c r="DS852" s="267"/>
      <c r="DT852" s="267"/>
      <c r="DU852" s="267"/>
      <c r="DV852" s="267"/>
      <c r="DW852" s="267"/>
      <c r="DX852" s="267"/>
      <c r="DY852" s="267"/>
      <c r="DZ852" s="267"/>
      <c r="EA852" s="267"/>
      <c r="EB852" s="267"/>
      <c r="EC852" s="267"/>
      <c r="ED852" s="267"/>
      <c r="EE852" s="267"/>
      <c r="EF852" s="267"/>
      <c r="EG852" s="267"/>
      <c r="EH852" s="267"/>
      <c r="EI852" s="267"/>
      <c r="EJ852" s="267"/>
      <c r="EK852" s="267"/>
      <c r="EL852" s="267"/>
      <c r="EM852" s="267"/>
      <c r="EN852" s="267"/>
      <c r="EO852" s="267"/>
      <c r="EP852" s="267"/>
      <c r="EQ852" s="267"/>
      <c r="ER852" s="267"/>
      <c r="ES852" s="267"/>
      <c r="ET852" s="267"/>
      <c r="EU852" s="267"/>
      <c r="EV852" s="267"/>
      <c r="EW852" s="267"/>
      <c r="EX852" s="267"/>
      <c r="EY852" s="267"/>
      <c r="EZ852" s="267"/>
      <c r="FA852" s="267"/>
      <c r="FB852" s="267"/>
      <c r="FC852" s="267"/>
      <c r="FD852" s="267"/>
      <c r="FE852" s="267"/>
      <c r="FF852" s="267"/>
      <c r="FG852" s="267"/>
      <c r="FH852" s="267"/>
      <c r="FI852" s="267"/>
      <c r="FJ852" s="267"/>
      <c r="FK852" s="267"/>
      <c r="FL852" s="267"/>
      <c r="FM852" s="267"/>
      <c r="FN852" s="267"/>
      <c r="FO852" s="267"/>
      <c r="FP852" s="267"/>
      <c r="FQ852" s="267"/>
      <c r="FR852" s="267"/>
      <c r="FS852" s="267"/>
      <c r="FT852" s="267"/>
      <c r="FU852" s="267"/>
      <c r="FV852" s="267"/>
      <c r="FW852" s="267"/>
      <c r="FX852" s="267"/>
      <c r="FY852" s="267"/>
      <c r="FZ852" s="267"/>
      <c r="GA852" s="267"/>
      <c r="GB852" s="267"/>
      <c r="GC852" s="267"/>
      <c r="GD852" s="267"/>
      <c r="GE852" s="267"/>
      <c r="GF852" s="267"/>
      <c r="GG852" s="267"/>
      <c r="GH852" s="267"/>
      <c r="GI852" s="267"/>
      <c r="GJ852" s="267"/>
      <c r="GK852" s="267"/>
      <c r="GL852" s="267"/>
      <c r="GM852" s="267"/>
      <c r="GN852" s="267"/>
      <c r="GO852" s="267"/>
      <c r="GP852" s="267"/>
      <c r="GQ852" s="267"/>
      <c r="GR852" s="267"/>
      <c r="GS852" s="267"/>
      <c r="GT852" s="267"/>
      <c r="GU852" s="267"/>
      <c r="GV852" s="267"/>
    </row>
    <row r="854" spans="1:204" s="502" customFormat="1">
      <c r="A854" s="258"/>
      <c r="B854" s="425"/>
      <c r="C854" s="260"/>
      <c r="D854" s="261"/>
      <c r="E854" s="262"/>
      <c r="F854" s="263"/>
      <c r="G854" s="426"/>
      <c r="H854" s="428"/>
      <c r="I854" s="507"/>
      <c r="J854" s="508"/>
      <c r="K854" s="509"/>
      <c r="L854" s="510"/>
      <c r="N854" s="511"/>
      <c r="O854" s="511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  <c r="AJ854" s="267"/>
      <c r="AK854" s="267"/>
      <c r="AL854" s="267"/>
      <c r="AM854" s="267"/>
      <c r="AN854" s="267"/>
      <c r="AO854" s="267"/>
      <c r="AP854" s="267"/>
      <c r="AQ854" s="267"/>
      <c r="AR854" s="267"/>
      <c r="AS854" s="267"/>
      <c r="AT854" s="267"/>
      <c r="AU854" s="267"/>
      <c r="AV854" s="267"/>
      <c r="AW854" s="267"/>
      <c r="AX854" s="267"/>
      <c r="AY854" s="267"/>
      <c r="AZ854" s="267"/>
      <c r="BA854" s="267"/>
      <c r="BB854" s="267"/>
      <c r="BC854" s="267"/>
      <c r="BD854" s="267"/>
      <c r="BE854" s="267"/>
      <c r="BF854" s="267"/>
      <c r="BG854" s="267"/>
      <c r="BH854" s="267"/>
      <c r="BI854" s="267"/>
      <c r="BJ854" s="267"/>
      <c r="BK854" s="267"/>
      <c r="BL854" s="267"/>
      <c r="BM854" s="267"/>
      <c r="BN854" s="267"/>
      <c r="BO854" s="267"/>
      <c r="BP854" s="267"/>
      <c r="BQ854" s="267"/>
      <c r="BR854" s="267"/>
      <c r="BS854" s="26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267"/>
      <c r="CJ854" s="267"/>
      <c r="CK854" s="267"/>
      <c r="CL854" s="267"/>
      <c r="CM854" s="267"/>
      <c r="CN854" s="267"/>
      <c r="CO854" s="267"/>
      <c r="CP854" s="267"/>
      <c r="CQ854" s="267"/>
      <c r="CR854" s="267"/>
      <c r="CS854" s="267"/>
      <c r="CT854" s="267"/>
      <c r="CU854" s="267"/>
      <c r="CV854" s="267"/>
      <c r="CW854" s="267"/>
      <c r="CX854" s="267"/>
      <c r="CY854" s="267"/>
      <c r="CZ854" s="267"/>
      <c r="DA854" s="267"/>
      <c r="DB854" s="267"/>
      <c r="DC854" s="267"/>
      <c r="DD854" s="267"/>
      <c r="DE854" s="267"/>
      <c r="DF854" s="267"/>
      <c r="DG854" s="267"/>
      <c r="DH854" s="267"/>
      <c r="DI854" s="267"/>
      <c r="DJ854" s="267"/>
      <c r="DK854" s="267"/>
      <c r="DL854" s="267"/>
      <c r="DM854" s="267"/>
      <c r="DN854" s="267"/>
      <c r="DO854" s="267"/>
      <c r="DP854" s="267"/>
      <c r="DQ854" s="267"/>
      <c r="DR854" s="267"/>
      <c r="DS854" s="267"/>
      <c r="DT854" s="267"/>
      <c r="DU854" s="267"/>
      <c r="DV854" s="267"/>
      <c r="DW854" s="267"/>
      <c r="DX854" s="267"/>
      <c r="DY854" s="267"/>
      <c r="DZ854" s="267"/>
      <c r="EA854" s="267"/>
      <c r="EB854" s="267"/>
      <c r="EC854" s="267"/>
      <c r="ED854" s="267"/>
      <c r="EE854" s="267"/>
      <c r="EF854" s="267"/>
      <c r="EG854" s="267"/>
      <c r="EH854" s="267"/>
      <c r="EI854" s="267"/>
      <c r="EJ854" s="267"/>
      <c r="EK854" s="267"/>
      <c r="EL854" s="267"/>
      <c r="EM854" s="267"/>
      <c r="EN854" s="267"/>
      <c r="EO854" s="267"/>
      <c r="EP854" s="267"/>
      <c r="EQ854" s="267"/>
      <c r="ER854" s="267"/>
      <c r="ES854" s="267"/>
      <c r="ET854" s="267"/>
      <c r="EU854" s="267"/>
      <c r="EV854" s="267"/>
      <c r="EW854" s="267"/>
      <c r="EX854" s="267"/>
      <c r="EY854" s="267"/>
      <c r="EZ854" s="267"/>
      <c r="FA854" s="267"/>
      <c r="FB854" s="267"/>
      <c r="FC854" s="267"/>
      <c r="FD854" s="267"/>
      <c r="FE854" s="267"/>
      <c r="FF854" s="267"/>
      <c r="FG854" s="267"/>
      <c r="FH854" s="267"/>
      <c r="FI854" s="267"/>
      <c r="FJ854" s="267"/>
      <c r="FK854" s="267"/>
      <c r="FL854" s="267"/>
      <c r="FM854" s="267"/>
      <c r="FN854" s="267"/>
      <c r="FO854" s="267"/>
      <c r="FP854" s="267"/>
      <c r="FQ854" s="267"/>
      <c r="FR854" s="267"/>
      <c r="FS854" s="267"/>
      <c r="FT854" s="267"/>
      <c r="FU854" s="267"/>
      <c r="FV854" s="267"/>
      <c r="FW854" s="267"/>
      <c r="FX854" s="267"/>
      <c r="FY854" s="267"/>
      <c r="FZ854" s="267"/>
      <c r="GA854" s="267"/>
      <c r="GB854" s="267"/>
      <c r="GC854" s="267"/>
      <c r="GD854" s="267"/>
      <c r="GE854" s="267"/>
      <c r="GF854" s="267"/>
      <c r="GG854" s="267"/>
      <c r="GH854" s="267"/>
      <c r="GI854" s="267"/>
      <c r="GJ854" s="267"/>
      <c r="GK854" s="267"/>
      <c r="GL854" s="267"/>
      <c r="GM854" s="267"/>
      <c r="GN854" s="267"/>
      <c r="GO854" s="267"/>
      <c r="GP854" s="267"/>
      <c r="GQ854" s="267"/>
      <c r="GR854" s="267"/>
      <c r="GS854" s="267"/>
      <c r="GT854" s="267"/>
      <c r="GU854" s="267"/>
      <c r="GV854" s="267"/>
    </row>
    <row r="856" spans="1:204" s="502" customFormat="1">
      <c r="A856" s="258"/>
      <c r="B856" s="425"/>
      <c r="C856" s="260"/>
      <c r="D856" s="261"/>
      <c r="E856" s="262"/>
      <c r="F856" s="263"/>
      <c r="G856" s="426"/>
      <c r="H856" s="428"/>
      <c r="I856" s="507"/>
      <c r="J856" s="508"/>
      <c r="K856" s="509"/>
      <c r="L856" s="510"/>
      <c r="N856" s="511"/>
      <c r="O856" s="511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  <c r="AJ856" s="267"/>
      <c r="AK856" s="267"/>
      <c r="AL856" s="267"/>
      <c r="AM856" s="267"/>
      <c r="AN856" s="267"/>
      <c r="AO856" s="267"/>
      <c r="AP856" s="267"/>
      <c r="AQ856" s="267"/>
      <c r="AR856" s="267"/>
      <c r="AS856" s="267"/>
      <c r="AT856" s="267"/>
      <c r="AU856" s="267"/>
      <c r="AV856" s="267"/>
      <c r="AW856" s="267"/>
      <c r="AX856" s="267"/>
      <c r="AY856" s="267"/>
      <c r="AZ856" s="267"/>
      <c r="BA856" s="267"/>
      <c r="BB856" s="267"/>
      <c r="BC856" s="267"/>
      <c r="BD856" s="267"/>
      <c r="BE856" s="267"/>
      <c r="BF856" s="267"/>
      <c r="BG856" s="267"/>
      <c r="BH856" s="267"/>
      <c r="BI856" s="267"/>
      <c r="BJ856" s="267"/>
      <c r="BK856" s="267"/>
      <c r="BL856" s="267"/>
      <c r="BM856" s="267"/>
      <c r="BN856" s="267"/>
      <c r="BO856" s="267"/>
      <c r="BP856" s="267"/>
      <c r="BQ856" s="267"/>
      <c r="BR856" s="267"/>
      <c r="BS856" s="26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267"/>
      <c r="CJ856" s="267"/>
      <c r="CK856" s="267"/>
      <c r="CL856" s="267"/>
      <c r="CM856" s="267"/>
      <c r="CN856" s="267"/>
      <c r="CO856" s="267"/>
      <c r="CP856" s="267"/>
      <c r="CQ856" s="267"/>
      <c r="CR856" s="267"/>
      <c r="CS856" s="267"/>
      <c r="CT856" s="267"/>
      <c r="CU856" s="267"/>
      <c r="CV856" s="267"/>
      <c r="CW856" s="267"/>
      <c r="CX856" s="267"/>
      <c r="CY856" s="267"/>
      <c r="CZ856" s="267"/>
      <c r="DA856" s="267"/>
      <c r="DB856" s="267"/>
      <c r="DC856" s="267"/>
      <c r="DD856" s="267"/>
      <c r="DE856" s="267"/>
      <c r="DF856" s="267"/>
      <c r="DG856" s="267"/>
      <c r="DH856" s="267"/>
      <c r="DI856" s="267"/>
      <c r="DJ856" s="267"/>
      <c r="DK856" s="267"/>
      <c r="DL856" s="267"/>
      <c r="DM856" s="267"/>
      <c r="DN856" s="267"/>
      <c r="DO856" s="267"/>
      <c r="DP856" s="267"/>
      <c r="DQ856" s="267"/>
      <c r="DR856" s="267"/>
      <c r="DS856" s="267"/>
      <c r="DT856" s="267"/>
      <c r="DU856" s="267"/>
      <c r="DV856" s="267"/>
      <c r="DW856" s="267"/>
      <c r="DX856" s="267"/>
      <c r="DY856" s="267"/>
      <c r="DZ856" s="267"/>
      <c r="EA856" s="267"/>
      <c r="EB856" s="267"/>
      <c r="EC856" s="267"/>
      <c r="ED856" s="267"/>
      <c r="EE856" s="267"/>
      <c r="EF856" s="267"/>
      <c r="EG856" s="267"/>
      <c r="EH856" s="267"/>
      <c r="EI856" s="267"/>
      <c r="EJ856" s="267"/>
      <c r="EK856" s="267"/>
      <c r="EL856" s="267"/>
      <c r="EM856" s="267"/>
      <c r="EN856" s="267"/>
      <c r="EO856" s="267"/>
      <c r="EP856" s="267"/>
      <c r="EQ856" s="267"/>
      <c r="ER856" s="267"/>
      <c r="ES856" s="267"/>
      <c r="ET856" s="267"/>
      <c r="EU856" s="267"/>
      <c r="EV856" s="267"/>
      <c r="EW856" s="267"/>
      <c r="EX856" s="267"/>
      <c r="EY856" s="267"/>
      <c r="EZ856" s="267"/>
      <c r="FA856" s="267"/>
      <c r="FB856" s="267"/>
      <c r="FC856" s="267"/>
      <c r="FD856" s="267"/>
      <c r="FE856" s="267"/>
      <c r="FF856" s="267"/>
      <c r="FG856" s="267"/>
      <c r="FH856" s="267"/>
      <c r="FI856" s="267"/>
      <c r="FJ856" s="267"/>
      <c r="FK856" s="267"/>
      <c r="FL856" s="267"/>
      <c r="FM856" s="267"/>
      <c r="FN856" s="267"/>
      <c r="FO856" s="267"/>
      <c r="FP856" s="267"/>
      <c r="FQ856" s="267"/>
      <c r="FR856" s="267"/>
      <c r="FS856" s="267"/>
      <c r="FT856" s="267"/>
      <c r="FU856" s="267"/>
      <c r="FV856" s="267"/>
      <c r="FW856" s="267"/>
      <c r="FX856" s="267"/>
      <c r="FY856" s="267"/>
      <c r="FZ856" s="267"/>
      <c r="GA856" s="267"/>
      <c r="GB856" s="267"/>
      <c r="GC856" s="267"/>
      <c r="GD856" s="267"/>
      <c r="GE856" s="267"/>
      <c r="GF856" s="267"/>
      <c r="GG856" s="267"/>
      <c r="GH856" s="267"/>
      <c r="GI856" s="267"/>
      <c r="GJ856" s="267"/>
      <c r="GK856" s="267"/>
      <c r="GL856" s="267"/>
      <c r="GM856" s="267"/>
      <c r="GN856" s="267"/>
      <c r="GO856" s="267"/>
      <c r="GP856" s="267"/>
      <c r="GQ856" s="267"/>
      <c r="GR856" s="267"/>
      <c r="GS856" s="267"/>
      <c r="GT856" s="267"/>
      <c r="GU856" s="267"/>
      <c r="GV856" s="267"/>
    </row>
    <row r="858" spans="1:204" s="502" customFormat="1">
      <c r="A858" s="258"/>
      <c r="B858" s="425"/>
      <c r="C858" s="260"/>
      <c r="D858" s="261"/>
      <c r="E858" s="262"/>
      <c r="F858" s="263"/>
      <c r="G858" s="426"/>
      <c r="H858" s="428"/>
      <c r="I858" s="507"/>
      <c r="J858" s="508"/>
      <c r="K858" s="509"/>
      <c r="L858" s="510"/>
      <c r="N858" s="511"/>
      <c r="O858" s="511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  <c r="AJ858" s="267"/>
      <c r="AK858" s="267"/>
      <c r="AL858" s="267"/>
      <c r="AM858" s="267"/>
      <c r="AN858" s="267"/>
      <c r="AO858" s="267"/>
      <c r="AP858" s="267"/>
      <c r="AQ858" s="267"/>
      <c r="AR858" s="267"/>
      <c r="AS858" s="267"/>
      <c r="AT858" s="267"/>
      <c r="AU858" s="267"/>
      <c r="AV858" s="267"/>
      <c r="AW858" s="267"/>
      <c r="AX858" s="267"/>
      <c r="AY858" s="267"/>
      <c r="AZ858" s="267"/>
      <c r="BA858" s="267"/>
      <c r="BB858" s="267"/>
      <c r="BC858" s="267"/>
      <c r="BD858" s="267"/>
      <c r="BE858" s="267"/>
      <c r="BF858" s="267"/>
      <c r="BG858" s="267"/>
      <c r="BH858" s="267"/>
      <c r="BI858" s="267"/>
      <c r="BJ858" s="267"/>
      <c r="BK858" s="267"/>
      <c r="BL858" s="267"/>
      <c r="BM858" s="267"/>
      <c r="BN858" s="267"/>
      <c r="BO858" s="267"/>
      <c r="BP858" s="267"/>
      <c r="BQ858" s="267"/>
      <c r="BR858" s="267"/>
      <c r="BS858" s="26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267"/>
      <c r="CJ858" s="267"/>
      <c r="CK858" s="267"/>
      <c r="CL858" s="267"/>
      <c r="CM858" s="267"/>
      <c r="CN858" s="267"/>
      <c r="CO858" s="267"/>
      <c r="CP858" s="267"/>
      <c r="CQ858" s="267"/>
      <c r="CR858" s="267"/>
      <c r="CS858" s="267"/>
      <c r="CT858" s="267"/>
      <c r="CU858" s="267"/>
      <c r="CV858" s="267"/>
      <c r="CW858" s="267"/>
      <c r="CX858" s="267"/>
      <c r="CY858" s="267"/>
      <c r="CZ858" s="267"/>
      <c r="DA858" s="267"/>
      <c r="DB858" s="267"/>
      <c r="DC858" s="267"/>
      <c r="DD858" s="267"/>
      <c r="DE858" s="267"/>
      <c r="DF858" s="267"/>
      <c r="DG858" s="267"/>
      <c r="DH858" s="267"/>
      <c r="DI858" s="267"/>
      <c r="DJ858" s="267"/>
      <c r="DK858" s="267"/>
      <c r="DL858" s="267"/>
      <c r="DM858" s="267"/>
      <c r="DN858" s="267"/>
      <c r="DO858" s="267"/>
      <c r="DP858" s="267"/>
      <c r="DQ858" s="267"/>
      <c r="DR858" s="267"/>
      <c r="DS858" s="267"/>
      <c r="DT858" s="267"/>
      <c r="DU858" s="267"/>
      <c r="DV858" s="267"/>
      <c r="DW858" s="267"/>
      <c r="DX858" s="267"/>
      <c r="DY858" s="267"/>
      <c r="DZ858" s="267"/>
      <c r="EA858" s="267"/>
      <c r="EB858" s="267"/>
      <c r="EC858" s="267"/>
      <c r="ED858" s="267"/>
      <c r="EE858" s="267"/>
      <c r="EF858" s="267"/>
      <c r="EG858" s="267"/>
      <c r="EH858" s="267"/>
      <c r="EI858" s="267"/>
      <c r="EJ858" s="267"/>
      <c r="EK858" s="267"/>
      <c r="EL858" s="267"/>
      <c r="EM858" s="267"/>
      <c r="EN858" s="267"/>
      <c r="EO858" s="267"/>
      <c r="EP858" s="267"/>
      <c r="EQ858" s="267"/>
      <c r="ER858" s="267"/>
      <c r="ES858" s="267"/>
      <c r="ET858" s="267"/>
      <c r="EU858" s="267"/>
      <c r="EV858" s="267"/>
      <c r="EW858" s="267"/>
      <c r="EX858" s="267"/>
      <c r="EY858" s="267"/>
      <c r="EZ858" s="267"/>
      <c r="FA858" s="267"/>
      <c r="FB858" s="267"/>
      <c r="FC858" s="267"/>
      <c r="FD858" s="267"/>
      <c r="FE858" s="267"/>
      <c r="FF858" s="267"/>
      <c r="FG858" s="267"/>
      <c r="FH858" s="267"/>
      <c r="FI858" s="267"/>
      <c r="FJ858" s="267"/>
      <c r="FK858" s="267"/>
      <c r="FL858" s="267"/>
      <c r="FM858" s="267"/>
      <c r="FN858" s="267"/>
      <c r="FO858" s="267"/>
      <c r="FP858" s="267"/>
      <c r="FQ858" s="267"/>
      <c r="FR858" s="267"/>
      <c r="FS858" s="267"/>
      <c r="FT858" s="267"/>
      <c r="FU858" s="267"/>
      <c r="FV858" s="267"/>
      <c r="FW858" s="267"/>
      <c r="FX858" s="267"/>
      <c r="FY858" s="267"/>
      <c r="FZ858" s="267"/>
      <c r="GA858" s="267"/>
      <c r="GB858" s="267"/>
      <c r="GC858" s="267"/>
      <c r="GD858" s="267"/>
      <c r="GE858" s="267"/>
      <c r="GF858" s="267"/>
      <c r="GG858" s="267"/>
      <c r="GH858" s="267"/>
      <c r="GI858" s="267"/>
      <c r="GJ858" s="267"/>
      <c r="GK858" s="267"/>
      <c r="GL858" s="267"/>
      <c r="GM858" s="267"/>
      <c r="GN858" s="267"/>
      <c r="GO858" s="267"/>
      <c r="GP858" s="267"/>
      <c r="GQ858" s="267"/>
      <c r="GR858" s="267"/>
      <c r="GS858" s="267"/>
      <c r="GT858" s="267"/>
      <c r="GU858" s="267"/>
      <c r="GV858" s="267"/>
    </row>
    <row r="860" spans="1:204" s="502" customFormat="1">
      <c r="A860" s="258"/>
      <c r="B860" s="425"/>
      <c r="C860" s="260"/>
      <c r="D860" s="261"/>
      <c r="E860" s="262"/>
      <c r="F860" s="263"/>
      <c r="G860" s="426"/>
      <c r="H860" s="428"/>
      <c r="I860" s="507"/>
      <c r="J860" s="508"/>
      <c r="K860" s="509"/>
      <c r="L860" s="510"/>
      <c r="N860" s="511"/>
      <c r="O860" s="511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  <c r="AJ860" s="267"/>
      <c r="AK860" s="267"/>
      <c r="AL860" s="267"/>
      <c r="AM860" s="267"/>
      <c r="AN860" s="267"/>
      <c r="AO860" s="267"/>
      <c r="AP860" s="267"/>
      <c r="AQ860" s="267"/>
      <c r="AR860" s="267"/>
      <c r="AS860" s="267"/>
      <c r="AT860" s="267"/>
      <c r="AU860" s="267"/>
      <c r="AV860" s="267"/>
      <c r="AW860" s="267"/>
      <c r="AX860" s="267"/>
      <c r="AY860" s="267"/>
      <c r="AZ860" s="267"/>
      <c r="BA860" s="267"/>
      <c r="BB860" s="267"/>
      <c r="BC860" s="267"/>
      <c r="BD860" s="267"/>
      <c r="BE860" s="267"/>
      <c r="BF860" s="267"/>
      <c r="BG860" s="267"/>
      <c r="BH860" s="267"/>
      <c r="BI860" s="267"/>
      <c r="BJ860" s="267"/>
      <c r="BK860" s="267"/>
      <c r="BL860" s="267"/>
      <c r="BM860" s="267"/>
      <c r="BN860" s="267"/>
      <c r="BO860" s="267"/>
      <c r="BP860" s="267"/>
      <c r="BQ860" s="267"/>
      <c r="BR860" s="267"/>
      <c r="BS860" s="26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267"/>
      <c r="CJ860" s="267"/>
      <c r="CK860" s="267"/>
      <c r="CL860" s="267"/>
      <c r="CM860" s="267"/>
      <c r="CN860" s="267"/>
      <c r="CO860" s="267"/>
      <c r="CP860" s="267"/>
      <c r="CQ860" s="267"/>
      <c r="CR860" s="267"/>
      <c r="CS860" s="267"/>
      <c r="CT860" s="267"/>
      <c r="CU860" s="267"/>
      <c r="CV860" s="267"/>
      <c r="CW860" s="267"/>
      <c r="CX860" s="267"/>
      <c r="CY860" s="267"/>
      <c r="CZ860" s="267"/>
      <c r="DA860" s="267"/>
      <c r="DB860" s="267"/>
      <c r="DC860" s="267"/>
      <c r="DD860" s="267"/>
      <c r="DE860" s="267"/>
      <c r="DF860" s="267"/>
      <c r="DG860" s="267"/>
      <c r="DH860" s="267"/>
      <c r="DI860" s="267"/>
      <c r="DJ860" s="267"/>
      <c r="DK860" s="267"/>
      <c r="DL860" s="267"/>
      <c r="DM860" s="267"/>
      <c r="DN860" s="267"/>
      <c r="DO860" s="267"/>
      <c r="DP860" s="267"/>
      <c r="DQ860" s="267"/>
      <c r="DR860" s="267"/>
      <c r="DS860" s="267"/>
      <c r="DT860" s="267"/>
      <c r="DU860" s="267"/>
      <c r="DV860" s="267"/>
      <c r="DW860" s="267"/>
      <c r="DX860" s="267"/>
      <c r="DY860" s="267"/>
      <c r="DZ860" s="267"/>
      <c r="EA860" s="267"/>
      <c r="EB860" s="267"/>
      <c r="EC860" s="267"/>
      <c r="ED860" s="267"/>
      <c r="EE860" s="267"/>
      <c r="EF860" s="267"/>
      <c r="EG860" s="267"/>
      <c r="EH860" s="267"/>
      <c r="EI860" s="267"/>
      <c r="EJ860" s="267"/>
      <c r="EK860" s="267"/>
      <c r="EL860" s="267"/>
      <c r="EM860" s="267"/>
      <c r="EN860" s="267"/>
      <c r="EO860" s="267"/>
      <c r="EP860" s="267"/>
      <c r="EQ860" s="267"/>
      <c r="ER860" s="267"/>
      <c r="ES860" s="267"/>
      <c r="ET860" s="267"/>
      <c r="EU860" s="267"/>
      <c r="EV860" s="267"/>
      <c r="EW860" s="267"/>
      <c r="EX860" s="267"/>
      <c r="EY860" s="267"/>
      <c r="EZ860" s="267"/>
      <c r="FA860" s="267"/>
      <c r="FB860" s="267"/>
      <c r="FC860" s="267"/>
      <c r="FD860" s="267"/>
      <c r="FE860" s="267"/>
      <c r="FF860" s="267"/>
      <c r="FG860" s="267"/>
      <c r="FH860" s="267"/>
      <c r="FI860" s="267"/>
      <c r="FJ860" s="267"/>
      <c r="FK860" s="267"/>
      <c r="FL860" s="267"/>
      <c r="FM860" s="267"/>
      <c r="FN860" s="267"/>
      <c r="FO860" s="267"/>
      <c r="FP860" s="267"/>
      <c r="FQ860" s="267"/>
      <c r="FR860" s="267"/>
      <c r="FS860" s="267"/>
      <c r="FT860" s="267"/>
      <c r="FU860" s="267"/>
      <c r="FV860" s="267"/>
      <c r="FW860" s="267"/>
      <c r="FX860" s="267"/>
      <c r="FY860" s="267"/>
      <c r="FZ860" s="267"/>
      <c r="GA860" s="267"/>
      <c r="GB860" s="267"/>
      <c r="GC860" s="267"/>
      <c r="GD860" s="267"/>
      <c r="GE860" s="267"/>
      <c r="GF860" s="267"/>
      <c r="GG860" s="267"/>
      <c r="GH860" s="267"/>
      <c r="GI860" s="267"/>
      <c r="GJ860" s="267"/>
      <c r="GK860" s="267"/>
      <c r="GL860" s="267"/>
      <c r="GM860" s="267"/>
      <c r="GN860" s="267"/>
      <c r="GO860" s="267"/>
      <c r="GP860" s="267"/>
      <c r="GQ860" s="267"/>
      <c r="GR860" s="267"/>
      <c r="GS860" s="267"/>
      <c r="GT860" s="267"/>
      <c r="GU860" s="267"/>
      <c r="GV860" s="267"/>
    </row>
    <row r="862" spans="1:204" s="502" customFormat="1">
      <c r="A862" s="258"/>
      <c r="B862" s="425"/>
      <c r="C862" s="260"/>
      <c r="D862" s="261"/>
      <c r="E862" s="262"/>
      <c r="F862" s="263"/>
      <c r="G862" s="426"/>
      <c r="H862" s="428"/>
      <c r="I862" s="507"/>
      <c r="J862" s="508"/>
      <c r="K862" s="509"/>
      <c r="L862" s="510"/>
      <c r="N862" s="511"/>
      <c r="O862" s="511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  <c r="AJ862" s="267"/>
      <c r="AK862" s="267"/>
      <c r="AL862" s="267"/>
      <c r="AM862" s="267"/>
      <c r="AN862" s="267"/>
      <c r="AO862" s="267"/>
      <c r="AP862" s="267"/>
      <c r="AQ862" s="267"/>
      <c r="AR862" s="267"/>
      <c r="AS862" s="267"/>
      <c r="AT862" s="267"/>
      <c r="AU862" s="267"/>
      <c r="AV862" s="267"/>
      <c r="AW862" s="267"/>
      <c r="AX862" s="267"/>
      <c r="AY862" s="267"/>
      <c r="AZ862" s="267"/>
      <c r="BA862" s="267"/>
      <c r="BB862" s="267"/>
      <c r="BC862" s="267"/>
      <c r="BD862" s="267"/>
      <c r="BE862" s="267"/>
      <c r="BF862" s="267"/>
      <c r="BG862" s="267"/>
      <c r="BH862" s="267"/>
      <c r="BI862" s="267"/>
      <c r="BJ862" s="267"/>
      <c r="BK862" s="267"/>
      <c r="BL862" s="267"/>
      <c r="BM862" s="267"/>
      <c r="BN862" s="267"/>
      <c r="BO862" s="267"/>
      <c r="BP862" s="267"/>
      <c r="BQ862" s="267"/>
      <c r="BR862" s="267"/>
      <c r="BS862" s="26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267"/>
      <c r="CJ862" s="267"/>
      <c r="CK862" s="267"/>
      <c r="CL862" s="267"/>
      <c r="CM862" s="267"/>
      <c r="CN862" s="267"/>
      <c r="CO862" s="267"/>
      <c r="CP862" s="267"/>
      <c r="CQ862" s="267"/>
      <c r="CR862" s="267"/>
      <c r="CS862" s="267"/>
      <c r="CT862" s="267"/>
      <c r="CU862" s="267"/>
      <c r="CV862" s="267"/>
      <c r="CW862" s="267"/>
      <c r="CX862" s="267"/>
      <c r="CY862" s="267"/>
      <c r="CZ862" s="267"/>
      <c r="DA862" s="267"/>
      <c r="DB862" s="267"/>
      <c r="DC862" s="267"/>
      <c r="DD862" s="267"/>
      <c r="DE862" s="267"/>
      <c r="DF862" s="267"/>
      <c r="DG862" s="267"/>
      <c r="DH862" s="267"/>
      <c r="DI862" s="267"/>
      <c r="DJ862" s="267"/>
      <c r="DK862" s="267"/>
      <c r="DL862" s="267"/>
      <c r="DM862" s="267"/>
      <c r="DN862" s="267"/>
      <c r="DO862" s="267"/>
      <c r="DP862" s="267"/>
      <c r="DQ862" s="267"/>
      <c r="DR862" s="267"/>
      <c r="DS862" s="267"/>
      <c r="DT862" s="267"/>
      <c r="DU862" s="267"/>
      <c r="DV862" s="267"/>
      <c r="DW862" s="267"/>
      <c r="DX862" s="267"/>
      <c r="DY862" s="267"/>
      <c r="DZ862" s="267"/>
      <c r="EA862" s="267"/>
      <c r="EB862" s="267"/>
      <c r="EC862" s="267"/>
      <c r="ED862" s="267"/>
      <c r="EE862" s="267"/>
      <c r="EF862" s="267"/>
      <c r="EG862" s="267"/>
      <c r="EH862" s="267"/>
      <c r="EI862" s="267"/>
      <c r="EJ862" s="267"/>
      <c r="EK862" s="267"/>
      <c r="EL862" s="267"/>
      <c r="EM862" s="267"/>
      <c r="EN862" s="267"/>
      <c r="EO862" s="267"/>
      <c r="EP862" s="267"/>
      <c r="EQ862" s="267"/>
      <c r="ER862" s="267"/>
      <c r="ES862" s="267"/>
      <c r="ET862" s="267"/>
      <c r="EU862" s="267"/>
      <c r="EV862" s="267"/>
      <c r="EW862" s="267"/>
      <c r="EX862" s="267"/>
      <c r="EY862" s="267"/>
      <c r="EZ862" s="267"/>
      <c r="FA862" s="267"/>
      <c r="FB862" s="267"/>
      <c r="FC862" s="267"/>
      <c r="FD862" s="267"/>
      <c r="FE862" s="267"/>
      <c r="FF862" s="267"/>
      <c r="FG862" s="267"/>
      <c r="FH862" s="267"/>
      <c r="FI862" s="267"/>
      <c r="FJ862" s="267"/>
      <c r="FK862" s="267"/>
      <c r="FL862" s="267"/>
      <c r="FM862" s="267"/>
      <c r="FN862" s="267"/>
      <c r="FO862" s="267"/>
      <c r="FP862" s="267"/>
      <c r="FQ862" s="267"/>
      <c r="FR862" s="267"/>
      <c r="FS862" s="267"/>
      <c r="FT862" s="267"/>
      <c r="FU862" s="267"/>
      <c r="FV862" s="267"/>
      <c r="FW862" s="267"/>
      <c r="FX862" s="267"/>
      <c r="FY862" s="267"/>
      <c r="FZ862" s="267"/>
      <c r="GA862" s="267"/>
      <c r="GB862" s="267"/>
      <c r="GC862" s="267"/>
      <c r="GD862" s="267"/>
      <c r="GE862" s="267"/>
      <c r="GF862" s="267"/>
      <c r="GG862" s="267"/>
      <c r="GH862" s="267"/>
      <c r="GI862" s="267"/>
      <c r="GJ862" s="267"/>
      <c r="GK862" s="267"/>
      <c r="GL862" s="267"/>
      <c r="GM862" s="267"/>
      <c r="GN862" s="267"/>
      <c r="GO862" s="267"/>
      <c r="GP862" s="267"/>
      <c r="GQ862" s="267"/>
      <c r="GR862" s="267"/>
      <c r="GS862" s="267"/>
      <c r="GT862" s="267"/>
      <c r="GU862" s="267"/>
      <c r="GV862" s="267"/>
    </row>
    <row r="864" spans="1:204" s="502" customFormat="1">
      <c r="A864" s="258"/>
      <c r="B864" s="425"/>
      <c r="C864" s="260"/>
      <c r="D864" s="261"/>
      <c r="E864" s="262"/>
      <c r="F864" s="263"/>
      <c r="G864" s="426"/>
      <c r="H864" s="428"/>
      <c r="I864" s="507"/>
      <c r="J864" s="508"/>
      <c r="K864" s="509"/>
      <c r="L864" s="510"/>
      <c r="N864" s="511"/>
      <c r="O864" s="511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  <c r="AJ864" s="267"/>
      <c r="AK864" s="267"/>
      <c r="AL864" s="267"/>
      <c r="AM864" s="267"/>
      <c r="AN864" s="267"/>
      <c r="AO864" s="267"/>
      <c r="AP864" s="267"/>
      <c r="AQ864" s="267"/>
      <c r="AR864" s="267"/>
      <c r="AS864" s="267"/>
      <c r="AT864" s="267"/>
      <c r="AU864" s="267"/>
      <c r="AV864" s="267"/>
      <c r="AW864" s="267"/>
      <c r="AX864" s="267"/>
      <c r="AY864" s="267"/>
      <c r="AZ864" s="267"/>
      <c r="BA864" s="267"/>
      <c r="BB864" s="267"/>
      <c r="BC864" s="267"/>
      <c r="BD864" s="267"/>
      <c r="BE864" s="267"/>
      <c r="BF864" s="267"/>
      <c r="BG864" s="267"/>
      <c r="BH864" s="267"/>
      <c r="BI864" s="267"/>
      <c r="BJ864" s="267"/>
      <c r="BK864" s="267"/>
      <c r="BL864" s="267"/>
      <c r="BM864" s="267"/>
      <c r="BN864" s="267"/>
      <c r="BO864" s="267"/>
      <c r="BP864" s="267"/>
      <c r="BQ864" s="267"/>
      <c r="BR864" s="267"/>
      <c r="BS864" s="26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267"/>
      <c r="CJ864" s="267"/>
      <c r="CK864" s="267"/>
      <c r="CL864" s="267"/>
      <c r="CM864" s="267"/>
      <c r="CN864" s="267"/>
      <c r="CO864" s="267"/>
      <c r="CP864" s="267"/>
      <c r="CQ864" s="267"/>
      <c r="CR864" s="267"/>
      <c r="CS864" s="267"/>
      <c r="CT864" s="267"/>
      <c r="CU864" s="267"/>
      <c r="CV864" s="267"/>
      <c r="CW864" s="267"/>
      <c r="CX864" s="267"/>
      <c r="CY864" s="267"/>
      <c r="CZ864" s="267"/>
      <c r="DA864" s="267"/>
      <c r="DB864" s="267"/>
      <c r="DC864" s="267"/>
      <c r="DD864" s="267"/>
      <c r="DE864" s="267"/>
      <c r="DF864" s="267"/>
      <c r="DG864" s="267"/>
      <c r="DH864" s="267"/>
      <c r="DI864" s="267"/>
      <c r="DJ864" s="267"/>
      <c r="DK864" s="267"/>
      <c r="DL864" s="267"/>
      <c r="DM864" s="267"/>
      <c r="DN864" s="267"/>
      <c r="DO864" s="267"/>
      <c r="DP864" s="267"/>
      <c r="DQ864" s="267"/>
      <c r="DR864" s="267"/>
      <c r="DS864" s="267"/>
      <c r="DT864" s="267"/>
      <c r="DU864" s="267"/>
      <c r="DV864" s="267"/>
      <c r="DW864" s="267"/>
      <c r="DX864" s="267"/>
      <c r="DY864" s="267"/>
      <c r="DZ864" s="267"/>
      <c r="EA864" s="267"/>
      <c r="EB864" s="267"/>
      <c r="EC864" s="267"/>
      <c r="ED864" s="267"/>
      <c r="EE864" s="267"/>
      <c r="EF864" s="267"/>
      <c r="EG864" s="267"/>
      <c r="EH864" s="267"/>
      <c r="EI864" s="267"/>
      <c r="EJ864" s="267"/>
      <c r="EK864" s="267"/>
      <c r="EL864" s="267"/>
      <c r="EM864" s="267"/>
      <c r="EN864" s="267"/>
      <c r="EO864" s="267"/>
      <c r="EP864" s="267"/>
      <c r="EQ864" s="267"/>
      <c r="ER864" s="267"/>
      <c r="ES864" s="267"/>
      <c r="ET864" s="267"/>
      <c r="EU864" s="267"/>
      <c r="EV864" s="267"/>
      <c r="EW864" s="267"/>
      <c r="EX864" s="267"/>
      <c r="EY864" s="267"/>
      <c r="EZ864" s="267"/>
      <c r="FA864" s="267"/>
      <c r="FB864" s="267"/>
      <c r="FC864" s="267"/>
      <c r="FD864" s="267"/>
      <c r="FE864" s="267"/>
      <c r="FF864" s="267"/>
      <c r="FG864" s="267"/>
      <c r="FH864" s="267"/>
      <c r="FI864" s="267"/>
      <c r="FJ864" s="267"/>
      <c r="FK864" s="267"/>
      <c r="FL864" s="267"/>
      <c r="FM864" s="267"/>
      <c r="FN864" s="267"/>
      <c r="FO864" s="267"/>
      <c r="FP864" s="267"/>
      <c r="FQ864" s="267"/>
      <c r="FR864" s="267"/>
      <c r="FS864" s="267"/>
      <c r="FT864" s="267"/>
      <c r="FU864" s="267"/>
      <c r="FV864" s="267"/>
      <c r="FW864" s="267"/>
      <c r="FX864" s="267"/>
      <c r="FY864" s="267"/>
      <c r="FZ864" s="267"/>
      <c r="GA864" s="267"/>
      <c r="GB864" s="267"/>
      <c r="GC864" s="267"/>
      <c r="GD864" s="267"/>
      <c r="GE864" s="267"/>
      <c r="GF864" s="267"/>
      <c r="GG864" s="267"/>
      <c r="GH864" s="267"/>
      <c r="GI864" s="267"/>
      <c r="GJ864" s="267"/>
      <c r="GK864" s="267"/>
      <c r="GL864" s="267"/>
      <c r="GM864" s="267"/>
      <c r="GN864" s="267"/>
      <c r="GO864" s="267"/>
      <c r="GP864" s="267"/>
      <c r="GQ864" s="267"/>
      <c r="GR864" s="267"/>
      <c r="GS864" s="267"/>
      <c r="GT864" s="267"/>
      <c r="GU864" s="267"/>
      <c r="GV864" s="267"/>
    </row>
    <row r="866" spans="1:204" s="502" customFormat="1">
      <c r="A866" s="258"/>
      <c r="B866" s="425"/>
      <c r="C866" s="260"/>
      <c r="D866" s="261"/>
      <c r="E866" s="262"/>
      <c r="F866" s="263"/>
      <c r="G866" s="426"/>
      <c r="H866" s="428"/>
      <c r="I866" s="507"/>
      <c r="J866" s="508"/>
      <c r="K866" s="509"/>
      <c r="L866" s="510"/>
      <c r="N866" s="511"/>
      <c r="O866" s="511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  <c r="AJ866" s="267"/>
      <c r="AK866" s="267"/>
      <c r="AL866" s="267"/>
      <c r="AM866" s="267"/>
      <c r="AN866" s="267"/>
      <c r="AO866" s="267"/>
      <c r="AP866" s="267"/>
      <c r="AQ866" s="267"/>
      <c r="AR866" s="267"/>
      <c r="AS866" s="267"/>
      <c r="AT866" s="267"/>
      <c r="AU866" s="267"/>
      <c r="AV866" s="267"/>
      <c r="AW866" s="267"/>
      <c r="AX866" s="267"/>
      <c r="AY866" s="267"/>
      <c r="AZ866" s="267"/>
      <c r="BA866" s="267"/>
      <c r="BB866" s="267"/>
      <c r="BC866" s="267"/>
      <c r="BD866" s="267"/>
      <c r="BE866" s="267"/>
      <c r="BF866" s="267"/>
      <c r="BG866" s="267"/>
      <c r="BH866" s="267"/>
      <c r="BI866" s="267"/>
      <c r="BJ866" s="267"/>
      <c r="BK866" s="267"/>
      <c r="BL866" s="267"/>
      <c r="BM866" s="267"/>
      <c r="BN866" s="267"/>
      <c r="BO866" s="267"/>
      <c r="BP866" s="267"/>
      <c r="BQ866" s="267"/>
      <c r="BR866" s="267"/>
      <c r="BS866" s="26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267"/>
      <c r="CJ866" s="267"/>
      <c r="CK866" s="267"/>
      <c r="CL866" s="267"/>
      <c r="CM866" s="267"/>
      <c r="CN866" s="267"/>
      <c r="CO866" s="267"/>
      <c r="CP866" s="267"/>
      <c r="CQ866" s="267"/>
      <c r="CR866" s="267"/>
      <c r="CS866" s="267"/>
      <c r="CT866" s="267"/>
      <c r="CU866" s="267"/>
      <c r="CV866" s="267"/>
      <c r="CW866" s="267"/>
      <c r="CX866" s="267"/>
      <c r="CY866" s="267"/>
      <c r="CZ866" s="267"/>
      <c r="DA866" s="267"/>
      <c r="DB866" s="267"/>
      <c r="DC866" s="267"/>
      <c r="DD866" s="267"/>
      <c r="DE866" s="267"/>
      <c r="DF866" s="267"/>
      <c r="DG866" s="267"/>
      <c r="DH866" s="267"/>
      <c r="DI866" s="267"/>
      <c r="DJ866" s="267"/>
      <c r="DK866" s="267"/>
      <c r="DL866" s="267"/>
      <c r="DM866" s="267"/>
      <c r="DN866" s="267"/>
      <c r="DO866" s="267"/>
      <c r="DP866" s="267"/>
      <c r="DQ866" s="267"/>
      <c r="DR866" s="267"/>
      <c r="DS866" s="267"/>
      <c r="DT866" s="267"/>
      <c r="DU866" s="267"/>
      <c r="DV866" s="267"/>
      <c r="DW866" s="267"/>
      <c r="DX866" s="267"/>
      <c r="DY866" s="267"/>
      <c r="DZ866" s="267"/>
      <c r="EA866" s="267"/>
      <c r="EB866" s="267"/>
      <c r="EC866" s="267"/>
      <c r="ED866" s="267"/>
      <c r="EE866" s="267"/>
      <c r="EF866" s="267"/>
      <c r="EG866" s="267"/>
      <c r="EH866" s="267"/>
      <c r="EI866" s="267"/>
      <c r="EJ866" s="267"/>
      <c r="EK866" s="267"/>
      <c r="EL866" s="267"/>
      <c r="EM866" s="267"/>
      <c r="EN866" s="267"/>
      <c r="EO866" s="267"/>
      <c r="EP866" s="267"/>
      <c r="EQ866" s="267"/>
      <c r="ER866" s="267"/>
      <c r="ES866" s="267"/>
      <c r="ET866" s="267"/>
      <c r="EU866" s="267"/>
      <c r="EV866" s="267"/>
      <c r="EW866" s="267"/>
      <c r="EX866" s="267"/>
      <c r="EY866" s="267"/>
      <c r="EZ866" s="267"/>
      <c r="FA866" s="267"/>
      <c r="FB866" s="267"/>
      <c r="FC866" s="267"/>
      <c r="FD866" s="267"/>
      <c r="FE866" s="267"/>
      <c r="FF866" s="267"/>
      <c r="FG866" s="267"/>
      <c r="FH866" s="267"/>
      <c r="FI866" s="267"/>
      <c r="FJ866" s="267"/>
      <c r="FK866" s="267"/>
      <c r="FL866" s="267"/>
      <c r="FM866" s="267"/>
      <c r="FN866" s="267"/>
      <c r="FO866" s="267"/>
      <c r="FP866" s="267"/>
      <c r="FQ866" s="267"/>
      <c r="FR866" s="267"/>
      <c r="FS866" s="267"/>
      <c r="FT866" s="267"/>
      <c r="FU866" s="267"/>
      <c r="FV866" s="267"/>
      <c r="FW866" s="267"/>
      <c r="FX866" s="267"/>
      <c r="FY866" s="267"/>
      <c r="FZ866" s="267"/>
      <c r="GA866" s="267"/>
      <c r="GB866" s="267"/>
      <c r="GC866" s="267"/>
      <c r="GD866" s="267"/>
      <c r="GE866" s="267"/>
      <c r="GF866" s="267"/>
      <c r="GG866" s="267"/>
      <c r="GH866" s="267"/>
      <c r="GI866" s="267"/>
      <c r="GJ866" s="267"/>
      <c r="GK866" s="267"/>
      <c r="GL866" s="267"/>
      <c r="GM866" s="267"/>
      <c r="GN866" s="267"/>
      <c r="GO866" s="267"/>
      <c r="GP866" s="267"/>
      <c r="GQ866" s="267"/>
      <c r="GR866" s="267"/>
      <c r="GS866" s="267"/>
      <c r="GT866" s="267"/>
      <c r="GU866" s="267"/>
      <c r="GV866" s="267"/>
    </row>
    <row r="868" spans="1:204" s="502" customFormat="1">
      <c r="A868" s="258"/>
      <c r="B868" s="425"/>
      <c r="C868" s="260"/>
      <c r="D868" s="261"/>
      <c r="E868" s="262"/>
      <c r="F868" s="263"/>
      <c r="G868" s="426"/>
      <c r="H868" s="428"/>
      <c r="I868" s="507"/>
      <c r="J868" s="508"/>
      <c r="K868" s="509"/>
      <c r="L868" s="510"/>
      <c r="N868" s="511"/>
      <c r="O868" s="511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  <c r="AJ868" s="267"/>
      <c r="AK868" s="267"/>
      <c r="AL868" s="267"/>
      <c r="AM868" s="267"/>
      <c r="AN868" s="267"/>
      <c r="AO868" s="267"/>
      <c r="AP868" s="267"/>
      <c r="AQ868" s="267"/>
      <c r="AR868" s="267"/>
      <c r="AS868" s="267"/>
      <c r="AT868" s="267"/>
      <c r="AU868" s="267"/>
      <c r="AV868" s="267"/>
      <c r="AW868" s="267"/>
      <c r="AX868" s="267"/>
      <c r="AY868" s="267"/>
      <c r="AZ868" s="267"/>
      <c r="BA868" s="267"/>
      <c r="BB868" s="267"/>
      <c r="BC868" s="267"/>
      <c r="BD868" s="267"/>
      <c r="BE868" s="267"/>
      <c r="BF868" s="267"/>
      <c r="BG868" s="267"/>
      <c r="BH868" s="267"/>
      <c r="BI868" s="267"/>
      <c r="BJ868" s="267"/>
      <c r="BK868" s="267"/>
      <c r="BL868" s="267"/>
      <c r="BM868" s="267"/>
      <c r="BN868" s="267"/>
      <c r="BO868" s="267"/>
      <c r="BP868" s="267"/>
      <c r="BQ868" s="267"/>
      <c r="BR868" s="267"/>
      <c r="BS868" s="26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267"/>
      <c r="CJ868" s="267"/>
      <c r="CK868" s="267"/>
      <c r="CL868" s="267"/>
      <c r="CM868" s="267"/>
      <c r="CN868" s="267"/>
      <c r="CO868" s="267"/>
      <c r="CP868" s="267"/>
      <c r="CQ868" s="267"/>
      <c r="CR868" s="267"/>
      <c r="CS868" s="267"/>
      <c r="CT868" s="267"/>
      <c r="CU868" s="267"/>
      <c r="CV868" s="267"/>
      <c r="CW868" s="267"/>
      <c r="CX868" s="267"/>
      <c r="CY868" s="267"/>
      <c r="CZ868" s="267"/>
      <c r="DA868" s="267"/>
      <c r="DB868" s="267"/>
      <c r="DC868" s="267"/>
      <c r="DD868" s="267"/>
      <c r="DE868" s="267"/>
      <c r="DF868" s="267"/>
      <c r="DG868" s="267"/>
      <c r="DH868" s="267"/>
      <c r="DI868" s="267"/>
      <c r="DJ868" s="267"/>
      <c r="DK868" s="267"/>
      <c r="DL868" s="267"/>
      <c r="DM868" s="267"/>
      <c r="DN868" s="267"/>
      <c r="DO868" s="267"/>
      <c r="DP868" s="267"/>
      <c r="DQ868" s="267"/>
      <c r="DR868" s="267"/>
      <c r="DS868" s="267"/>
      <c r="DT868" s="267"/>
      <c r="DU868" s="267"/>
      <c r="DV868" s="267"/>
      <c r="DW868" s="267"/>
      <c r="DX868" s="267"/>
      <c r="DY868" s="267"/>
      <c r="DZ868" s="267"/>
      <c r="EA868" s="267"/>
      <c r="EB868" s="267"/>
      <c r="EC868" s="267"/>
      <c r="ED868" s="267"/>
      <c r="EE868" s="267"/>
      <c r="EF868" s="267"/>
      <c r="EG868" s="267"/>
      <c r="EH868" s="267"/>
      <c r="EI868" s="267"/>
      <c r="EJ868" s="267"/>
      <c r="EK868" s="267"/>
      <c r="EL868" s="267"/>
      <c r="EM868" s="267"/>
      <c r="EN868" s="267"/>
      <c r="EO868" s="267"/>
      <c r="EP868" s="267"/>
      <c r="EQ868" s="267"/>
      <c r="ER868" s="267"/>
      <c r="ES868" s="267"/>
      <c r="ET868" s="267"/>
      <c r="EU868" s="267"/>
      <c r="EV868" s="267"/>
      <c r="EW868" s="267"/>
      <c r="EX868" s="267"/>
      <c r="EY868" s="267"/>
      <c r="EZ868" s="267"/>
      <c r="FA868" s="267"/>
      <c r="FB868" s="267"/>
      <c r="FC868" s="267"/>
      <c r="FD868" s="267"/>
      <c r="FE868" s="267"/>
      <c r="FF868" s="267"/>
      <c r="FG868" s="267"/>
      <c r="FH868" s="267"/>
      <c r="FI868" s="267"/>
      <c r="FJ868" s="267"/>
      <c r="FK868" s="267"/>
      <c r="FL868" s="267"/>
      <c r="FM868" s="267"/>
      <c r="FN868" s="267"/>
      <c r="FO868" s="267"/>
      <c r="FP868" s="267"/>
      <c r="FQ868" s="267"/>
      <c r="FR868" s="267"/>
      <c r="FS868" s="267"/>
      <c r="FT868" s="267"/>
      <c r="FU868" s="267"/>
      <c r="FV868" s="267"/>
      <c r="FW868" s="267"/>
      <c r="FX868" s="267"/>
      <c r="FY868" s="267"/>
      <c r="FZ868" s="267"/>
      <c r="GA868" s="267"/>
      <c r="GB868" s="267"/>
      <c r="GC868" s="267"/>
      <c r="GD868" s="267"/>
      <c r="GE868" s="267"/>
      <c r="GF868" s="267"/>
      <c r="GG868" s="267"/>
      <c r="GH868" s="267"/>
      <c r="GI868" s="267"/>
      <c r="GJ868" s="267"/>
      <c r="GK868" s="267"/>
      <c r="GL868" s="267"/>
      <c r="GM868" s="267"/>
      <c r="GN868" s="267"/>
      <c r="GO868" s="267"/>
      <c r="GP868" s="267"/>
      <c r="GQ868" s="267"/>
      <c r="GR868" s="267"/>
      <c r="GS868" s="267"/>
      <c r="GT868" s="267"/>
      <c r="GU868" s="267"/>
      <c r="GV868" s="267"/>
    </row>
    <row r="870" spans="1:204" s="502" customFormat="1">
      <c r="A870" s="258"/>
      <c r="B870" s="425"/>
      <c r="C870" s="260"/>
      <c r="D870" s="261"/>
      <c r="E870" s="262"/>
      <c r="F870" s="263"/>
      <c r="G870" s="426"/>
      <c r="H870" s="428"/>
      <c r="I870" s="507"/>
      <c r="J870" s="508"/>
      <c r="K870" s="509"/>
      <c r="L870" s="510"/>
      <c r="N870" s="511"/>
      <c r="O870" s="511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  <c r="AJ870" s="267"/>
      <c r="AK870" s="267"/>
      <c r="AL870" s="267"/>
      <c r="AM870" s="267"/>
      <c r="AN870" s="267"/>
      <c r="AO870" s="267"/>
      <c r="AP870" s="267"/>
      <c r="AQ870" s="267"/>
      <c r="AR870" s="267"/>
      <c r="AS870" s="267"/>
      <c r="AT870" s="267"/>
      <c r="AU870" s="267"/>
      <c r="AV870" s="267"/>
      <c r="AW870" s="267"/>
      <c r="AX870" s="267"/>
      <c r="AY870" s="267"/>
      <c r="AZ870" s="267"/>
      <c r="BA870" s="267"/>
      <c r="BB870" s="267"/>
      <c r="BC870" s="267"/>
      <c r="BD870" s="267"/>
      <c r="BE870" s="267"/>
      <c r="BF870" s="267"/>
      <c r="BG870" s="267"/>
      <c r="BH870" s="267"/>
      <c r="BI870" s="267"/>
      <c r="BJ870" s="267"/>
      <c r="BK870" s="267"/>
      <c r="BL870" s="267"/>
      <c r="BM870" s="267"/>
      <c r="BN870" s="267"/>
      <c r="BO870" s="267"/>
      <c r="BP870" s="267"/>
      <c r="BQ870" s="267"/>
      <c r="BR870" s="267"/>
      <c r="BS870" s="26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267"/>
      <c r="CJ870" s="267"/>
      <c r="CK870" s="267"/>
      <c r="CL870" s="267"/>
      <c r="CM870" s="267"/>
      <c r="CN870" s="267"/>
      <c r="CO870" s="267"/>
      <c r="CP870" s="267"/>
      <c r="CQ870" s="267"/>
      <c r="CR870" s="267"/>
      <c r="CS870" s="267"/>
      <c r="CT870" s="267"/>
      <c r="CU870" s="267"/>
      <c r="CV870" s="267"/>
      <c r="CW870" s="267"/>
      <c r="CX870" s="267"/>
      <c r="CY870" s="267"/>
      <c r="CZ870" s="267"/>
      <c r="DA870" s="267"/>
      <c r="DB870" s="267"/>
      <c r="DC870" s="267"/>
      <c r="DD870" s="267"/>
      <c r="DE870" s="267"/>
      <c r="DF870" s="267"/>
      <c r="DG870" s="267"/>
      <c r="DH870" s="267"/>
      <c r="DI870" s="267"/>
      <c r="DJ870" s="267"/>
      <c r="DK870" s="267"/>
      <c r="DL870" s="267"/>
      <c r="DM870" s="267"/>
      <c r="DN870" s="267"/>
      <c r="DO870" s="267"/>
      <c r="DP870" s="267"/>
      <c r="DQ870" s="267"/>
      <c r="DR870" s="267"/>
      <c r="DS870" s="267"/>
      <c r="DT870" s="267"/>
      <c r="DU870" s="267"/>
      <c r="DV870" s="267"/>
      <c r="DW870" s="267"/>
      <c r="DX870" s="267"/>
      <c r="DY870" s="267"/>
      <c r="DZ870" s="267"/>
      <c r="EA870" s="267"/>
      <c r="EB870" s="267"/>
      <c r="EC870" s="267"/>
      <c r="ED870" s="267"/>
      <c r="EE870" s="267"/>
      <c r="EF870" s="267"/>
      <c r="EG870" s="267"/>
      <c r="EH870" s="267"/>
      <c r="EI870" s="267"/>
      <c r="EJ870" s="267"/>
      <c r="EK870" s="267"/>
      <c r="EL870" s="267"/>
      <c r="EM870" s="267"/>
      <c r="EN870" s="267"/>
      <c r="EO870" s="267"/>
      <c r="EP870" s="267"/>
      <c r="EQ870" s="267"/>
      <c r="ER870" s="267"/>
      <c r="ES870" s="267"/>
      <c r="ET870" s="267"/>
      <c r="EU870" s="267"/>
      <c r="EV870" s="267"/>
      <c r="EW870" s="267"/>
      <c r="EX870" s="267"/>
      <c r="EY870" s="267"/>
      <c r="EZ870" s="267"/>
      <c r="FA870" s="267"/>
      <c r="FB870" s="267"/>
      <c r="FC870" s="267"/>
      <c r="FD870" s="267"/>
      <c r="FE870" s="267"/>
      <c r="FF870" s="267"/>
      <c r="FG870" s="267"/>
      <c r="FH870" s="267"/>
      <c r="FI870" s="267"/>
      <c r="FJ870" s="267"/>
      <c r="FK870" s="267"/>
      <c r="FL870" s="267"/>
      <c r="FM870" s="267"/>
      <c r="FN870" s="267"/>
      <c r="FO870" s="267"/>
      <c r="FP870" s="267"/>
      <c r="FQ870" s="267"/>
      <c r="FR870" s="267"/>
      <c r="FS870" s="267"/>
      <c r="FT870" s="267"/>
      <c r="FU870" s="267"/>
      <c r="FV870" s="267"/>
      <c r="FW870" s="267"/>
      <c r="FX870" s="267"/>
      <c r="FY870" s="267"/>
      <c r="FZ870" s="267"/>
      <c r="GA870" s="267"/>
      <c r="GB870" s="267"/>
      <c r="GC870" s="267"/>
      <c r="GD870" s="267"/>
      <c r="GE870" s="267"/>
      <c r="GF870" s="267"/>
      <c r="GG870" s="267"/>
      <c r="GH870" s="267"/>
      <c r="GI870" s="267"/>
      <c r="GJ870" s="267"/>
      <c r="GK870" s="267"/>
      <c r="GL870" s="267"/>
      <c r="GM870" s="267"/>
      <c r="GN870" s="267"/>
      <c r="GO870" s="267"/>
      <c r="GP870" s="267"/>
      <c r="GQ870" s="267"/>
      <c r="GR870" s="267"/>
      <c r="GS870" s="267"/>
      <c r="GT870" s="267"/>
      <c r="GU870" s="267"/>
      <c r="GV870" s="267"/>
    </row>
    <row r="872" spans="1:204" s="502" customFormat="1">
      <c r="A872" s="258"/>
      <c r="B872" s="425"/>
      <c r="C872" s="260"/>
      <c r="D872" s="261"/>
      <c r="E872" s="262"/>
      <c r="F872" s="263"/>
      <c r="G872" s="426"/>
      <c r="H872" s="428"/>
      <c r="I872" s="507"/>
      <c r="J872" s="508"/>
      <c r="K872" s="509"/>
      <c r="L872" s="510"/>
      <c r="N872" s="511"/>
      <c r="O872" s="511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  <c r="AJ872" s="267"/>
      <c r="AK872" s="267"/>
      <c r="AL872" s="267"/>
      <c r="AM872" s="267"/>
      <c r="AN872" s="267"/>
      <c r="AO872" s="267"/>
      <c r="AP872" s="267"/>
      <c r="AQ872" s="267"/>
      <c r="AR872" s="267"/>
      <c r="AS872" s="267"/>
      <c r="AT872" s="267"/>
      <c r="AU872" s="267"/>
      <c r="AV872" s="267"/>
      <c r="AW872" s="267"/>
      <c r="AX872" s="267"/>
      <c r="AY872" s="267"/>
      <c r="AZ872" s="267"/>
      <c r="BA872" s="267"/>
      <c r="BB872" s="267"/>
      <c r="BC872" s="267"/>
      <c r="BD872" s="267"/>
      <c r="BE872" s="267"/>
      <c r="BF872" s="267"/>
      <c r="BG872" s="267"/>
      <c r="BH872" s="267"/>
      <c r="BI872" s="267"/>
      <c r="BJ872" s="267"/>
      <c r="BK872" s="267"/>
      <c r="BL872" s="267"/>
      <c r="BM872" s="267"/>
      <c r="BN872" s="267"/>
      <c r="BO872" s="267"/>
      <c r="BP872" s="267"/>
      <c r="BQ872" s="267"/>
      <c r="BR872" s="267"/>
      <c r="BS872" s="26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267"/>
      <c r="CJ872" s="267"/>
      <c r="CK872" s="267"/>
      <c r="CL872" s="267"/>
      <c r="CM872" s="267"/>
      <c r="CN872" s="267"/>
      <c r="CO872" s="267"/>
      <c r="CP872" s="267"/>
      <c r="CQ872" s="267"/>
      <c r="CR872" s="267"/>
      <c r="CS872" s="267"/>
      <c r="CT872" s="267"/>
      <c r="CU872" s="267"/>
      <c r="CV872" s="267"/>
      <c r="CW872" s="267"/>
      <c r="CX872" s="267"/>
      <c r="CY872" s="267"/>
      <c r="CZ872" s="267"/>
      <c r="DA872" s="267"/>
      <c r="DB872" s="267"/>
      <c r="DC872" s="267"/>
      <c r="DD872" s="267"/>
      <c r="DE872" s="267"/>
      <c r="DF872" s="267"/>
      <c r="DG872" s="267"/>
      <c r="DH872" s="267"/>
      <c r="DI872" s="267"/>
      <c r="DJ872" s="267"/>
      <c r="DK872" s="267"/>
      <c r="DL872" s="267"/>
      <c r="DM872" s="267"/>
      <c r="DN872" s="267"/>
      <c r="DO872" s="267"/>
      <c r="DP872" s="267"/>
      <c r="DQ872" s="267"/>
      <c r="DR872" s="267"/>
      <c r="DS872" s="267"/>
      <c r="DT872" s="267"/>
      <c r="DU872" s="267"/>
      <c r="DV872" s="267"/>
      <c r="DW872" s="267"/>
      <c r="DX872" s="267"/>
      <c r="DY872" s="267"/>
      <c r="DZ872" s="267"/>
      <c r="EA872" s="267"/>
      <c r="EB872" s="267"/>
      <c r="EC872" s="267"/>
      <c r="ED872" s="267"/>
      <c r="EE872" s="267"/>
      <c r="EF872" s="267"/>
      <c r="EG872" s="267"/>
      <c r="EH872" s="267"/>
      <c r="EI872" s="267"/>
      <c r="EJ872" s="267"/>
      <c r="EK872" s="267"/>
      <c r="EL872" s="267"/>
      <c r="EM872" s="267"/>
      <c r="EN872" s="267"/>
      <c r="EO872" s="267"/>
      <c r="EP872" s="267"/>
      <c r="EQ872" s="267"/>
      <c r="ER872" s="267"/>
      <c r="ES872" s="267"/>
      <c r="ET872" s="267"/>
      <c r="EU872" s="267"/>
      <c r="EV872" s="267"/>
      <c r="EW872" s="267"/>
      <c r="EX872" s="267"/>
      <c r="EY872" s="267"/>
      <c r="EZ872" s="267"/>
      <c r="FA872" s="267"/>
      <c r="FB872" s="267"/>
      <c r="FC872" s="267"/>
      <c r="FD872" s="267"/>
      <c r="FE872" s="267"/>
      <c r="FF872" s="267"/>
      <c r="FG872" s="267"/>
      <c r="FH872" s="267"/>
      <c r="FI872" s="267"/>
      <c r="FJ872" s="267"/>
      <c r="FK872" s="267"/>
      <c r="FL872" s="267"/>
      <c r="FM872" s="267"/>
      <c r="FN872" s="267"/>
      <c r="FO872" s="267"/>
      <c r="FP872" s="267"/>
      <c r="FQ872" s="267"/>
      <c r="FR872" s="267"/>
      <c r="FS872" s="267"/>
      <c r="FT872" s="267"/>
      <c r="FU872" s="267"/>
      <c r="FV872" s="267"/>
      <c r="FW872" s="267"/>
      <c r="FX872" s="267"/>
      <c r="FY872" s="267"/>
      <c r="FZ872" s="267"/>
      <c r="GA872" s="267"/>
      <c r="GB872" s="267"/>
      <c r="GC872" s="267"/>
      <c r="GD872" s="267"/>
      <c r="GE872" s="267"/>
      <c r="GF872" s="267"/>
      <c r="GG872" s="267"/>
      <c r="GH872" s="267"/>
      <c r="GI872" s="267"/>
      <c r="GJ872" s="267"/>
      <c r="GK872" s="267"/>
      <c r="GL872" s="267"/>
      <c r="GM872" s="267"/>
      <c r="GN872" s="267"/>
      <c r="GO872" s="267"/>
      <c r="GP872" s="267"/>
      <c r="GQ872" s="267"/>
      <c r="GR872" s="267"/>
      <c r="GS872" s="267"/>
      <c r="GT872" s="267"/>
      <c r="GU872" s="267"/>
      <c r="GV872" s="267"/>
    </row>
    <row r="874" spans="1:204" s="502" customFormat="1">
      <c r="A874" s="258"/>
      <c r="B874" s="425"/>
      <c r="C874" s="260"/>
      <c r="D874" s="261"/>
      <c r="E874" s="262"/>
      <c r="F874" s="263"/>
      <c r="G874" s="426"/>
      <c r="H874" s="428"/>
      <c r="I874" s="507"/>
      <c r="J874" s="508"/>
      <c r="K874" s="509"/>
      <c r="L874" s="510"/>
      <c r="N874" s="511"/>
      <c r="O874" s="511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  <c r="AJ874" s="267"/>
      <c r="AK874" s="267"/>
      <c r="AL874" s="267"/>
      <c r="AM874" s="267"/>
      <c r="AN874" s="267"/>
      <c r="AO874" s="267"/>
      <c r="AP874" s="267"/>
      <c r="AQ874" s="267"/>
      <c r="AR874" s="267"/>
      <c r="AS874" s="267"/>
      <c r="AT874" s="267"/>
      <c r="AU874" s="267"/>
      <c r="AV874" s="267"/>
      <c r="AW874" s="267"/>
      <c r="AX874" s="267"/>
      <c r="AY874" s="267"/>
      <c r="AZ874" s="267"/>
      <c r="BA874" s="267"/>
      <c r="BB874" s="267"/>
      <c r="BC874" s="267"/>
      <c r="BD874" s="267"/>
      <c r="BE874" s="267"/>
      <c r="BF874" s="267"/>
      <c r="BG874" s="267"/>
      <c r="BH874" s="267"/>
      <c r="BI874" s="267"/>
      <c r="BJ874" s="267"/>
      <c r="BK874" s="267"/>
      <c r="BL874" s="267"/>
      <c r="BM874" s="267"/>
      <c r="BN874" s="267"/>
      <c r="BO874" s="267"/>
      <c r="BP874" s="267"/>
      <c r="BQ874" s="267"/>
      <c r="BR874" s="267"/>
      <c r="BS874" s="26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267"/>
      <c r="CJ874" s="267"/>
      <c r="CK874" s="267"/>
      <c r="CL874" s="267"/>
      <c r="CM874" s="267"/>
      <c r="CN874" s="267"/>
      <c r="CO874" s="267"/>
      <c r="CP874" s="267"/>
      <c r="CQ874" s="267"/>
      <c r="CR874" s="267"/>
      <c r="CS874" s="267"/>
      <c r="CT874" s="267"/>
      <c r="CU874" s="267"/>
      <c r="CV874" s="267"/>
      <c r="CW874" s="267"/>
      <c r="CX874" s="267"/>
      <c r="CY874" s="267"/>
      <c r="CZ874" s="267"/>
      <c r="DA874" s="267"/>
      <c r="DB874" s="267"/>
      <c r="DC874" s="267"/>
      <c r="DD874" s="267"/>
      <c r="DE874" s="267"/>
      <c r="DF874" s="267"/>
      <c r="DG874" s="267"/>
      <c r="DH874" s="267"/>
      <c r="DI874" s="267"/>
      <c r="DJ874" s="267"/>
      <c r="DK874" s="267"/>
      <c r="DL874" s="267"/>
      <c r="DM874" s="267"/>
      <c r="DN874" s="267"/>
      <c r="DO874" s="267"/>
      <c r="DP874" s="267"/>
      <c r="DQ874" s="267"/>
      <c r="DR874" s="267"/>
      <c r="DS874" s="267"/>
      <c r="DT874" s="267"/>
      <c r="DU874" s="267"/>
      <c r="DV874" s="267"/>
      <c r="DW874" s="267"/>
      <c r="DX874" s="267"/>
      <c r="DY874" s="267"/>
      <c r="DZ874" s="267"/>
      <c r="EA874" s="267"/>
      <c r="EB874" s="267"/>
      <c r="EC874" s="267"/>
      <c r="ED874" s="267"/>
      <c r="EE874" s="267"/>
      <c r="EF874" s="267"/>
      <c r="EG874" s="267"/>
      <c r="EH874" s="267"/>
      <c r="EI874" s="267"/>
      <c r="EJ874" s="267"/>
      <c r="EK874" s="267"/>
      <c r="EL874" s="267"/>
      <c r="EM874" s="267"/>
      <c r="EN874" s="267"/>
      <c r="EO874" s="267"/>
      <c r="EP874" s="267"/>
      <c r="EQ874" s="267"/>
      <c r="ER874" s="267"/>
      <c r="ES874" s="267"/>
      <c r="ET874" s="267"/>
      <c r="EU874" s="267"/>
      <c r="EV874" s="267"/>
      <c r="EW874" s="267"/>
      <c r="EX874" s="267"/>
      <c r="EY874" s="267"/>
      <c r="EZ874" s="267"/>
      <c r="FA874" s="267"/>
      <c r="FB874" s="267"/>
      <c r="FC874" s="267"/>
      <c r="FD874" s="267"/>
      <c r="FE874" s="267"/>
      <c r="FF874" s="267"/>
      <c r="FG874" s="267"/>
      <c r="FH874" s="267"/>
      <c r="FI874" s="267"/>
      <c r="FJ874" s="267"/>
      <c r="FK874" s="267"/>
      <c r="FL874" s="267"/>
      <c r="FM874" s="267"/>
      <c r="FN874" s="267"/>
      <c r="FO874" s="267"/>
      <c r="FP874" s="267"/>
      <c r="FQ874" s="267"/>
      <c r="FR874" s="267"/>
      <c r="FS874" s="267"/>
      <c r="FT874" s="267"/>
      <c r="FU874" s="267"/>
      <c r="FV874" s="267"/>
      <c r="FW874" s="267"/>
      <c r="FX874" s="267"/>
      <c r="FY874" s="267"/>
      <c r="FZ874" s="267"/>
      <c r="GA874" s="267"/>
      <c r="GB874" s="267"/>
      <c r="GC874" s="267"/>
      <c r="GD874" s="267"/>
      <c r="GE874" s="267"/>
      <c r="GF874" s="267"/>
      <c r="GG874" s="267"/>
      <c r="GH874" s="267"/>
      <c r="GI874" s="267"/>
      <c r="GJ874" s="267"/>
      <c r="GK874" s="267"/>
      <c r="GL874" s="267"/>
      <c r="GM874" s="267"/>
      <c r="GN874" s="267"/>
      <c r="GO874" s="267"/>
      <c r="GP874" s="267"/>
      <c r="GQ874" s="267"/>
      <c r="GR874" s="267"/>
      <c r="GS874" s="267"/>
      <c r="GT874" s="267"/>
      <c r="GU874" s="267"/>
      <c r="GV874" s="267"/>
    </row>
    <row r="876" spans="1:204" s="502" customFormat="1">
      <c r="A876" s="258"/>
      <c r="B876" s="425"/>
      <c r="C876" s="260"/>
      <c r="D876" s="261"/>
      <c r="E876" s="262"/>
      <c r="F876" s="263"/>
      <c r="G876" s="426"/>
      <c r="H876" s="428"/>
      <c r="I876" s="507"/>
      <c r="J876" s="508"/>
      <c r="K876" s="509"/>
      <c r="L876" s="510"/>
      <c r="N876" s="511"/>
      <c r="O876" s="511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  <c r="AT876" s="267"/>
      <c r="AU876" s="267"/>
      <c r="AV876" s="267"/>
      <c r="AW876" s="267"/>
      <c r="AX876" s="267"/>
      <c r="AY876" s="267"/>
      <c r="AZ876" s="267"/>
      <c r="BA876" s="267"/>
      <c r="BB876" s="267"/>
      <c r="BC876" s="267"/>
      <c r="BD876" s="267"/>
      <c r="BE876" s="267"/>
      <c r="BF876" s="267"/>
      <c r="BG876" s="267"/>
      <c r="BH876" s="267"/>
      <c r="BI876" s="267"/>
      <c r="BJ876" s="267"/>
      <c r="BK876" s="267"/>
      <c r="BL876" s="267"/>
      <c r="BM876" s="267"/>
      <c r="BN876" s="267"/>
      <c r="BO876" s="267"/>
      <c r="BP876" s="267"/>
      <c r="BQ876" s="267"/>
      <c r="BR876" s="267"/>
      <c r="BS876" s="26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267"/>
      <c r="CJ876" s="267"/>
      <c r="CK876" s="267"/>
      <c r="CL876" s="267"/>
      <c r="CM876" s="267"/>
      <c r="CN876" s="267"/>
      <c r="CO876" s="267"/>
      <c r="CP876" s="267"/>
      <c r="CQ876" s="267"/>
      <c r="CR876" s="267"/>
      <c r="CS876" s="267"/>
      <c r="CT876" s="267"/>
      <c r="CU876" s="267"/>
      <c r="CV876" s="267"/>
      <c r="CW876" s="267"/>
      <c r="CX876" s="267"/>
      <c r="CY876" s="267"/>
      <c r="CZ876" s="267"/>
      <c r="DA876" s="267"/>
      <c r="DB876" s="267"/>
      <c r="DC876" s="267"/>
      <c r="DD876" s="267"/>
      <c r="DE876" s="267"/>
      <c r="DF876" s="267"/>
      <c r="DG876" s="267"/>
      <c r="DH876" s="267"/>
      <c r="DI876" s="267"/>
      <c r="DJ876" s="267"/>
      <c r="DK876" s="267"/>
      <c r="DL876" s="267"/>
      <c r="DM876" s="267"/>
      <c r="DN876" s="267"/>
      <c r="DO876" s="267"/>
      <c r="DP876" s="267"/>
      <c r="DQ876" s="267"/>
      <c r="DR876" s="267"/>
      <c r="DS876" s="267"/>
      <c r="DT876" s="267"/>
      <c r="DU876" s="267"/>
      <c r="DV876" s="267"/>
      <c r="DW876" s="267"/>
      <c r="DX876" s="267"/>
      <c r="DY876" s="267"/>
      <c r="DZ876" s="267"/>
      <c r="EA876" s="267"/>
      <c r="EB876" s="267"/>
      <c r="EC876" s="267"/>
      <c r="ED876" s="267"/>
      <c r="EE876" s="267"/>
      <c r="EF876" s="267"/>
      <c r="EG876" s="267"/>
      <c r="EH876" s="267"/>
      <c r="EI876" s="267"/>
      <c r="EJ876" s="267"/>
      <c r="EK876" s="267"/>
      <c r="EL876" s="267"/>
      <c r="EM876" s="267"/>
      <c r="EN876" s="267"/>
      <c r="EO876" s="267"/>
      <c r="EP876" s="267"/>
      <c r="EQ876" s="267"/>
      <c r="ER876" s="267"/>
      <c r="ES876" s="267"/>
      <c r="ET876" s="267"/>
      <c r="EU876" s="267"/>
      <c r="EV876" s="267"/>
      <c r="EW876" s="267"/>
      <c r="EX876" s="267"/>
      <c r="EY876" s="267"/>
      <c r="EZ876" s="267"/>
      <c r="FA876" s="267"/>
      <c r="FB876" s="267"/>
      <c r="FC876" s="267"/>
      <c r="FD876" s="267"/>
      <c r="FE876" s="267"/>
      <c r="FF876" s="267"/>
      <c r="FG876" s="267"/>
      <c r="FH876" s="267"/>
      <c r="FI876" s="267"/>
      <c r="FJ876" s="267"/>
      <c r="FK876" s="267"/>
      <c r="FL876" s="267"/>
      <c r="FM876" s="267"/>
      <c r="FN876" s="267"/>
      <c r="FO876" s="267"/>
      <c r="FP876" s="267"/>
      <c r="FQ876" s="267"/>
      <c r="FR876" s="267"/>
      <c r="FS876" s="267"/>
      <c r="FT876" s="267"/>
      <c r="FU876" s="267"/>
      <c r="FV876" s="267"/>
      <c r="FW876" s="267"/>
      <c r="FX876" s="267"/>
      <c r="FY876" s="267"/>
      <c r="FZ876" s="267"/>
      <c r="GA876" s="267"/>
      <c r="GB876" s="267"/>
      <c r="GC876" s="267"/>
      <c r="GD876" s="267"/>
      <c r="GE876" s="267"/>
      <c r="GF876" s="267"/>
      <c r="GG876" s="267"/>
      <c r="GH876" s="267"/>
      <c r="GI876" s="267"/>
      <c r="GJ876" s="267"/>
      <c r="GK876" s="267"/>
      <c r="GL876" s="267"/>
      <c r="GM876" s="267"/>
      <c r="GN876" s="267"/>
      <c r="GO876" s="267"/>
      <c r="GP876" s="267"/>
      <c r="GQ876" s="267"/>
      <c r="GR876" s="267"/>
      <c r="GS876" s="267"/>
      <c r="GT876" s="267"/>
      <c r="GU876" s="267"/>
      <c r="GV876" s="267"/>
    </row>
    <row r="878" spans="1:204" s="502" customFormat="1">
      <c r="A878" s="258"/>
      <c r="B878" s="425"/>
      <c r="C878" s="260"/>
      <c r="D878" s="261"/>
      <c r="E878" s="262"/>
      <c r="F878" s="263"/>
      <c r="G878" s="426"/>
      <c r="H878" s="428"/>
      <c r="I878" s="507"/>
      <c r="J878" s="508"/>
      <c r="K878" s="509"/>
      <c r="L878" s="510"/>
      <c r="N878" s="511"/>
      <c r="O878" s="511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  <c r="AT878" s="267"/>
      <c r="AU878" s="267"/>
      <c r="AV878" s="267"/>
      <c r="AW878" s="267"/>
      <c r="AX878" s="267"/>
      <c r="AY878" s="267"/>
      <c r="AZ878" s="267"/>
      <c r="BA878" s="267"/>
      <c r="BB878" s="267"/>
      <c r="BC878" s="267"/>
      <c r="BD878" s="267"/>
      <c r="BE878" s="267"/>
      <c r="BF878" s="267"/>
      <c r="BG878" s="267"/>
      <c r="BH878" s="267"/>
      <c r="BI878" s="267"/>
      <c r="BJ878" s="267"/>
      <c r="BK878" s="267"/>
      <c r="BL878" s="267"/>
      <c r="BM878" s="267"/>
      <c r="BN878" s="267"/>
      <c r="BO878" s="267"/>
      <c r="BP878" s="267"/>
      <c r="BQ878" s="267"/>
      <c r="BR878" s="267"/>
      <c r="BS878" s="26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267"/>
      <c r="CJ878" s="267"/>
      <c r="CK878" s="267"/>
      <c r="CL878" s="267"/>
      <c r="CM878" s="267"/>
      <c r="CN878" s="267"/>
      <c r="CO878" s="267"/>
      <c r="CP878" s="267"/>
      <c r="CQ878" s="267"/>
      <c r="CR878" s="267"/>
      <c r="CS878" s="267"/>
      <c r="CT878" s="267"/>
      <c r="CU878" s="267"/>
      <c r="CV878" s="267"/>
      <c r="CW878" s="267"/>
      <c r="CX878" s="267"/>
      <c r="CY878" s="267"/>
      <c r="CZ878" s="267"/>
      <c r="DA878" s="267"/>
      <c r="DB878" s="267"/>
      <c r="DC878" s="267"/>
      <c r="DD878" s="267"/>
      <c r="DE878" s="267"/>
      <c r="DF878" s="267"/>
      <c r="DG878" s="267"/>
      <c r="DH878" s="267"/>
      <c r="DI878" s="267"/>
      <c r="DJ878" s="267"/>
      <c r="DK878" s="267"/>
      <c r="DL878" s="267"/>
      <c r="DM878" s="267"/>
      <c r="DN878" s="267"/>
      <c r="DO878" s="267"/>
      <c r="DP878" s="267"/>
      <c r="DQ878" s="267"/>
      <c r="DR878" s="267"/>
      <c r="DS878" s="267"/>
      <c r="DT878" s="267"/>
      <c r="DU878" s="267"/>
      <c r="DV878" s="267"/>
      <c r="DW878" s="267"/>
      <c r="DX878" s="267"/>
      <c r="DY878" s="267"/>
      <c r="DZ878" s="267"/>
      <c r="EA878" s="267"/>
      <c r="EB878" s="267"/>
      <c r="EC878" s="267"/>
      <c r="ED878" s="267"/>
      <c r="EE878" s="267"/>
      <c r="EF878" s="267"/>
      <c r="EG878" s="267"/>
      <c r="EH878" s="267"/>
      <c r="EI878" s="267"/>
      <c r="EJ878" s="267"/>
      <c r="EK878" s="267"/>
      <c r="EL878" s="267"/>
      <c r="EM878" s="267"/>
      <c r="EN878" s="267"/>
      <c r="EO878" s="267"/>
      <c r="EP878" s="267"/>
      <c r="EQ878" s="267"/>
      <c r="ER878" s="267"/>
      <c r="ES878" s="267"/>
      <c r="ET878" s="267"/>
      <c r="EU878" s="267"/>
      <c r="EV878" s="267"/>
      <c r="EW878" s="267"/>
      <c r="EX878" s="267"/>
      <c r="EY878" s="267"/>
      <c r="EZ878" s="267"/>
      <c r="FA878" s="267"/>
      <c r="FB878" s="267"/>
      <c r="FC878" s="267"/>
      <c r="FD878" s="267"/>
      <c r="FE878" s="267"/>
      <c r="FF878" s="267"/>
      <c r="FG878" s="267"/>
      <c r="FH878" s="267"/>
      <c r="FI878" s="267"/>
      <c r="FJ878" s="267"/>
      <c r="FK878" s="267"/>
      <c r="FL878" s="267"/>
      <c r="FM878" s="267"/>
      <c r="FN878" s="267"/>
      <c r="FO878" s="267"/>
      <c r="FP878" s="267"/>
      <c r="FQ878" s="267"/>
      <c r="FR878" s="267"/>
      <c r="FS878" s="267"/>
      <c r="FT878" s="267"/>
      <c r="FU878" s="267"/>
      <c r="FV878" s="267"/>
      <c r="FW878" s="267"/>
      <c r="FX878" s="267"/>
      <c r="FY878" s="267"/>
      <c r="FZ878" s="267"/>
      <c r="GA878" s="267"/>
      <c r="GB878" s="267"/>
      <c r="GC878" s="267"/>
      <c r="GD878" s="267"/>
      <c r="GE878" s="267"/>
      <c r="GF878" s="267"/>
      <c r="GG878" s="267"/>
      <c r="GH878" s="267"/>
      <c r="GI878" s="267"/>
      <c r="GJ878" s="267"/>
      <c r="GK878" s="267"/>
      <c r="GL878" s="267"/>
      <c r="GM878" s="267"/>
      <c r="GN878" s="267"/>
      <c r="GO878" s="267"/>
      <c r="GP878" s="267"/>
      <c r="GQ878" s="267"/>
      <c r="GR878" s="267"/>
      <c r="GS878" s="267"/>
      <c r="GT878" s="267"/>
      <c r="GU878" s="267"/>
      <c r="GV878" s="267"/>
    </row>
    <row r="880" spans="1:204" s="502" customFormat="1">
      <c r="A880" s="258"/>
      <c r="B880" s="425"/>
      <c r="C880" s="260"/>
      <c r="D880" s="261"/>
      <c r="E880" s="262"/>
      <c r="F880" s="263"/>
      <c r="G880" s="426"/>
      <c r="H880" s="428"/>
      <c r="I880" s="507"/>
      <c r="J880" s="508"/>
      <c r="K880" s="509"/>
      <c r="L880" s="510"/>
      <c r="N880" s="511"/>
      <c r="O880" s="511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  <c r="AJ880" s="267"/>
      <c r="AK880" s="267"/>
      <c r="AL880" s="267"/>
      <c r="AM880" s="267"/>
      <c r="AN880" s="267"/>
      <c r="AO880" s="267"/>
      <c r="AP880" s="267"/>
      <c r="AQ880" s="267"/>
      <c r="AR880" s="267"/>
      <c r="AS880" s="267"/>
      <c r="AT880" s="267"/>
      <c r="AU880" s="267"/>
      <c r="AV880" s="267"/>
      <c r="AW880" s="267"/>
      <c r="AX880" s="267"/>
      <c r="AY880" s="267"/>
      <c r="AZ880" s="267"/>
      <c r="BA880" s="267"/>
      <c r="BB880" s="267"/>
      <c r="BC880" s="267"/>
      <c r="BD880" s="267"/>
      <c r="BE880" s="267"/>
      <c r="BF880" s="267"/>
      <c r="BG880" s="267"/>
      <c r="BH880" s="267"/>
      <c r="BI880" s="267"/>
      <c r="BJ880" s="267"/>
      <c r="BK880" s="267"/>
      <c r="BL880" s="267"/>
      <c r="BM880" s="267"/>
      <c r="BN880" s="267"/>
      <c r="BO880" s="267"/>
      <c r="BP880" s="267"/>
      <c r="BQ880" s="267"/>
      <c r="BR880" s="267"/>
      <c r="BS880" s="26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267"/>
      <c r="CJ880" s="267"/>
      <c r="CK880" s="267"/>
      <c r="CL880" s="267"/>
      <c r="CM880" s="267"/>
      <c r="CN880" s="267"/>
      <c r="CO880" s="267"/>
      <c r="CP880" s="267"/>
      <c r="CQ880" s="267"/>
      <c r="CR880" s="267"/>
      <c r="CS880" s="267"/>
      <c r="CT880" s="267"/>
      <c r="CU880" s="267"/>
      <c r="CV880" s="267"/>
      <c r="CW880" s="267"/>
      <c r="CX880" s="267"/>
      <c r="CY880" s="267"/>
      <c r="CZ880" s="267"/>
      <c r="DA880" s="267"/>
      <c r="DB880" s="267"/>
      <c r="DC880" s="267"/>
      <c r="DD880" s="267"/>
      <c r="DE880" s="267"/>
      <c r="DF880" s="267"/>
      <c r="DG880" s="267"/>
      <c r="DH880" s="267"/>
      <c r="DI880" s="267"/>
      <c r="DJ880" s="267"/>
      <c r="DK880" s="267"/>
      <c r="DL880" s="267"/>
      <c r="DM880" s="267"/>
      <c r="DN880" s="267"/>
      <c r="DO880" s="267"/>
      <c r="DP880" s="267"/>
      <c r="DQ880" s="267"/>
      <c r="DR880" s="267"/>
      <c r="DS880" s="267"/>
      <c r="DT880" s="267"/>
      <c r="DU880" s="267"/>
      <c r="DV880" s="267"/>
      <c r="DW880" s="267"/>
      <c r="DX880" s="267"/>
      <c r="DY880" s="267"/>
      <c r="DZ880" s="267"/>
      <c r="EA880" s="267"/>
      <c r="EB880" s="267"/>
      <c r="EC880" s="267"/>
      <c r="ED880" s="267"/>
      <c r="EE880" s="267"/>
      <c r="EF880" s="267"/>
      <c r="EG880" s="267"/>
      <c r="EH880" s="267"/>
      <c r="EI880" s="267"/>
      <c r="EJ880" s="267"/>
      <c r="EK880" s="267"/>
      <c r="EL880" s="267"/>
      <c r="EM880" s="267"/>
      <c r="EN880" s="267"/>
      <c r="EO880" s="267"/>
      <c r="EP880" s="267"/>
      <c r="EQ880" s="267"/>
      <c r="ER880" s="267"/>
      <c r="ES880" s="267"/>
      <c r="ET880" s="267"/>
      <c r="EU880" s="267"/>
      <c r="EV880" s="267"/>
      <c r="EW880" s="267"/>
      <c r="EX880" s="267"/>
      <c r="EY880" s="267"/>
      <c r="EZ880" s="267"/>
      <c r="FA880" s="267"/>
      <c r="FB880" s="267"/>
      <c r="FC880" s="267"/>
      <c r="FD880" s="267"/>
      <c r="FE880" s="267"/>
      <c r="FF880" s="267"/>
      <c r="FG880" s="267"/>
      <c r="FH880" s="267"/>
      <c r="FI880" s="267"/>
      <c r="FJ880" s="267"/>
      <c r="FK880" s="267"/>
      <c r="FL880" s="267"/>
      <c r="FM880" s="267"/>
      <c r="FN880" s="267"/>
      <c r="FO880" s="267"/>
      <c r="FP880" s="267"/>
      <c r="FQ880" s="267"/>
      <c r="FR880" s="267"/>
      <c r="FS880" s="267"/>
      <c r="FT880" s="267"/>
      <c r="FU880" s="267"/>
      <c r="FV880" s="267"/>
      <c r="FW880" s="267"/>
      <c r="FX880" s="267"/>
      <c r="FY880" s="267"/>
      <c r="FZ880" s="267"/>
      <c r="GA880" s="267"/>
      <c r="GB880" s="267"/>
      <c r="GC880" s="267"/>
      <c r="GD880" s="267"/>
      <c r="GE880" s="267"/>
      <c r="GF880" s="267"/>
      <c r="GG880" s="267"/>
      <c r="GH880" s="267"/>
      <c r="GI880" s="267"/>
      <c r="GJ880" s="267"/>
      <c r="GK880" s="267"/>
      <c r="GL880" s="267"/>
      <c r="GM880" s="267"/>
      <c r="GN880" s="267"/>
      <c r="GO880" s="267"/>
      <c r="GP880" s="267"/>
      <c r="GQ880" s="267"/>
      <c r="GR880" s="267"/>
      <c r="GS880" s="267"/>
      <c r="GT880" s="267"/>
      <c r="GU880" s="267"/>
      <c r="GV880" s="267"/>
    </row>
    <row r="882" spans="1:204" s="502" customFormat="1">
      <c r="A882" s="258"/>
      <c r="B882" s="425"/>
      <c r="C882" s="260"/>
      <c r="D882" s="261"/>
      <c r="E882" s="262"/>
      <c r="F882" s="263"/>
      <c r="G882" s="426"/>
      <c r="H882" s="428"/>
      <c r="I882" s="507"/>
      <c r="J882" s="508"/>
      <c r="K882" s="509"/>
      <c r="L882" s="510"/>
      <c r="N882" s="511"/>
      <c r="O882" s="511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  <c r="AJ882" s="267"/>
      <c r="AK882" s="267"/>
      <c r="AL882" s="267"/>
      <c r="AM882" s="267"/>
      <c r="AN882" s="267"/>
      <c r="AO882" s="267"/>
      <c r="AP882" s="267"/>
      <c r="AQ882" s="267"/>
      <c r="AR882" s="267"/>
      <c r="AS882" s="267"/>
      <c r="AT882" s="267"/>
      <c r="AU882" s="267"/>
      <c r="AV882" s="267"/>
      <c r="AW882" s="267"/>
      <c r="AX882" s="267"/>
      <c r="AY882" s="267"/>
      <c r="AZ882" s="267"/>
      <c r="BA882" s="267"/>
      <c r="BB882" s="267"/>
      <c r="BC882" s="267"/>
      <c r="BD882" s="267"/>
      <c r="BE882" s="267"/>
      <c r="BF882" s="267"/>
      <c r="BG882" s="267"/>
      <c r="BH882" s="267"/>
      <c r="BI882" s="267"/>
      <c r="BJ882" s="267"/>
      <c r="BK882" s="267"/>
      <c r="BL882" s="267"/>
      <c r="BM882" s="267"/>
      <c r="BN882" s="267"/>
      <c r="BO882" s="267"/>
      <c r="BP882" s="267"/>
      <c r="BQ882" s="267"/>
      <c r="BR882" s="267"/>
      <c r="BS882" s="26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267"/>
      <c r="CJ882" s="267"/>
      <c r="CK882" s="267"/>
      <c r="CL882" s="267"/>
      <c r="CM882" s="267"/>
      <c r="CN882" s="267"/>
      <c r="CO882" s="267"/>
      <c r="CP882" s="267"/>
      <c r="CQ882" s="267"/>
      <c r="CR882" s="267"/>
      <c r="CS882" s="267"/>
      <c r="CT882" s="267"/>
      <c r="CU882" s="267"/>
      <c r="CV882" s="267"/>
      <c r="CW882" s="267"/>
      <c r="CX882" s="267"/>
      <c r="CY882" s="267"/>
      <c r="CZ882" s="267"/>
      <c r="DA882" s="267"/>
      <c r="DB882" s="267"/>
      <c r="DC882" s="267"/>
      <c r="DD882" s="267"/>
      <c r="DE882" s="267"/>
      <c r="DF882" s="267"/>
      <c r="DG882" s="267"/>
      <c r="DH882" s="267"/>
      <c r="DI882" s="267"/>
      <c r="DJ882" s="267"/>
      <c r="DK882" s="267"/>
      <c r="DL882" s="267"/>
      <c r="DM882" s="267"/>
      <c r="DN882" s="267"/>
      <c r="DO882" s="267"/>
      <c r="DP882" s="267"/>
      <c r="DQ882" s="267"/>
      <c r="DR882" s="267"/>
      <c r="DS882" s="267"/>
      <c r="DT882" s="267"/>
      <c r="DU882" s="267"/>
      <c r="DV882" s="267"/>
      <c r="DW882" s="267"/>
      <c r="DX882" s="267"/>
      <c r="DY882" s="267"/>
      <c r="DZ882" s="267"/>
      <c r="EA882" s="267"/>
      <c r="EB882" s="267"/>
      <c r="EC882" s="267"/>
      <c r="ED882" s="267"/>
      <c r="EE882" s="267"/>
      <c r="EF882" s="267"/>
      <c r="EG882" s="267"/>
      <c r="EH882" s="267"/>
      <c r="EI882" s="267"/>
      <c r="EJ882" s="267"/>
      <c r="EK882" s="267"/>
      <c r="EL882" s="267"/>
      <c r="EM882" s="267"/>
      <c r="EN882" s="267"/>
      <c r="EO882" s="267"/>
      <c r="EP882" s="267"/>
      <c r="EQ882" s="267"/>
      <c r="ER882" s="267"/>
      <c r="ES882" s="267"/>
      <c r="ET882" s="267"/>
      <c r="EU882" s="267"/>
      <c r="EV882" s="267"/>
      <c r="EW882" s="267"/>
      <c r="EX882" s="267"/>
      <c r="EY882" s="267"/>
      <c r="EZ882" s="267"/>
      <c r="FA882" s="267"/>
      <c r="FB882" s="267"/>
      <c r="FC882" s="267"/>
      <c r="FD882" s="267"/>
      <c r="FE882" s="267"/>
      <c r="FF882" s="267"/>
      <c r="FG882" s="267"/>
      <c r="FH882" s="267"/>
      <c r="FI882" s="267"/>
      <c r="FJ882" s="267"/>
      <c r="FK882" s="267"/>
      <c r="FL882" s="267"/>
      <c r="FM882" s="267"/>
      <c r="FN882" s="267"/>
      <c r="FO882" s="267"/>
      <c r="FP882" s="267"/>
      <c r="FQ882" s="267"/>
      <c r="FR882" s="267"/>
      <c r="FS882" s="267"/>
      <c r="FT882" s="267"/>
      <c r="FU882" s="267"/>
      <c r="FV882" s="267"/>
      <c r="FW882" s="267"/>
      <c r="FX882" s="267"/>
      <c r="FY882" s="267"/>
      <c r="FZ882" s="267"/>
      <c r="GA882" s="267"/>
      <c r="GB882" s="267"/>
      <c r="GC882" s="267"/>
      <c r="GD882" s="267"/>
      <c r="GE882" s="267"/>
      <c r="GF882" s="267"/>
      <c r="GG882" s="267"/>
      <c r="GH882" s="267"/>
      <c r="GI882" s="267"/>
      <c r="GJ882" s="267"/>
      <c r="GK882" s="267"/>
      <c r="GL882" s="267"/>
      <c r="GM882" s="267"/>
      <c r="GN882" s="267"/>
      <c r="GO882" s="267"/>
      <c r="GP882" s="267"/>
      <c r="GQ882" s="267"/>
      <c r="GR882" s="267"/>
      <c r="GS882" s="267"/>
      <c r="GT882" s="267"/>
      <c r="GU882" s="267"/>
      <c r="GV882" s="267"/>
    </row>
    <row r="884" spans="1:204" s="502" customFormat="1">
      <c r="A884" s="258"/>
      <c r="B884" s="425"/>
      <c r="C884" s="260"/>
      <c r="D884" s="261"/>
      <c r="E884" s="262"/>
      <c r="F884" s="263"/>
      <c r="G884" s="426"/>
      <c r="H884" s="428"/>
      <c r="I884" s="507"/>
      <c r="J884" s="508"/>
      <c r="K884" s="509"/>
      <c r="L884" s="510"/>
      <c r="N884" s="511"/>
      <c r="O884" s="511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  <c r="AJ884" s="267"/>
      <c r="AK884" s="267"/>
      <c r="AL884" s="267"/>
      <c r="AM884" s="267"/>
      <c r="AN884" s="267"/>
      <c r="AO884" s="267"/>
      <c r="AP884" s="267"/>
      <c r="AQ884" s="267"/>
      <c r="AR884" s="267"/>
      <c r="AS884" s="267"/>
      <c r="AT884" s="267"/>
      <c r="AU884" s="267"/>
      <c r="AV884" s="267"/>
      <c r="AW884" s="267"/>
      <c r="AX884" s="267"/>
      <c r="AY884" s="267"/>
      <c r="AZ884" s="267"/>
      <c r="BA884" s="267"/>
      <c r="BB884" s="267"/>
      <c r="BC884" s="267"/>
      <c r="BD884" s="267"/>
      <c r="BE884" s="267"/>
      <c r="BF884" s="267"/>
      <c r="BG884" s="267"/>
      <c r="BH884" s="267"/>
      <c r="BI884" s="267"/>
      <c r="BJ884" s="267"/>
      <c r="BK884" s="267"/>
      <c r="BL884" s="267"/>
      <c r="BM884" s="267"/>
      <c r="BN884" s="267"/>
      <c r="BO884" s="267"/>
      <c r="BP884" s="267"/>
      <c r="BQ884" s="267"/>
      <c r="BR884" s="267"/>
      <c r="BS884" s="26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267"/>
      <c r="CJ884" s="267"/>
      <c r="CK884" s="267"/>
      <c r="CL884" s="267"/>
      <c r="CM884" s="267"/>
      <c r="CN884" s="267"/>
      <c r="CO884" s="267"/>
      <c r="CP884" s="267"/>
      <c r="CQ884" s="267"/>
      <c r="CR884" s="267"/>
      <c r="CS884" s="267"/>
      <c r="CT884" s="267"/>
      <c r="CU884" s="267"/>
      <c r="CV884" s="267"/>
      <c r="CW884" s="267"/>
      <c r="CX884" s="267"/>
      <c r="CY884" s="267"/>
      <c r="CZ884" s="267"/>
      <c r="DA884" s="267"/>
      <c r="DB884" s="267"/>
      <c r="DC884" s="267"/>
      <c r="DD884" s="267"/>
      <c r="DE884" s="267"/>
      <c r="DF884" s="267"/>
      <c r="DG884" s="267"/>
      <c r="DH884" s="267"/>
      <c r="DI884" s="267"/>
      <c r="DJ884" s="267"/>
      <c r="DK884" s="267"/>
      <c r="DL884" s="267"/>
      <c r="DM884" s="267"/>
      <c r="DN884" s="267"/>
      <c r="DO884" s="267"/>
      <c r="DP884" s="267"/>
      <c r="DQ884" s="267"/>
      <c r="DR884" s="267"/>
      <c r="DS884" s="267"/>
      <c r="DT884" s="267"/>
      <c r="DU884" s="267"/>
      <c r="DV884" s="267"/>
      <c r="DW884" s="267"/>
      <c r="DX884" s="267"/>
      <c r="DY884" s="267"/>
      <c r="DZ884" s="267"/>
      <c r="EA884" s="267"/>
      <c r="EB884" s="267"/>
      <c r="EC884" s="267"/>
      <c r="ED884" s="267"/>
      <c r="EE884" s="267"/>
      <c r="EF884" s="267"/>
      <c r="EG884" s="267"/>
      <c r="EH884" s="267"/>
      <c r="EI884" s="267"/>
      <c r="EJ884" s="267"/>
      <c r="EK884" s="267"/>
      <c r="EL884" s="267"/>
      <c r="EM884" s="267"/>
      <c r="EN884" s="267"/>
      <c r="EO884" s="267"/>
      <c r="EP884" s="267"/>
      <c r="EQ884" s="267"/>
      <c r="ER884" s="267"/>
      <c r="ES884" s="267"/>
      <c r="ET884" s="267"/>
      <c r="EU884" s="267"/>
      <c r="EV884" s="267"/>
      <c r="EW884" s="267"/>
      <c r="EX884" s="267"/>
      <c r="EY884" s="267"/>
      <c r="EZ884" s="267"/>
      <c r="FA884" s="267"/>
      <c r="FB884" s="267"/>
      <c r="FC884" s="267"/>
      <c r="FD884" s="267"/>
      <c r="FE884" s="267"/>
      <c r="FF884" s="267"/>
      <c r="FG884" s="267"/>
      <c r="FH884" s="267"/>
      <c r="FI884" s="267"/>
      <c r="FJ884" s="267"/>
      <c r="FK884" s="267"/>
      <c r="FL884" s="267"/>
      <c r="FM884" s="267"/>
      <c r="FN884" s="267"/>
      <c r="FO884" s="267"/>
      <c r="FP884" s="267"/>
      <c r="FQ884" s="267"/>
      <c r="FR884" s="267"/>
      <c r="FS884" s="267"/>
      <c r="FT884" s="267"/>
      <c r="FU884" s="267"/>
      <c r="FV884" s="267"/>
      <c r="FW884" s="267"/>
      <c r="FX884" s="267"/>
      <c r="FY884" s="267"/>
      <c r="FZ884" s="267"/>
      <c r="GA884" s="267"/>
      <c r="GB884" s="267"/>
      <c r="GC884" s="267"/>
      <c r="GD884" s="267"/>
      <c r="GE884" s="267"/>
      <c r="GF884" s="267"/>
      <c r="GG884" s="267"/>
      <c r="GH884" s="267"/>
      <c r="GI884" s="267"/>
      <c r="GJ884" s="267"/>
      <c r="GK884" s="267"/>
      <c r="GL884" s="267"/>
      <c r="GM884" s="267"/>
      <c r="GN884" s="267"/>
      <c r="GO884" s="267"/>
      <c r="GP884" s="267"/>
      <c r="GQ884" s="267"/>
      <c r="GR884" s="267"/>
      <c r="GS884" s="267"/>
      <c r="GT884" s="267"/>
      <c r="GU884" s="267"/>
      <c r="GV884" s="267"/>
    </row>
    <row r="885" spans="1:204" s="502" customFormat="1">
      <c r="A885" s="258"/>
      <c r="B885" s="425"/>
      <c r="C885" s="260"/>
      <c r="D885" s="261"/>
      <c r="E885" s="262"/>
      <c r="F885" s="263"/>
      <c r="G885" s="426"/>
      <c r="H885" s="428"/>
      <c r="I885" s="507"/>
      <c r="J885" s="508"/>
      <c r="K885" s="509"/>
      <c r="L885" s="510"/>
      <c r="N885" s="511"/>
      <c r="O885" s="511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  <c r="AJ885" s="267"/>
      <c r="AK885" s="267"/>
      <c r="AL885" s="267"/>
      <c r="AM885" s="267"/>
      <c r="AN885" s="267"/>
      <c r="AO885" s="267"/>
      <c r="AP885" s="267"/>
      <c r="AQ885" s="267"/>
      <c r="AR885" s="267"/>
      <c r="AS885" s="267"/>
      <c r="AT885" s="267"/>
      <c r="AU885" s="267"/>
      <c r="AV885" s="267"/>
      <c r="AW885" s="267"/>
      <c r="AX885" s="267"/>
      <c r="AY885" s="267"/>
      <c r="AZ885" s="267"/>
      <c r="BA885" s="267"/>
      <c r="BB885" s="267"/>
      <c r="BC885" s="267"/>
      <c r="BD885" s="267"/>
      <c r="BE885" s="267"/>
      <c r="BF885" s="267"/>
      <c r="BG885" s="267"/>
      <c r="BH885" s="267"/>
      <c r="BI885" s="267"/>
      <c r="BJ885" s="267"/>
      <c r="BK885" s="267"/>
      <c r="BL885" s="267"/>
      <c r="BM885" s="267"/>
      <c r="BN885" s="267"/>
      <c r="BO885" s="267"/>
      <c r="BP885" s="267"/>
      <c r="BQ885" s="267"/>
      <c r="BR885" s="267"/>
      <c r="BS885" s="26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267"/>
      <c r="CJ885" s="267"/>
      <c r="CK885" s="267"/>
      <c r="CL885" s="267"/>
      <c r="CM885" s="267"/>
      <c r="CN885" s="267"/>
      <c r="CO885" s="267"/>
      <c r="CP885" s="267"/>
      <c r="CQ885" s="267"/>
      <c r="CR885" s="267"/>
      <c r="CS885" s="267"/>
      <c r="CT885" s="267"/>
      <c r="CU885" s="267"/>
      <c r="CV885" s="267"/>
      <c r="CW885" s="267"/>
      <c r="CX885" s="267"/>
      <c r="CY885" s="267"/>
      <c r="CZ885" s="267"/>
      <c r="DA885" s="267"/>
      <c r="DB885" s="267"/>
      <c r="DC885" s="267"/>
      <c r="DD885" s="267"/>
      <c r="DE885" s="267"/>
      <c r="DF885" s="267"/>
      <c r="DG885" s="267"/>
      <c r="DH885" s="267"/>
      <c r="DI885" s="267"/>
      <c r="DJ885" s="267"/>
      <c r="DK885" s="267"/>
      <c r="DL885" s="267"/>
      <c r="DM885" s="267"/>
      <c r="DN885" s="267"/>
      <c r="DO885" s="267"/>
      <c r="DP885" s="267"/>
      <c r="DQ885" s="267"/>
      <c r="DR885" s="267"/>
      <c r="DS885" s="267"/>
      <c r="DT885" s="267"/>
      <c r="DU885" s="267"/>
      <c r="DV885" s="267"/>
      <c r="DW885" s="267"/>
      <c r="DX885" s="267"/>
      <c r="DY885" s="267"/>
      <c r="DZ885" s="267"/>
      <c r="EA885" s="267"/>
      <c r="EB885" s="267"/>
      <c r="EC885" s="267"/>
      <c r="ED885" s="267"/>
      <c r="EE885" s="267"/>
      <c r="EF885" s="267"/>
      <c r="EG885" s="267"/>
      <c r="EH885" s="267"/>
      <c r="EI885" s="267"/>
      <c r="EJ885" s="267"/>
      <c r="EK885" s="267"/>
      <c r="EL885" s="267"/>
      <c r="EM885" s="267"/>
      <c r="EN885" s="267"/>
      <c r="EO885" s="267"/>
      <c r="EP885" s="267"/>
      <c r="EQ885" s="267"/>
      <c r="ER885" s="267"/>
      <c r="ES885" s="267"/>
      <c r="ET885" s="267"/>
      <c r="EU885" s="267"/>
      <c r="EV885" s="267"/>
      <c r="EW885" s="267"/>
      <c r="EX885" s="267"/>
      <c r="EY885" s="267"/>
      <c r="EZ885" s="267"/>
      <c r="FA885" s="267"/>
      <c r="FB885" s="267"/>
      <c r="FC885" s="267"/>
      <c r="FD885" s="267"/>
      <c r="FE885" s="267"/>
      <c r="FF885" s="267"/>
      <c r="FG885" s="267"/>
      <c r="FH885" s="267"/>
      <c r="FI885" s="267"/>
      <c r="FJ885" s="267"/>
      <c r="FK885" s="267"/>
      <c r="FL885" s="267"/>
      <c r="FM885" s="267"/>
      <c r="FN885" s="267"/>
      <c r="FO885" s="267"/>
      <c r="FP885" s="267"/>
      <c r="FQ885" s="267"/>
      <c r="FR885" s="267"/>
      <c r="FS885" s="267"/>
      <c r="FT885" s="267"/>
      <c r="FU885" s="267"/>
      <c r="FV885" s="267"/>
      <c r="FW885" s="267"/>
      <c r="FX885" s="267"/>
      <c r="FY885" s="267"/>
      <c r="FZ885" s="267"/>
      <c r="GA885" s="267"/>
      <c r="GB885" s="267"/>
      <c r="GC885" s="267"/>
      <c r="GD885" s="267"/>
      <c r="GE885" s="267"/>
      <c r="GF885" s="267"/>
      <c r="GG885" s="267"/>
      <c r="GH885" s="267"/>
      <c r="GI885" s="267"/>
      <c r="GJ885" s="267"/>
      <c r="GK885" s="267"/>
      <c r="GL885" s="267"/>
      <c r="GM885" s="267"/>
      <c r="GN885" s="267"/>
      <c r="GO885" s="267"/>
      <c r="GP885" s="267"/>
      <c r="GQ885" s="267"/>
      <c r="GR885" s="267"/>
      <c r="GS885" s="267"/>
      <c r="GT885" s="267"/>
      <c r="GU885" s="267"/>
      <c r="GV885" s="267"/>
    </row>
    <row r="886" spans="1:204" s="502" customFormat="1">
      <c r="A886" s="258"/>
      <c r="B886" s="425"/>
      <c r="C886" s="260"/>
      <c r="D886" s="261"/>
      <c r="E886" s="262"/>
      <c r="F886" s="263"/>
      <c r="G886" s="426"/>
      <c r="H886" s="428"/>
      <c r="I886" s="507"/>
      <c r="J886" s="508"/>
      <c r="K886" s="509"/>
      <c r="L886" s="510"/>
      <c r="N886" s="511"/>
      <c r="O886" s="511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  <c r="AJ886" s="267"/>
      <c r="AK886" s="267"/>
      <c r="AL886" s="267"/>
      <c r="AM886" s="267"/>
      <c r="AN886" s="267"/>
      <c r="AO886" s="267"/>
      <c r="AP886" s="267"/>
      <c r="AQ886" s="267"/>
      <c r="AR886" s="267"/>
      <c r="AS886" s="267"/>
      <c r="AT886" s="267"/>
      <c r="AU886" s="267"/>
      <c r="AV886" s="267"/>
      <c r="AW886" s="267"/>
      <c r="AX886" s="267"/>
      <c r="AY886" s="267"/>
      <c r="AZ886" s="267"/>
      <c r="BA886" s="267"/>
      <c r="BB886" s="267"/>
      <c r="BC886" s="267"/>
      <c r="BD886" s="267"/>
      <c r="BE886" s="267"/>
      <c r="BF886" s="267"/>
      <c r="BG886" s="267"/>
      <c r="BH886" s="267"/>
      <c r="BI886" s="267"/>
      <c r="BJ886" s="267"/>
      <c r="BK886" s="267"/>
      <c r="BL886" s="267"/>
      <c r="BM886" s="267"/>
      <c r="BN886" s="267"/>
      <c r="BO886" s="267"/>
      <c r="BP886" s="267"/>
      <c r="BQ886" s="267"/>
      <c r="BR886" s="267"/>
      <c r="BS886" s="26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267"/>
      <c r="CJ886" s="267"/>
      <c r="CK886" s="267"/>
      <c r="CL886" s="267"/>
      <c r="CM886" s="267"/>
      <c r="CN886" s="267"/>
      <c r="CO886" s="267"/>
      <c r="CP886" s="267"/>
      <c r="CQ886" s="267"/>
      <c r="CR886" s="267"/>
      <c r="CS886" s="267"/>
      <c r="CT886" s="267"/>
      <c r="CU886" s="267"/>
      <c r="CV886" s="267"/>
      <c r="CW886" s="267"/>
      <c r="CX886" s="267"/>
      <c r="CY886" s="267"/>
      <c r="CZ886" s="267"/>
      <c r="DA886" s="267"/>
      <c r="DB886" s="267"/>
      <c r="DC886" s="267"/>
      <c r="DD886" s="267"/>
      <c r="DE886" s="267"/>
      <c r="DF886" s="267"/>
      <c r="DG886" s="267"/>
      <c r="DH886" s="267"/>
      <c r="DI886" s="267"/>
      <c r="DJ886" s="267"/>
      <c r="DK886" s="267"/>
      <c r="DL886" s="267"/>
      <c r="DM886" s="267"/>
      <c r="DN886" s="267"/>
      <c r="DO886" s="267"/>
      <c r="DP886" s="267"/>
      <c r="DQ886" s="267"/>
      <c r="DR886" s="267"/>
      <c r="DS886" s="267"/>
      <c r="DT886" s="267"/>
      <c r="DU886" s="267"/>
      <c r="DV886" s="267"/>
      <c r="DW886" s="267"/>
      <c r="DX886" s="267"/>
      <c r="DY886" s="267"/>
      <c r="DZ886" s="267"/>
      <c r="EA886" s="267"/>
      <c r="EB886" s="267"/>
      <c r="EC886" s="267"/>
      <c r="ED886" s="267"/>
      <c r="EE886" s="267"/>
      <c r="EF886" s="267"/>
      <c r="EG886" s="267"/>
      <c r="EH886" s="267"/>
      <c r="EI886" s="267"/>
      <c r="EJ886" s="267"/>
      <c r="EK886" s="267"/>
      <c r="EL886" s="267"/>
      <c r="EM886" s="267"/>
      <c r="EN886" s="267"/>
      <c r="EO886" s="267"/>
      <c r="EP886" s="267"/>
      <c r="EQ886" s="267"/>
      <c r="ER886" s="267"/>
      <c r="ES886" s="267"/>
      <c r="ET886" s="267"/>
      <c r="EU886" s="267"/>
      <c r="EV886" s="267"/>
      <c r="EW886" s="267"/>
      <c r="EX886" s="267"/>
      <c r="EY886" s="267"/>
      <c r="EZ886" s="267"/>
      <c r="FA886" s="267"/>
      <c r="FB886" s="267"/>
      <c r="FC886" s="267"/>
      <c r="FD886" s="267"/>
      <c r="FE886" s="267"/>
      <c r="FF886" s="267"/>
      <c r="FG886" s="267"/>
      <c r="FH886" s="267"/>
      <c r="FI886" s="267"/>
      <c r="FJ886" s="267"/>
      <c r="FK886" s="267"/>
      <c r="FL886" s="267"/>
      <c r="FM886" s="267"/>
      <c r="FN886" s="267"/>
      <c r="FO886" s="267"/>
      <c r="FP886" s="267"/>
      <c r="FQ886" s="267"/>
      <c r="FR886" s="267"/>
      <c r="FS886" s="267"/>
      <c r="FT886" s="267"/>
      <c r="FU886" s="267"/>
      <c r="FV886" s="267"/>
      <c r="FW886" s="267"/>
      <c r="FX886" s="267"/>
      <c r="FY886" s="267"/>
      <c r="FZ886" s="267"/>
      <c r="GA886" s="267"/>
      <c r="GB886" s="267"/>
      <c r="GC886" s="267"/>
      <c r="GD886" s="267"/>
      <c r="GE886" s="267"/>
      <c r="GF886" s="267"/>
      <c r="GG886" s="267"/>
      <c r="GH886" s="267"/>
      <c r="GI886" s="267"/>
      <c r="GJ886" s="267"/>
      <c r="GK886" s="267"/>
      <c r="GL886" s="267"/>
      <c r="GM886" s="267"/>
      <c r="GN886" s="267"/>
      <c r="GO886" s="267"/>
      <c r="GP886" s="267"/>
      <c r="GQ886" s="267"/>
      <c r="GR886" s="267"/>
      <c r="GS886" s="267"/>
      <c r="GT886" s="267"/>
      <c r="GU886" s="267"/>
      <c r="GV886" s="267"/>
    </row>
    <row r="888" spans="1:204" s="502" customFormat="1">
      <c r="A888" s="258"/>
      <c r="B888" s="425"/>
      <c r="C888" s="260"/>
      <c r="D888" s="261"/>
      <c r="E888" s="262"/>
      <c r="F888" s="263"/>
      <c r="G888" s="426"/>
      <c r="H888" s="428"/>
      <c r="I888" s="507"/>
      <c r="J888" s="508"/>
      <c r="K888" s="509"/>
      <c r="L888" s="510"/>
      <c r="N888" s="511"/>
      <c r="O888" s="511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  <c r="AJ888" s="267"/>
      <c r="AK888" s="267"/>
      <c r="AL888" s="267"/>
      <c r="AM888" s="267"/>
      <c r="AN888" s="267"/>
      <c r="AO888" s="267"/>
      <c r="AP888" s="267"/>
      <c r="AQ888" s="267"/>
      <c r="AR888" s="267"/>
      <c r="AS888" s="267"/>
      <c r="AT888" s="267"/>
      <c r="AU888" s="267"/>
      <c r="AV888" s="267"/>
      <c r="AW888" s="267"/>
      <c r="AX888" s="267"/>
      <c r="AY888" s="267"/>
      <c r="AZ888" s="267"/>
      <c r="BA888" s="267"/>
      <c r="BB888" s="267"/>
      <c r="BC888" s="267"/>
      <c r="BD888" s="267"/>
      <c r="BE888" s="267"/>
      <c r="BF888" s="267"/>
      <c r="BG888" s="267"/>
      <c r="BH888" s="267"/>
      <c r="BI888" s="267"/>
      <c r="BJ888" s="267"/>
      <c r="BK888" s="267"/>
      <c r="BL888" s="267"/>
      <c r="BM888" s="267"/>
      <c r="BN888" s="267"/>
      <c r="BO888" s="267"/>
      <c r="BP888" s="267"/>
      <c r="BQ888" s="267"/>
      <c r="BR888" s="267"/>
      <c r="BS888" s="26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267"/>
      <c r="CJ888" s="267"/>
      <c r="CK888" s="267"/>
      <c r="CL888" s="267"/>
      <c r="CM888" s="267"/>
      <c r="CN888" s="267"/>
      <c r="CO888" s="267"/>
      <c r="CP888" s="267"/>
      <c r="CQ888" s="267"/>
      <c r="CR888" s="267"/>
      <c r="CS888" s="267"/>
      <c r="CT888" s="267"/>
      <c r="CU888" s="267"/>
      <c r="CV888" s="267"/>
      <c r="CW888" s="267"/>
      <c r="CX888" s="267"/>
      <c r="CY888" s="267"/>
      <c r="CZ888" s="267"/>
      <c r="DA888" s="267"/>
      <c r="DB888" s="267"/>
      <c r="DC888" s="267"/>
      <c r="DD888" s="267"/>
      <c r="DE888" s="267"/>
      <c r="DF888" s="267"/>
      <c r="DG888" s="267"/>
      <c r="DH888" s="267"/>
      <c r="DI888" s="267"/>
      <c r="DJ888" s="267"/>
      <c r="DK888" s="267"/>
      <c r="DL888" s="267"/>
      <c r="DM888" s="267"/>
      <c r="DN888" s="267"/>
      <c r="DO888" s="267"/>
      <c r="DP888" s="267"/>
      <c r="DQ888" s="267"/>
      <c r="DR888" s="267"/>
      <c r="DS888" s="267"/>
      <c r="DT888" s="267"/>
      <c r="DU888" s="267"/>
      <c r="DV888" s="267"/>
      <c r="DW888" s="267"/>
      <c r="DX888" s="267"/>
      <c r="DY888" s="267"/>
      <c r="DZ888" s="267"/>
      <c r="EA888" s="267"/>
      <c r="EB888" s="267"/>
      <c r="EC888" s="267"/>
      <c r="ED888" s="267"/>
      <c r="EE888" s="267"/>
      <c r="EF888" s="267"/>
      <c r="EG888" s="267"/>
      <c r="EH888" s="267"/>
      <c r="EI888" s="267"/>
      <c r="EJ888" s="267"/>
      <c r="EK888" s="267"/>
      <c r="EL888" s="267"/>
      <c r="EM888" s="267"/>
      <c r="EN888" s="267"/>
      <c r="EO888" s="267"/>
      <c r="EP888" s="267"/>
      <c r="EQ888" s="267"/>
      <c r="ER888" s="267"/>
      <c r="ES888" s="267"/>
      <c r="ET888" s="267"/>
      <c r="EU888" s="267"/>
      <c r="EV888" s="267"/>
      <c r="EW888" s="267"/>
      <c r="EX888" s="267"/>
      <c r="EY888" s="267"/>
      <c r="EZ888" s="267"/>
      <c r="FA888" s="267"/>
      <c r="FB888" s="267"/>
      <c r="FC888" s="267"/>
      <c r="FD888" s="267"/>
      <c r="FE888" s="267"/>
      <c r="FF888" s="267"/>
      <c r="FG888" s="267"/>
      <c r="FH888" s="267"/>
      <c r="FI888" s="267"/>
      <c r="FJ888" s="267"/>
      <c r="FK888" s="267"/>
      <c r="FL888" s="267"/>
      <c r="FM888" s="267"/>
      <c r="FN888" s="267"/>
      <c r="FO888" s="267"/>
      <c r="FP888" s="267"/>
      <c r="FQ888" s="267"/>
      <c r="FR888" s="267"/>
      <c r="FS888" s="267"/>
      <c r="FT888" s="267"/>
      <c r="FU888" s="267"/>
      <c r="FV888" s="267"/>
      <c r="FW888" s="267"/>
      <c r="FX888" s="267"/>
      <c r="FY888" s="267"/>
      <c r="FZ888" s="267"/>
      <c r="GA888" s="267"/>
      <c r="GB888" s="267"/>
      <c r="GC888" s="267"/>
      <c r="GD888" s="267"/>
      <c r="GE888" s="267"/>
      <c r="GF888" s="267"/>
      <c r="GG888" s="267"/>
      <c r="GH888" s="267"/>
      <c r="GI888" s="267"/>
      <c r="GJ888" s="267"/>
      <c r="GK888" s="267"/>
      <c r="GL888" s="267"/>
      <c r="GM888" s="267"/>
      <c r="GN888" s="267"/>
      <c r="GO888" s="267"/>
      <c r="GP888" s="267"/>
      <c r="GQ888" s="267"/>
      <c r="GR888" s="267"/>
      <c r="GS888" s="267"/>
      <c r="GT888" s="267"/>
      <c r="GU888" s="267"/>
      <c r="GV888" s="267"/>
    </row>
    <row r="890" spans="1:204" s="502" customFormat="1">
      <c r="A890" s="258"/>
      <c r="B890" s="425"/>
      <c r="C890" s="260"/>
      <c r="D890" s="261"/>
      <c r="E890" s="262"/>
      <c r="F890" s="263"/>
      <c r="G890" s="426"/>
      <c r="H890" s="428"/>
      <c r="I890" s="507"/>
      <c r="J890" s="508"/>
      <c r="K890" s="509"/>
      <c r="L890" s="510"/>
      <c r="N890" s="511"/>
      <c r="O890" s="511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  <c r="AJ890" s="267"/>
      <c r="AK890" s="267"/>
      <c r="AL890" s="267"/>
      <c r="AM890" s="267"/>
      <c r="AN890" s="267"/>
      <c r="AO890" s="267"/>
      <c r="AP890" s="267"/>
      <c r="AQ890" s="267"/>
      <c r="AR890" s="267"/>
      <c r="AS890" s="267"/>
      <c r="AT890" s="267"/>
      <c r="AU890" s="267"/>
      <c r="AV890" s="267"/>
      <c r="AW890" s="267"/>
      <c r="AX890" s="267"/>
      <c r="AY890" s="267"/>
      <c r="AZ890" s="267"/>
      <c r="BA890" s="267"/>
      <c r="BB890" s="267"/>
      <c r="BC890" s="267"/>
      <c r="BD890" s="267"/>
      <c r="BE890" s="267"/>
      <c r="BF890" s="267"/>
      <c r="BG890" s="267"/>
      <c r="BH890" s="267"/>
      <c r="BI890" s="267"/>
      <c r="BJ890" s="267"/>
      <c r="BK890" s="267"/>
      <c r="BL890" s="267"/>
      <c r="BM890" s="267"/>
      <c r="BN890" s="267"/>
      <c r="BO890" s="267"/>
      <c r="BP890" s="267"/>
      <c r="BQ890" s="267"/>
      <c r="BR890" s="267"/>
      <c r="BS890" s="26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267"/>
      <c r="CJ890" s="267"/>
      <c r="CK890" s="267"/>
      <c r="CL890" s="267"/>
      <c r="CM890" s="267"/>
      <c r="CN890" s="267"/>
      <c r="CO890" s="267"/>
      <c r="CP890" s="267"/>
      <c r="CQ890" s="267"/>
      <c r="CR890" s="267"/>
      <c r="CS890" s="267"/>
      <c r="CT890" s="267"/>
      <c r="CU890" s="267"/>
      <c r="CV890" s="267"/>
      <c r="CW890" s="267"/>
      <c r="CX890" s="267"/>
      <c r="CY890" s="267"/>
      <c r="CZ890" s="267"/>
      <c r="DA890" s="267"/>
      <c r="DB890" s="267"/>
      <c r="DC890" s="267"/>
      <c r="DD890" s="267"/>
      <c r="DE890" s="267"/>
      <c r="DF890" s="267"/>
      <c r="DG890" s="267"/>
      <c r="DH890" s="267"/>
      <c r="DI890" s="267"/>
      <c r="DJ890" s="267"/>
      <c r="DK890" s="267"/>
      <c r="DL890" s="267"/>
      <c r="DM890" s="267"/>
      <c r="DN890" s="267"/>
      <c r="DO890" s="267"/>
      <c r="DP890" s="267"/>
      <c r="DQ890" s="267"/>
      <c r="DR890" s="267"/>
      <c r="DS890" s="267"/>
      <c r="DT890" s="267"/>
      <c r="DU890" s="267"/>
      <c r="DV890" s="267"/>
      <c r="DW890" s="267"/>
      <c r="DX890" s="267"/>
      <c r="DY890" s="267"/>
      <c r="DZ890" s="267"/>
      <c r="EA890" s="267"/>
      <c r="EB890" s="267"/>
      <c r="EC890" s="267"/>
      <c r="ED890" s="267"/>
      <c r="EE890" s="267"/>
      <c r="EF890" s="267"/>
      <c r="EG890" s="267"/>
      <c r="EH890" s="267"/>
      <c r="EI890" s="267"/>
      <c r="EJ890" s="267"/>
      <c r="EK890" s="267"/>
      <c r="EL890" s="267"/>
      <c r="EM890" s="267"/>
      <c r="EN890" s="267"/>
      <c r="EO890" s="267"/>
      <c r="EP890" s="267"/>
      <c r="EQ890" s="267"/>
      <c r="ER890" s="267"/>
      <c r="ES890" s="267"/>
      <c r="ET890" s="267"/>
      <c r="EU890" s="267"/>
      <c r="EV890" s="267"/>
      <c r="EW890" s="267"/>
      <c r="EX890" s="267"/>
      <c r="EY890" s="267"/>
      <c r="EZ890" s="267"/>
      <c r="FA890" s="267"/>
      <c r="FB890" s="267"/>
      <c r="FC890" s="267"/>
      <c r="FD890" s="267"/>
      <c r="FE890" s="267"/>
      <c r="FF890" s="267"/>
      <c r="FG890" s="267"/>
      <c r="FH890" s="267"/>
      <c r="FI890" s="267"/>
      <c r="FJ890" s="267"/>
      <c r="FK890" s="267"/>
      <c r="FL890" s="267"/>
      <c r="FM890" s="267"/>
      <c r="FN890" s="267"/>
      <c r="FO890" s="267"/>
      <c r="FP890" s="267"/>
      <c r="FQ890" s="267"/>
      <c r="FR890" s="267"/>
      <c r="FS890" s="267"/>
      <c r="FT890" s="267"/>
      <c r="FU890" s="267"/>
      <c r="FV890" s="267"/>
      <c r="FW890" s="267"/>
      <c r="FX890" s="267"/>
      <c r="FY890" s="267"/>
      <c r="FZ890" s="267"/>
      <c r="GA890" s="267"/>
      <c r="GB890" s="267"/>
      <c r="GC890" s="267"/>
      <c r="GD890" s="267"/>
      <c r="GE890" s="267"/>
      <c r="GF890" s="267"/>
      <c r="GG890" s="267"/>
      <c r="GH890" s="267"/>
      <c r="GI890" s="267"/>
      <c r="GJ890" s="267"/>
      <c r="GK890" s="267"/>
      <c r="GL890" s="267"/>
      <c r="GM890" s="267"/>
      <c r="GN890" s="267"/>
      <c r="GO890" s="267"/>
      <c r="GP890" s="267"/>
      <c r="GQ890" s="267"/>
      <c r="GR890" s="267"/>
      <c r="GS890" s="267"/>
      <c r="GT890" s="267"/>
      <c r="GU890" s="267"/>
      <c r="GV890" s="267"/>
    </row>
    <row r="892" spans="1:204" s="502" customFormat="1">
      <c r="A892" s="258"/>
      <c r="B892" s="425"/>
      <c r="C892" s="260"/>
      <c r="D892" s="261"/>
      <c r="E892" s="262"/>
      <c r="F892" s="263"/>
      <c r="G892" s="426"/>
      <c r="H892" s="428"/>
      <c r="I892" s="507"/>
      <c r="J892" s="508"/>
      <c r="K892" s="509"/>
      <c r="L892" s="510"/>
      <c r="N892" s="511"/>
      <c r="O892" s="511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  <c r="AJ892" s="267"/>
      <c r="AK892" s="267"/>
      <c r="AL892" s="267"/>
      <c r="AM892" s="267"/>
      <c r="AN892" s="267"/>
      <c r="AO892" s="267"/>
      <c r="AP892" s="267"/>
      <c r="AQ892" s="267"/>
      <c r="AR892" s="267"/>
      <c r="AS892" s="267"/>
      <c r="AT892" s="267"/>
      <c r="AU892" s="267"/>
      <c r="AV892" s="267"/>
      <c r="AW892" s="267"/>
      <c r="AX892" s="267"/>
      <c r="AY892" s="267"/>
      <c r="AZ892" s="267"/>
      <c r="BA892" s="267"/>
      <c r="BB892" s="267"/>
      <c r="BC892" s="267"/>
      <c r="BD892" s="267"/>
      <c r="BE892" s="267"/>
      <c r="BF892" s="267"/>
      <c r="BG892" s="267"/>
      <c r="BH892" s="267"/>
      <c r="BI892" s="267"/>
      <c r="BJ892" s="267"/>
      <c r="BK892" s="267"/>
      <c r="BL892" s="267"/>
      <c r="BM892" s="267"/>
      <c r="BN892" s="267"/>
      <c r="BO892" s="267"/>
      <c r="BP892" s="267"/>
      <c r="BQ892" s="267"/>
      <c r="BR892" s="267"/>
      <c r="BS892" s="26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267"/>
      <c r="CJ892" s="267"/>
      <c r="CK892" s="267"/>
      <c r="CL892" s="267"/>
      <c r="CM892" s="267"/>
      <c r="CN892" s="267"/>
      <c r="CO892" s="267"/>
      <c r="CP892" s="267"/>
      <c r="CQ892" s="267"/>
      <c r="CR892" s="267"/>
      <c r="CS892" s="267"/>
      <c r="CT892" s="267"/>
      <c r="CU892" s="267"/>
      <c r="CV892" s="267"/>
      <c r="CW892" s="267"/>
      <c r="CX892" s="267"/>
      <c r="CY892" s="267"/>
      <c r="CZ892" s="267"/>
      <c r="DA892" s="267"/>
      <c r="DB892" s="267"/>
      <c r="DC892" s="267"/>
      <c r="DD892" s="267"/>
      <c r="DE892" s="267"/>
      <c r="DF892" s="267"/>
      <c r="DG892" s="267"/>
      <c r="DH892" s="267"/>
      <c r="DI892" s="267"/>
      <c r="DJ892" s="267"/>
      <c r="DK892" s="267"/>
      <c r="DL892" s="267"/>
      <c r="DM892" s="267"/>
      <c r="DN892" s="267"/>
      <c r="DO892" s="267"/>
      <c r="DP892" s="267"/>
      <c r="DQ892" s="267"/>
      <c r="DR892" s="267"/>
      <c r="DS892" s="267"/>
      <c r="DT892" s="267"/>
      <c r="DU892" s="267"/>
      <c r="DV892" s="267"/>
      <c r="DW892" s="267"/>
      <c r="DX892" s="267"/>
      <c r="DY892" s="267"/>
      <c r="DZ892" s="267"/>
      <c r="EA892" s="267"/>
      <c r="EB892" s="267"/>
      <c r="EC892" s="267"/>
      <c r="ED892" s="267"/>
      <c r="EE892" s="267"/>
      <c r="EF892" s="267"/>
      <c r="EG892" s="267"/>
      <c r="EH892" s="267"/>
      <c r="EI892" s="267"/>
      <c r="EJ892" s="267"/>
      <c r="EK892" s="267"/>
      <c r="EL892" s="267"/>
      <c r="EM892" s="267"/>
      <c r="EN892" s="267"/>
      <c r="EO892" s="267"/>
      <c r="EP892" s="267"/>
      <c r="EQ892" s="267"/>
      <c r="ER892" s="267"/>
      <c r="ES892" s="267"/>
      <c r="ET892" s="267"/>
      <c r="EU892" s="267"/>
      <c r="EV892" s="267"/>
      <c r="EW892" s="267"/>
      <c r="EX892" s="267"/>
      <c r="EY892" s="267"/>
      <c r="EZ892" s="267"/>
      <c r="FA892" s="267"/>
      <c r="FB892" s="267"/>
      <c r="FC892" s="267"/>
      <c r="FD892" s="267"/>
      <c r="FE892" s="267"/>
      <c r="FF892" s="267"/>
      <c r="FG892" s="267"/>
      <c r="FH892" s="267"/>
      <c r="FI892" s="267"/>
      <c r="FJ892" s="267"/>
      <c r="FK892" s="267"/>
      <c r="FL892" s="267"/>
      <c r="FM892" s="267"/>
      <c r="FN892" s="267"/>
      <c r="FO892" s="267"/>
      <c r="FP892" s="267"/>
      <c r="FQ892" s="267"/>
      <c r="FR892" s="267"/>
      <c r="FS892" s="267"/>
      <c r="FT892" s="267"/>
      <c r="FU892" s="267"/>
      <c r="FV892" s="267"/>
      <c r="FW892" s="267"/>
      <c r="FX892" s="267"/>
      <c r="FY892" s="267"/>
      <c r="FZ892" s="267"/>
      <c r="GA892" s="267"/>
      <c r="GB892" s="267"/>
      <c r="GC892" s="267"/>
      <c r="GD892" s="267"/>
      <c r="GE892" s="267"/>
      <c r="GF892" s="267"/>
      <c r="GG892" s="267"/>
      <c r="GH892" s="267"/>
      <c r="GI892" s="267"/>
      <c r="GJ892" s="267"/>
      <c r="GK892" s="267"/>
      <c r="GL892" s="267"/>
      <c r="GM892" s="267"/>
      <c r="GN892" s="267"/>
      <c r="GO892" s="267"/>
      <c r="GP892" s="267"/>
      <c r="GQ892" s="267"/>
      <c r="GR892" s="267"/>
      <c r="GS892" s="267"/>
      <c r="GT892" s="267"/>
      <c r="GU892" s="267"/>
      <c r="GV892" s="267"/>
    </row>
    <row r="894" spans="1:204" s="502" customFormat="1">
      <c r="A894" s="258"/>
      <c r="B894" s="425"/>
      <c r="C894" s="260"/>
      <c r="D894" s="261"/>
      <c r="E894" s="262"/>
      <c r="F894" s="263"/>
      <c r="G894" s="426"/>
      <c r="H894" s="428"/>
      <c r="I894" s="507"/>
      <c r="J894" s="508"/>
      <c r="K894" s="509"/>
      <c r="L894" s="510"/>
      <c r="N894" s="511"/>
      <c r="O894" s="511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  <c r="AJ894" s="267"/>
      <c r="AK894" s="267"/>
      <c r="AL894" s="267"/>
      <c r="AM894" s="267"/>
      <c r="AN894" s="267"/>
      <c r="AO894" s="267"/>
      <c r="AP894" s="267"/>
      <c r="AQ894" s="267"/>
      <c r="AR894" s="267"/>
      <c r="AS894" s="267"/>
      <c r="AT894" s="267"/>
      <c r="AU894" s="267"/>
      <c r="AV894" s="267"/>
      <c r="AW894" s="267"/>
      <c r="AX894" s="267"/>
      <c r="AY894" s="267"/>
      <c r="AZ894" s="267"/>
      <c r="BA894" s="267"/>
      <c r="BB894" s="267"/>
      <c r="BC894" s="267"/>
      <c r="BD894" s="267"/>
      <c r="BE894" s="267"/>
      <c r="BF894" s="267"/>
      <c r="BG894" s="267"/>
      <c r="BH894" s="267"/>
      <c r="BI894" s="267"/>
      <c r="BJ894" s="267"/>
      <c r="BK894" s="267"/>
      <c r="BL894" s="267"/>
      <c r="BM894" s="267"/>
      <c r="BN894" s="267"/>
      <c r="BO894" s="267"/>
      <c r="BP894" s="267"/>
      <c r="BQ894" s="267"/>
      <c r="BR894" s="267"/>
      <c r="BS894" s="26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267"/>
      <c r="CJ894" s="267"/>
      <c r="CK894" s="267"/>
      <c r="CL894" s="267"/>
      <c r="CM894" s="267"/>
      <c r="CN894" s="267"/>
      <c r="CO894" s="267"/>
      <c r="CP894" s="267"/>
      <c r="CQ894" s="267"/>
      <c r="CR894" s="267"/>
      <c r="CS894" s="267"/>
      <c r="CT894" s="267"/>
      <c r="CU894" s="267"/>
      <c r="CV894" s="267"/>
      <c r="CW894" s="267"/>
      <c r="CX894" s="267"/>
      <c r="CY894" s="267"/>
      <c r="CZ894" s="267"/>
      <c r="DA894" s="267"/>
      <c r="DB894" s="267"/>
      <c r="DC894" s="267"/>
      <c r="DD894" s="267"/>
      <c r="DE894" s="267"/>
      <c r="DF894" s="267"/>
      <c r="DG894" s="267"/>
      <c r="DH894" s="267"/>
      <c r="DI894" s="267"/>
      <c r="DJ894" s="267"/>
      <c r="DK894" s="267"/>
      <c r="DL894" s="267"/>
      <c r="DM894" s="267"/>
      <c r="DN894" s="267"/>
      <c r="DO894" s="267"/>
      <c r="DP894" s="267"/>
      <c r="DQ894" s="267"/>
      <c r="DR894" s="267"/>
      <c r="DS894" s="267"/>
      <c r="DT894" s="267"/>
      <c r="DU894" s="267"/>
      <c r="DV894" s="267"/>
      <c r="DW894" s="267"/>
      <c r="DX894" s="267"/>
      <c r="DY894" s="267"/>
      <c r="DZ894" s="267"/>
      <c r="EA894" s="267"/>
      <c r="EB894" s="267"/>
      <c r="EC894" s="267"/>
      <c r="ED894" s="267"/>
      <c r="EE894" s="267"/>
      <c r="EF894" s="267"/>
      <c r="EG894" s="267"/>
      <c r="EH894" s="267"/>
      <c r="EI894" s="267"/>
      <c r="EJ894" s="267"/>
      <c r="EK894" s="267"/>
      <c r="EL894" s="267"/>
      <c r="EM894" s="267"/>
      <c r="EN894" s="267"/>
      <c r="EO894" s="267"/>
      <c r="EP894" s="267"/>
      <c r="EQ894" s="267"/>
      <c r="ER894" s="267"/>
      <c r="ES894" s="267"/>
      <c r="ET894" s="267"/>
      <c r="EU894" s="267"/>
      <c r="EV894" s="267"/>
      <c r="EW894" s="267"/>
      <c r="EX894" s="267"/>
      <c r="EY894" s="267"/>
      <c r="EZ894" s="267"/>
      <c r="FA894" s="267"/>
      <c r="FB894" s="267"/>
      <c r="FC894" s="267"/>
      <c r="FD894" s="267"/>
      <c r="FE894" s="267"/>
      <c r="FF894" s="267"/>
      <c r="FG894" s="267"/>
      <c r="FH894" s="267"/>
      <c r="FI894" s="267"/>
      <c r="FJ894" s="267"/>
      <c r="FK894" s="267"/>
      <c r="FL894" s="267"/>
      <c r="FM894" s="267"/>
      <c r="FN894" s="267"/>
      <c r="FO894" s="267"/>
      <c r="FP894" s="267"/>
      <c r="FQ894" s="267"/>
      <c r="FR894" s="267"/>
      <c r="FS894" s="267"/>
      <c r="FT894" s="267"/>
      <c r="FU894" s="267"/>
      <c r="FV894" s="267"/>
      <c r="FW894" s="267"/>
      <c r="FX894" s="267"/>
      <c r="FY894" s="267"/>
      <c r="FZ894" s="267"/>
      <c r="GA894" s="267"/>
      <c r="GB894" s="267"/>
      <c r="GC894" s="267"/>
      <c r="GD894" s="267"/>
      <c r="GE894" s="267"/>
      <c r="GF894" s="267"/>
      <c r="GG894" s="267"/>
      <c r="GH894" s="267"/>
      <c r="GI894" s="267"/>
      <c r="GJ894" s="267"/>
      <c r="GK894" s="267"/>
      <c r="GL894" s="267"/>
      <c r="GM894" s="267"/>
      <c r="GN894" s="267"/>
      <c r="GO894" s="267"/>
      <c r="GP894" s="267"/>
      <c r="GQ894" s="267"/>
      <c r="GR894" s="267"/>
      <c r="GS894" s="267"/>
      <c r="GT894" s="267"/>
      <c r="GU894" s="267"/>
      <c r="GV894" s="267"/>
    </row>
    <row r="895" spans="1:204" s="502" customFormat="1">
      <c r="A895" s="258"/>
      <c r="B895" s="425"/>
      <c r="C895" s="260"/>
      <c r="D895" s="261"/>
      <c r="E895" s="262"/>
      <c r="F895" s="263"/>
      <c r="G895" s="426"/>
      <c r="H895" s="428"/>
      <c r="I895" s="507"/>
      <c r="J895" s="508"/>
      <c r="K895" s="509"/>
      <c r="L895" s="510"/>
      <c r="N895" s="511"/>
      <c r="O895" s="511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  <c r="AJ895" s="267"/>
      <c r="AK895" s="267"/>
      <c r="AL895" s="267"/>
      <c r="AM895" s="267"/>
      <c r="AN895" s="267"/>
      <c r="AO895" s="267"/>
      <c r="AP895" s="267"/>
      <c r="AQ895" s="267"/>
      <c r="AR895" s="267"/>
      <c r="AS895" s="267"/>
      <c r="AT895" s="267"/>
      <c r="AU895" s="267"/>
      <c r="AV895" s="267"/>
      <c r="AW895" s="267"/>
      <c r="AX895" s="267"/>
      <c r="AY895" s="267"/>
      <c r="AZ895" s="267"/>
      <c r="BA895" s="267"/>
      <c r="BB895" s="267"/>
      <c r="BC895" s="267"/>
      <c r="BD895" s="267"/>
      <c r="BE895" s="267"/>
      <c r="BF895" s="267"/>
      <c r="BG895" s="267"/>
      <c r="BH895" s="267"/>
      <c r="BI895" s="267"/>
      <c r="BJ895" s="267"/>
      <c r="BK895" s="267"/>
      <c r="BL895" s="267"/>
      <c r="BM895" s="267"/>
      <c r="BN895" s="267"/>
      <c r="BO895" s="267"/>
      <c r="BP895" s="267"/>
      <c r="BQ895" s="267"/>
      <c r="BR895" s="267"/>
      <c r="BS895" s="26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267"/>
      <c r="CJ895" s="267"/>
      <c r="CK895" s="267"/>
      <c r="CL895" s="267"/>
      <c r="CM895" s="267"/>
      <c r="CN895" s="267"/>
      <c r="CO895" s="267"/>
      <c r="CP895" s="267"/>
      <c r="CQ895" s="267"/>
      <c r="CR895" s="267"/>
      <c r="CS895" s="267"/>
      <c r="CT895" s="267"/>
      <c r="CU895" s="267"/>
      <c r="CV895" s="267"/>
      <c r="CW895" s="267"/>
      <c r="CX895" s="267"/>
      <c r="CY895" s="267"/>
      <c r="CZ895" s="267"/>
      <c r="DA895" s="267"/>
      <c r="DB895" s="267"/>
      <c r="DC895" s="267"/>
      <c r="DD895" s="267"/>
      <c r="DE895" s="267"/>
      <c r="DF895" s="267"/>
      <c r="DG895" s="267"/>
      <c r="DH895" s="267"/>
      <c r="DI895" s="267"/>
      <c r="DJ895" s="267"/>
      <c r="DK895" s="267"/>
      <c r="DL895" s="267"/>
      <c r="DM895" s="267"/>
      <c r="DN895" s="267"/>
      <c r="DO895" s="267"/>
      <c r="DP895" s="267"/>
      <c r="DQ895" s="267"/>
      <c r="DR895" s="267"/>
      <c r="DS895" s="267"/>
      <c r="DT895" s="267"/>
      <c r="DU895" s="267"/>
      <c r="DV895" s="267"/>
      <c r="DW895" s="267"/>
      <c r="DX895" s="267"/>
      <c r="DY895" s="267"/>
      <c r="DZ895" s="267"/>
      <c r="EA895" s="267"/>
      <c r="EB895" s="267"/>
      <c r="EC895" s="267"/>
      <c r="ED895" s="267"/>
      <c r="EE895" s="267"/>
      <c r="EF895" s="267"/>
      <c r="EG895" s="267"/>
      <c r="EH895" s="267"/>
      <c r="EI895" s="267"/>
      <c r="EJ895" s="267"/>
      <c r="EK895" s="267"/>
      <c r="EL895" s="267"/>
      <c r="EM895" s="267"/>
      <c r="EN895" s="267"/>
      <c r="EO895" s="267"/>
      <c r="EP895" s="267"/>
      <c r="EQ895" s="267"/>
      <c r="ER895" s="267"/>
      <c r="ES895" s="267"/>
      <c r="ET895" s="267"/>
      <c r="EU895" s="267"/>
      <c r="EV895" s="267"/>
      <c r="EW895" s="267"/>
      <c r="EX895" s="267"/>
      <c r="EY895" s="267"/>
      <c r="EZ895" s="267"/>
      <c r="FA895" s="267"/>
      <c r="FB895" s="267"/>
      <c r="FC895" s="267"/>
      <c r="FD895" s="267"/>
      <c r="FE895" s="267"/>
      <c r="FF895" s="267"/>
      <c r="FG895" s="267"/>
      <c r="FH895" s="267"/>
      <c r="FI895" s="267"/>
      <c r="FJ895" s="267"/>
      <c r="FK895" s="267"/>
      <c r="FL895" s="267"/>
      <c r="FM895" s="267"/>
      <c r="FN895" s="267"/>
      <c r="FO895" s="267"/>
      <c r="FP895" s="267"/>
      <c r="FQ895" s="267"/>
      <c r="FR895" s="267"/>
      <c r="FS895" s="267"/>
      <c r="FT895" s="267"/>
      <c r="FU895" s="267"/>
      <c r="FV895" s="267"/>
      <c r="FW895" s="267"/>
      <c r="FX895" s="267"/>
      <c r="FY895" s="267"/>
      <c r="FZ895" s="267"/>
      <c r="GA895" s="267"/>
      <c r="GB895" s="267"/>
      <c r="GC895" s="267"/>
      <c r="GD895" s="267"/>
      <c r="GE895" s="267"/>
      <c r="GF895" s="267"/>
      <c r="GG895" s="267"/>
      <c r="GH895" s="267"/>
      <c r="GI895" s="267"/>
      <c r="GJ895" s="267"/>
      <c r="GK895" s="267"/>
      <c r="GL895" s="267"/>
      <c r="GM895" s="267"/>
      <c r="GN895" s="267"/>
      <c r="GO895" s="267"/>
      <c r="GP895" s="267"/>
      <c r="GQ895" s="267"/>
      <c r="GR895" s="267"/>
      <c r="GS895" s="267"/>
      <c r="GT895" s="267"/>
      <c r="GU895" s="267"/>
      <c r="GV895" s="267"/>
    </row>
    <row r="896" spans="1:204" s="502" customFormat="1">
      <c r="A896" s="258"/>
      <c r="B896" s="425"/>
      <c r="C896" s="260"/>
      <c r="D896" s="261"/>
      <c r="E896" s="262"/>
      <c r="F896" s="263"/>
      <c r="G896" s="426"/>
      <c r="H896" s="428"/>
      <c r="I896" s="507"/>
      <c r="J896" s="508"/>
      <c r="K896" s="509"/>
      <c r="L896" s="510"/>
      <c r="N896" s="511"/>
      <c r="O896" s="511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  <c r="AJ896" s="267"/>
      <c r="AK896" s="267"/>
      <c r="AL896" s="267"/>
      <c r="AM896" s="267"/>
      <c r="AN896" s="267"/>
      <c r="AO896" s="267"/>
      <c r="AP896" s="267"/>
      <c r="AQ896" s="267"/>
      <c r="AR896" s="267"/>
      <c r="AS896" s="267"/>
      <c r="AT896" s="267"/>
      <c r="AU896" s="267"/>
      <c r="AV896" s="267"/>
      <c r="AW896" s="267"/>
      <c r="AX896" s="267"/>
      <c r="AY896" s="267"/>
      <c r="AZ896" s="267"/>
      <c r="BA896" s="267"/>
      <c r="BB896" s="267"/>
      <c r="BC896" s="267"/>
      <c r="BD896" s="267"/>
      <c r="BE896" s="267"/>
      <c r="BF896" s="267"/>
      <c r="BG896" s="267"/>
      <c r="BH896" s="267"/>
      <c r="BI896" s="267"/>
      <c r="BJ896" s="267"/>
      <c r="BK896" s="267"/>
      <c r="BL896" s="267"/>
      <c r="BM896" s="267"/>
      <c r="BN896" s="267"/>
      <c r="BO896" s="267"/>
      <c r="BP896" s="267"/>
      <c r="BQ896" s="267"/>
      <c r="BR896" s="267"/>
      <c r="BS896" s="26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267"/>
      <c r="CJ896" s="267"/>
      <c r="CK896" s="267"/>
      <c r="CL896" s="267"/>
      <c r="CM896" s="267"/>
      <c r="CN896" s="267"/>
      <c r="CO896" s="267"/>
      <c r="CP896" s="267"/>
      <c r="CQ896" s="267"/>
      <c r="CR896" s="267"/>
      <c r="CS896" s="267"/>
      <c r="CT896" s="267"/>
      <c r="CU896" s="267"/>
      <c r="CV896" s="267"/>
      <c r="CW896" s="267"/>
      <c r="CX896" s="267"/>
      <c r="CY896" s="267"/>
      <c r="CZ896" s="267"/>
      <c r="DA896" s="267"/>
      <c r="DB896" s="267"/>
      <c r="DC896" s="267"/>
      <c r="DD896" s="267"/>
      <c r="DE896" s="267"/>
      <c r="DF896" s="267"/>
      <c r="DG896" s="267"/>
      <c r="DH896" s="267"/>
      <c r="DI896" s="267"/>
      <c r="DJ896" s="267"/>
      <c r="DK896" s="267"/>
      <c r="DL896" s="267"/>
      <c r="DM896" s="267"/>
      <c r="DN896" s="267"/>
      <c r="DO896" s="267"/>
      <c r="DP896" s="267"/>
      <c r="DQ896" s="267"/>
      <c r="DR896" s="267"/>
      <c r="DS896" s="267"/>
      <c r="DT896" s="267"/>
      <c r="DU896" s="267"/>
      <c r="DV896" s="267"/>
      <c r="DW896" s="267"/>
      <c r="DX896" s="267"/>
      <c r="DY896" s="267"/>
      <c r="DZ896" s="267"/>
      <c r="EA896" s="267"/>
      <c r="EB896" s="267"/>
      <c r="EC896" s="267"/>
      <c r="ED896" s="267"/>
      <c r="EE896" s="267"/>
      <c r="EF896" s="267"/>
      <c r="EG896" s="267"/>
      <c r="EH896" s="267"/>
      <c r="EI896" s="267"/>
      <c r="EJ896" s="267"/>
      <c r="EK896" s="267"/>
      <c r="EL896" s="267"/>
      <c r="EM896" s="267"/>
      <c r="EN896" s="267"/>
      <c r="EO896" s="267"/>
      <c r="EP896" s="267"/>
      <c r="EQ896" s="267"/>
      <c r="ER896" s="267"/>
      <c r="ES896" s="267"/>
      <c r="ET896" s="267"/>
      <c r="EU896" s="267"/>
      <c r="EV896" s="267"/>
      <c r="EW896" s="267"/>
      <c r="EX896" s="267"/>
      <c r="EY896" s="267"/>
      <c r="EZ896" s="267"/>
      <c r="FA896" s="267"/>
      <c r="FB896" s="267"/>
      <c r="FC896" s="267"/>
      <c r="FD896" s="267"/>
      <c r="FE896" s="267"/>
      <c r="FF896" s="267"/>
      <c r="FG896" s="267"/>
      <c r="FH896" s="267"/>
      <c r="FI896" s="267"/>
      <c r="FJ896" s="267"/>
      <c r="FK896" s="267"/>
      <c r="FL896" s="267"/>
      <c r="FM896" s="267"/>
      <c r="FN896" s="267"/>
      <c r="FO896" s="267"/>
      <c r="FP896" s="267"/>
      <c r="FQ896" s="267"/>
      <c r="FR896" s="267"/>
      <c r="FS896" s="267"/>
      <c r="FT896" s="267"/>
      <c r="FU896" s="267"/>
      <c r="FV896" s="267"/>
      <c r="FW896" s="267"/>
      <c r="FX896" s="267"/>
      <c r="FY896" s="267"/>
      <c r="FZ896" s="267"/>
      <c r="GA896" s="267"/>
      <c r="GB896" s="267"/>
      <c r="GC896" s="267"/>
      <c r="GD896" s="267"/>
      <c r="GE896" s="267"/>
      <c r="GF896" s="267"/>
      <c r="GG896" s="267"/>
      <c r="GH896" s="267"/>
      <c r="GI896" s="267"/>
      <c r="GJ896" s="267"/>
      <c r="GK896" s="267"/>
      <c r="GL896" s="267"/>
      <c r="GM896" s="267"/>
      <c r="GN896" s="267"/>
      <c r="GO896" s="267"/>
      <c r="GP896" s="267"/>
      <c r="GQ896" s="267"/>
      <c r="GR896" s="267"/>
      <c r="GS896" s="267"/>
      <c r="GT896" s="267"/>
      <c r="GU896" s="267"/>
      <c r="GV896" s="267"/>
    </row>
    <row r="898" spans="1:204" s="502" customFormat="1">
      <c r="A898" s="258"/>
      <c r="B898" s="425"/>
      <c r="C898" s="260"/>
      <c r="D898" s="261"/>
      <c r="E898" s="262"/>
      <c r="F898" s="263"/>
      <c r="G898" s="426"/>
      <c r="H898" s="428"/>
      <c r="I898" s="507"/>
      <c r="J898" s="508"/>
      <c r="K898" s="509"/>
      <c r="L898" s="510"/>
      <c r="N898" s="511"/>
      <c r="O898" s="511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  <c r="AJ898" s="267"/>
      <c r="AK898" s="267"/>
      <c r="AL898" s="267"/>
      <c r="AM898" s="267"/>
      <c r="AN898" s="267"/>
      <c r="AO898" s="267"/>
      <c r="AP898" s="267"/>
      <c r="AQ898" s="267"/>
      <c r="AR898" s="267"/>
      <c r="AS898" s="267"/>
      <c r="AT898" s="267"/>
      <c r="AU898" s="267"/>
      <c r="AV898" s="267"/>
      <c r="AW898" s="267"/>
      <c r="AX898" s="267"/>
      <c r="AY898" s="267"/>
      <c r="AZ898" s="267"/>
      <c r="BA898" s="267"/>
      <c r="BB898" s="267"/>
      <c r="BC898" s="267"/>
      <c r="BD898" s="267"/>
      <c r="BE898" s="267"/>
      <c r="BF898" s="267"/>
      <c r="BG898" s="267"/>
      <c r="BH898" s="267"/>
      <c r="BI898" s="267"/>
      <c r="BJ898" s="267"/>
      <c r="BK898" s="267"/>
      <c r="BL898" s="267"/>
      <c r="BM898" s="267"/>
      <c r="BN898" s="267"/>
      <c r="BO898" s="267"/>
      <c r="BP898" s="267"/>
      <c r="BQ898" s="267"/>
      <c r="BR898" s="267"/>
      <c r="BS898" s="26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267"/>
      <c r="CJ898" s="267"/>
      <c r="CK898" s="267"/>
      <c r="CL898" s="267"/>
      <c r="CM898" s="267"/>
      <c r="CN898" s="267"/>
      <c r="CO898" s="267"/>
      <c r="CP898" s="267"/>
      <c r="CQ898" s="267"/>
      <c r="CR898" s="267"/>
      <c r="CS898" s="267"/>
      <c r="CT898" s="267"/>
      <c r="CU898" s="267"/>
      <c r="CV898" s="267"/>
      <c r="CW898" s="267"/>
      <c r="CX898" s="267"/>
      <c r="CY898" s="267"/>
      <c r="CZ898" s="267"/>
      <c r="DA898" s="267"/>
      <c r="DB898" s="267"/>
      <c r="DC898" s="267"/>
      <c r="DD898" s="267"/>
      <c r="DE898" s="267"/>
      <c r="DF898" s="267"/>
      <c r="DG898" s="267"/>
      <c r="DH898" s="267"/>
      <c r="DI898" s="267"/>
      <c r="DJ898" s="267"/>
      <c r="DK898" s="267"/>
      <c r="DL898" s="267"/>
      <c r="DM898" s="267"/>
      <c r="DN898" s="267"/>
      <c r="DO898" s="267"/>
      <c r="DP898" s="267"/>
      <c r="DQ898" s="267"/>
      <c r="DR898" s="267"/>
      <c r="DS898" s="267"/>
      <c r="DT898" s="267"/>
      <c r="DU898" s="267"/>
      <c r="DV898" s="267"/>
      <c r="DW898" s="267"/>
      <c r="DX898" s="267"/>
      <c r="DY898" s="267"/>
      <c r="DZ898" s="267"/>
      <c r="EA898" s="267"/>
      <c r="EB898" s="267"/>
      <c r="EC898" s="267"/>
      <c r="ED898" s="267"/>
      <c r="EE898" s="267"/>
      <c r="EF898" s="267"/>
      <c r="EG898" s="267"/>
      <c r="EH898" s="267"/>
      <c r="EI898" s="267"/>
      <c r="EJ898" s="267"/>
      <c r="EK898" s="267"/>
      <c r="EL898" s="267"/>
      <c r="EM898" s="267"/>
      <c r="EN898" s="267"/>
      <c r="EO898" s="267"/>
      <c r="EP898" s="267"/>
      <c r="EQ898" s="267"/>
      <c r="ER898" s="267"/>
      <c r="ES898" s="267"/>
      <c r="ET898" s="267"/>
      <c r="EU898" s="267"/>
      <c r="EV898" s="267"/>
      <c r="EW898" s="267"/>
      <c r="EX898" s="267"/>
      <c r="EY898" s="267"/>
      <c r="EZ898" s="267"/>
      <c r="FA898" s="267"/>
      <c r="FB898" s="267"/>
      <c r="FC898" s="267"/>
      <c r="FD898" s="267"/>
      <c r="FE898" s="267"/>
      <c r="FF898" s="267"/>
      <c r="FG898" s="267"/>
      <c r="FH898" s="267"/>
      <c r="FI898" s="267"/>
      <c r="FJ898" s="267"/>
      <c r="FK898" s="267"/>
      <c r="FL898" s="267"/>
      <c r="FM898" s="267"/>
      <c r="FN898" s="267"/>
      <c r="FO898" s="267"/>
      <c r="FP898" s="267"/>
      <c r="FQ898" s="267"/>
      <c r="FR898" s="267"/>
      <c r="FS898" s="267"/>
      <c r="FT898" s="267"/>
      <c r="FU898" s="267"/>
      <c r="FV898" s="267"/>
      <c r="FW898" s="267"/>
      <c r="FX898" s="267"/>
      <c r="FY898" s="267"/>
      <c r="FZ898" s="267"/>
      <c r="GA898" s="267"/>
      <c r="GB898" s="267"/>
      <c r="GC898" s="267"/>
      <c r="GD898" s="267"/>
      <c r="GE898" s="267"/>
      <c r="GF898" s="267"/>
      <c r="GG898" s="267"/>
      <c r="GH898" s="267"/>
      <c r="GI898" s="267"/>
      <c r="GJ898" s="267"/>
      <c r="GK898" s="267"/>
      <c r="GL898" s="267"/>
      <c r="GM898" s="267"/>
      <c r="GN898" s="267"/>
      <c r="GO898" s="267"/>
      <c r="GP898" s="267"/>
      <c r="GQ898" s="267"/>
      <c r="GR898" s="267"/>
      <c r="GS898" s="267"/>
      <c r="GT898" s="267"/>
      <c r="GU898" s="267"/>
      <c r="GV898" s="267"/>
    </row>
    <row r="900" spans="1:204" s="502" customFormat="1">
      <c r="A900" s="258"/>
      <c r="B900" s="425"/>
      <c r="C900" s="260"/>
      <c r="D900" s="261"/>
      <c r="E900" s="262"/>
      <c r="F900" s="263"/>
      <c r="G900" s="426"/>
      <c r="H900" s="428"/>
      <c r="I900" s="507"/>
      <c r="J900" s="508"/>
      <c r="K900" s="509"/>
      <c r="L900" s="510"/>
      <c r="N900" s="511"/>
      <c r="O900" s="511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  <c r="AR900" s="267"/>
      <c r="AS900" s="267"/>
      <c r="AT900" s="267"/>
      <c r="AU900" s="267"/>
      <c r="AV900" s="267"/>
      <c r="AW900" s="267"/>
      <c r="AX900" s="267"/>
      <c r="AY900" s="267"/>
      <c r="AZ900" s="267"/>
      <c r="BA900" s="267"/>
      <c r="BB900" s="267"/>
      <c r="BC900" s="267"/>
      <c r="BD900" s="267"/>
      <c r="BE900" s="267"/>
      <c r="BF900" s="267"/>
      <c r="BG900" s="267"/>
      <c r="BH900" s="267"/>
      <c r="BI900" s="267"/>
      <c r="BJ900" s="267"/>
      <c r="BK900" s="267"/>
      <c r="BL900" s="267"/>
      <c r="BM900" s="267"/>
      <c r="BN900" s="267"/>
      <c r="BO900" s="267"/>
      <c r="BP900" s="267"/>
      <c r="BQ900" s="267"/>
      <c r="BR900" s="267"/>
      <c r="BS900" s="26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267"/>
      <c r="CJ900" s="267"/>
      <c r="CK900" s="267"/>
      <c r="CL900" s="267"/>
      <c r="CM900" s="267"/>
      <c r="CN900" s="267"/>
      <c r="CO900" s="267"/>
      <c r="CP900" s="267"/>
      <c r="CQ900" s="267"/>
      <c r="CR900" s="267"/>
      <c r="CS900" s="267"/>
      <c r="CT900" s="267"/>
      <c r="CU900" s="267"/>
      <c r="CV900" s="267"/>
      <c r="CW900" s="267"/>
      <c r="CX900" s="267"/>
      <c r="CY900" s="267"/>
      <c r="CZ900" s="267"/>
      <c r="DA900" s="267"/>
      <c r="DB900" s="267"/>
      <c r="DC900" s="267"/>
      <c r="DD900" s="267"/>
      <c r="DE900" s="267"/>
      <c r="DF900" s="267"/>
      <c r="DG900" s="267"/>
      <c r="DH900" s="267"/>
      <c r="DI900" s="267"/>
      <c r="DJ900" s="267"/>
      <c r="DK900" s="267"/>
      <c r="DL900" s="267"/>
      <c r="DM900" s="267"/>
      <c r="DN900" s="267"/>
      <c r="DO900" s="267"/>
      <c r="DP900" s="267"/>
      <c r="DQ900" s="267"/>
      <c r="DR900" s="267"/>
      <c r="DS900" s="267"/>
      <c r="DT900" s="267"/>
      <c r="DU900" s="267"/>
      <c r="DV900" s="267"/>
      <c r="DW900" s="267"/>
      <c r="DX900" s="267"/>
      <c r="DY900" s="267"/>
      <c r="DZ900" s="267"/>
      <c r="EA900" s="267"/>
      <c r="EB900" s="267"/>
      <c r="EC900" s="267"/>
      <c r="ED900" s="267"/>
      <c r="EE900" s="267"/>
      <c r="EF900" s="267"/>
      <c r="EG900" s="267"/>
      <c r="EH900" s="267"/>
      <c r="EI900" s="267"/>
      <c r="EJ900" s="267"/>
      <c r="EK900" s="267"/>
      <c r="EL900" s="267"/>
      <c r="EM900" s="267"/>
      <c r="EN900" s="267"/>
      <c r="EO900" s="267"/>
      <c r="EP900" s="267"/>
      <c r="EQ900" s="267"/>
      <c r="ER900" s="267"/>
      <c r="ES900" s="267"/>
      <c r="ET900" s="267"/>
      <c r="EU900" s="267"/>
      <c r="EV900" s="267"/>
      <c r="EW900" s="267"/>
      <c r="EX900" s="267"/>
      <c r="EY900" s="267"/>
      <c r="EZ900" s="267"/>
      <c r="FA900" s="267"/>
      <c r="FB900" s="267"/>
      <c r="FC900" s="267"/>
      <c r="FD900" s="267"/>
      <c r="FE900" s="267"/>
      <c r="FF900" s="267"/>
      <c r="FG900" s="267"/>
      <c r="FH900" s="267"/>
      <c r="FI900" s="267"/>
      <c r="FJ900" s="267"/>
      <c r="FK900" s="267"/>
      <c r="FL900" s="267"/>
      <c r="FM900" s="267"/>
      <c r="FN900" s="267"/>
      <c r="FO900" s="267"/>
      <c r="FP900" s="267"/>
      <c r="FQ900" s="267"/>
      <c r="FR900" s="267"/>
      <c r="FS900" s="267"/>
      <c r="FT900" s="267"/>
      <c r="FU900" s="267"/>
      <c r="FV900" s="267"/>
      <c r="FW900" s="267"/>
      <c r="FX900" s="267"/>
      <c r="FY900" s="267"/>
      <c r="FZ900" s="267"/>
      <c r="GA900" s="267"/>
      <c r="GB900" s="267"/>
      <c r="GC900" s="267"/>
      <c r="GD900" s="267"/>
      <c r="GE900" s="267"/>
      <c r="GF900" s="267"/>
      <c r="GG900" s="267"/>
      <c r="GH900" s="267"/>
      <c r="GI900" s="267"/>
      <c r="GJ900" s="267"/>
      <c r="GK900" s="267"/>
      <c r="GL900" s="267"/>
      <c r="GM900" s="267"/>
      <c r="GN900" s="267"/>
      <c r="GO900" s="267"/>
      <c r="GP900" s="267"/>
      <c r="GQ900" s="267"/>
      <c r="GR900" s="267"/>
      <c r="GS900" s="267"/>
      <c r="GT900" s="267"/>
      <c r="GU900" s="267"/>
      <c r="GV900" s="267"/>
    </row>
    <row r="902" spans="1:204" s="502" customFormat="1">
      <c r="A902" s="258"/>
      <c r="B902" s="425"/>
      <c r="C902" s="260"/>
      <c r="D902" s="261"/>
      <c r="E902" s="262"/>
      <c r="F902" s="263"/>
      <c r="G902" s="426"/>
      <c r="H902" s="428"/>
      <c r="I902" s="507"/>
      <c r="J902" s="508"/>
      <c r="K902" s="509"/>
      <c r="L902" s="510"/>
      <c r="N902" s="511"/>
      <c r="O902" s="511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  <c r="AR902" s="267"/>
      <c r="AS902" s="267"/>
      <c r="AT902" s="267"/>
      <c r="AU902" s="267"/>
      <c r="AV902" s="267"/>
      <c r="AW902" s="267"/>
      <c r="AX902" s="267"/>
      <c r="AY902" s="267"/>
      <c r="AZ902" s="267"/>
      <c r="BA902" s="267"/>
      <c r="BB902" s="267"/>
      <c r="BC902" s="267"/>
      <c r="BD902" s="267"/>
      <c r="BE902" s="267"/>
      <c r="BF902" s="267"/>
      <c r="BG902" s="267"/>
      <c r="BH902" s="267"/>
      <c r="BI902" s="267"/>
      <c r="BJ902" s="267"/>
      <c r="BK902" s="267"/>
      <c r="BL902" s="267"/>
      <c r="BM902" s="267"/>
      <c r="BN902" s="267"/>
      <c r="BO902" s="267"/>
      <c r="BP902" s="267"/>
      <c r="BQ902" s="267"/>
      <c r="BR902" s="267"/>
      <c r="BS902" s="26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267"/>
      <c r="CJ902" s="267"/>
      <c r="CK902" s="267"/>
      <c r="CL902" s="267"/>
      <c r="CM902" s="267"/>
      <c r="CN902" s="267"/>
      <c r="CO902" s="267"/>
      <c r="CP902" s="267"/>
      <c r="CQ902" s="267"/>
      <c r="CR902" s="267"/>
      <c r="CS902" s="267"/>
      <c r="CT902" s="267"/>
      <c r="CU902" s="267"/>
      <c r="CV902" s="267"/>
      <c r="CW902" s="267"/>
      <c r="CX902" s="267"/>
      <c r="CY902" s="267"/>
      <c r="CZ902" s="267"/>
      <c r="DA902" s="267"/>
      <c r="DB902" s="267"/>
      <c r="DC902" s="267"/>
      <c r="DD902" s="267"/>
      <c r="DE902" s="267"/>
      <c r="DF902" s="267"/>
      <c r="DG902" s="267"/>
      <c r="DH902" s="267"/>
      <c r="DI902" s="267"/>
      <c r="DJ902" s="267"/>
      <c r="DK902" s="267"/>
      <c r="DL902" s="267"/>
      <c r="DM902" s="267"/>
      <c r="DN902" s="267"/>
      <c r="DO902" s="267"/>
      <c r="DP902" s="267"/>
      <c r="DQ902" s="267"/>
      <c r="DR902" s="267"/>
      <c r="DS902" s="267"/>
      <c r="DT902" s="267"/>
      <c r="DU902" s="267"/>
      <c r="DV902" s="267"/>
      <c r="DW902" s="267"/>
      <c r="DX902" s="267"/>
      <c r="DY902" s="267"/>
      <c r="DZ902" s="267"/>
      <c r="EA902" s="267"/>
      <c r="EB902" s="267"/>
      <c r="EC902" s="267"/>
      <c r="ED902" s="267"/>
      <c r="EE902" s="267"/>
      <c r="EF902" s="267"/>
      <c r="EG902" s="267"/>
      <c r="EH902" s="267"/>
      <c r="EI902" s="267"/>
      <c r="EJ902" s="267"/>
      <c r="EK902" s="267"/>
      <c r="EL902" s="267"/>
      <c r="EM902" s="267"/>
      <c r="EN902" s="267"/>
      <c r="EO902" s="267"/>
      <c r="EP902" s="267"/>
      <c r="EQ902" s="267"/>
      <c r="ER902" s="267"/>
      <c r="ES902" s="267"/>
      <c r="ET902" s="267"/>
      <c r="EU902" s="267"/>
      <c r="EV902" s="267"/>
      <c r="EW902" s="267"/>
      <c r="EX902" s="267"/>
      <c r="EY902" s="267"/>
      <c r="EZ902" s="267"/>
      <c r="FA902" s="267"/>
      <c r="FB902" s="267"/>
      <c r="FC902" s="267"/>
      <c r="FD902" s="267"/>
      <c r="FE902" s="267"/>
      <c r="FF902" s="267"/>
      <c r="FG902" s="267"/>
      <c r="FH902" s="267"/>
      <c r="FI902" s="267"/>
      <c r="FJ902" s="267"/>
      <c r="FK902" s="267"/>
      <c r="FL902" s="267"/>
      <c r="FM902" s="267"/>
      <c r="FN902" s="267"/>
      <c r="FO902" s="267"/>
      <c r="FP902" s="267"/>
      <c r="FQ902" s="267"/>
      <c r="FR902" s="267"/>
      <c r="FS902" s="267"/>
      <c r="FT902" s="267"/>
      <c r="FU902" s="267"/>
      <c r="FV902" s="267"/>
      <c r="FW902" s="267"/>
      <c r="FX902" s="267"/>
      <c r="FY902" s="267"/>
      <c r="FZ902" s="267"/>
      <c r="GA902" s="267"/>
      <c r="GB902" s="267"/>
      <c r="GC902" s="267"/>
      <c r="GD902" s="267"/>
      <c r="GE902" s="267"/>
      <c r="GF902" s="267"/>
      <c r="GG902" s="267"/>
      <c r="GH902" s="267"/>
      <c r="GI902" s="267"/>
      <c r="GJ902" s="267"/>
      <c r="GK902" s="267"/>
      <c r="GL902" s="267"/>
      <c r="GM902" s="267"/>
      <c r="GN902" s="267"/>
      <c r="GO902" s="267"/>
      <c r="GP902" s="267"/>
      <c r="GQ902" s="267"/>
      <c r="GR902" s="267"/>
      <c r="GS902" s="267"/>
      <c r="GT902" s="267"/>
      <c r="GU902" s="267"/>
      <c r="GV902" s="267"/>
    </row>
    <row r="904" spans="1:204" s="502" customFormat="1">
      <c r="A904" s="258"/>
      <c r="B904" s="425"/>
      <c r="C904" s="260"/>
      <c r="D904" s="261"/>
      <c r="E904" s="262"/>
      <c r="F904" s="263"/>
      <c r="G904" s="426"/>
      <c r="H904" s="428"/>
      <c r="I904" s="507"/>
      <c r="J904" s="508"/>
      <c r="K904" s="509"/>
      <c r="L904" s="510"/>
      <c r="N904" s="511"/>
      <c r="O904" s="511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  <c r="AR904" s="267"/>
      <c r="AS904" s="267"/>
      <c r="AT904" s="267"/>
      <c r="AU904" s="267"/>
      <c r="AV904" s="267"/>
      <c r="AW904" s="267"/>
      <c r="AX904" s="267"/>
      <c r="AY904" s="267"/>
      <c r="AZ904" s="267"/>
      <c r="BA904" s="267"/>
      <c r="BB904" s="267"/>
      <c r="BC904" s="267"/>
      <c r="BD904" s="267"/>
      <c r="BE904" s="267"/>
      <c r="BF904" s="267"/>
      <c r="BG904" s="267"/>
      <c r="BH904" s="267"/>
      <c r="BI904" s="267"/>
      <c r="BJ904" s="267"/>
      <c r="BK904" s="267"/>
      <c r="BL904" s="267"/>
      <c r="BM904" s="267"/>
      <c r="BN904" s="267"/>
      <c r="BO904" s="267"/>
      <c r="BP904" s="267"/>
      <c r="BQ904" s="267"/>
      <c r="BR904" s="267"/>
      <c r="BS904" s="26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267"/>
      <c r="CJ904" s="267"/>
      <c r="CK904" s="267"/>
      <c r="CL904" s="267"/>
      <c r="CM904" s="267"/>
      <c r="CN904" s="267"/>
      <c r="CO904" s="267"/>
      <c r="CP904" s="267"/>
      <c r="CQ904" s="267"/>
      <c r="CR904" s="267"/>
      <c r="CS904" s="267"/>
      <c r="CT904" s="267"/>
      <c r="CU904" s="267"/>
      <c r="CV904" s="267"/>
      <c r="CW904" s="267"/>
      <c r="CX904" s="267"/>
      <c r="CY904" s="267"/>
      <c r="CZ904" s="267"/>
      <c r="DA904" s="267"/>
      <c r="DB904" s="267"/>
      <c r="DC904" s="267"/>
      <c r="DD904" s="267"/>
      <c r="DE904" s="267"/>
      <c r="DF904" s="267"/>
      <c r="DG904" s="267"/>
      <c r="DH904" s="267"/>
      <c r="DI904" s="267"/>
      <c r="DJ904" s="267"/>
      <c r="DK904" s="267"/>
      <c r="DL904" s="267"/>
      <c r="DM904" s="267"/>
      <c r="DN904" s="267"/>
      <c r="DO904" s="267"/>
      <c r="DP904" s="267"/>
      <c r="DQ904" s="267"/>
      <c r="DR904" s="267"/>
      <c r="DS904" s="267"/>
      <c r="DT904" s="267"/>
      <c r="DU904" s="267"/>
      <c r="DV904" s="267"/>
      <c r="DW904" s="267"/>
      <c r="DX904" s="267"/>
      <c r="DY904" s="267"/>
      <c r="DZ904" s="267"/>
      <c r="EA904" s="267"/>
      <c r="EB904" s="267"/>
      <c r="EC904" s="267"/>
      <c r="ED904" s="267"/>
      <c r="EE904" s="267"/>
      <c r="EF904" s="267"/>
      <c r="EG904" s="267"/>
      <c r="EH904" s="267"/>
      <c r="EI904" s="267"/>
      <c r="EJ904" s="267"/>
      <c r="EK904" s="267"/>
      <c r="EL904" s="267"/>
      <c r="EM904" s="267"/>
      <c r="EN904" s="267"/>
      <c r="EO904" s="267"/>
      <c r="EP904" s="267"/>
      <c r="EQ904" s="267"/>
      <c r="ER904" s="267"/>
      <c r="ES904" s="267"/>
      <c r="ET904" s="267"/>
      <c r="EU904" s="267"/>
      <c r="EV904" s="267"/>
      <c r="EW904" s="267"/>
      <c r="EX904" s="267"/>
      <c r="EY904" s="267"/>
      <c r="EZ904" s="267"/>
      <c r="FA904" s="267"/>
      <c r="FB904" s="267"/>
      <c r="FC904" s="267"/>
      <c r="FD904" s="267"/>
      <c r="FE904" s="267"/>
      <c r="FF904" s="267"/>
      <c r="FG904" s="267"/>
      <c r="FH904" s="267"/>
      <c r="FI904" s="267"/>
      <c r="FJ904" s="267"/>
      <c r="FK904" s="267"/>
      <c r="FL904" s="267"/>
      <c r="FM904" s="267"/>
      <c r="FN904" s="267"/>
      <c r="FO904" s="267"/>
      <c r="FP904" s="267"/>
      <c r="FQ904" s="267"/>
      <c r="FR904" s="267"/>
      <c r="FS904" s="267"/>
      <c r="FT904" s="267"/>
      <c r="FU904" s="267"/>
      <c r="FV904" s="267"/>
      <c r="FW904" s="267"/>
      <c r="FX904" s="267"/>
      <c r="FY904" s="267"/>
      <c r="FZ904" s="267"/>
      <c r="GA904" s="267"/>
      <c r="GB904" s="267"/>
      <c r="GC904" s="267"/>
      <c r="GD904" s="267"/>
      <c r="GE904" s="267"/>
      <c r="GF904" s="267"/>
      <c r="GG904" s="267"/>
      <c r="GH904" s="267"/>
      <c r="GI904" s="267"/>
      <c r="GJ904" s="267"/>
      <c r="GK904" s="267"/>
      <c r="GL904" s="267"/>
      <c r="GM904" s="267"/>
      <c r="GN904" s="267"/>
      <c r="GO904" s="267"/>
      <c r="GP904" s="267"/>
      <c r="GQ904" s="267"/>
      <c r="GR904" s="267"/>
      <c r="GS904" s="267"/>
      <c r="GT904" s="267"/>
      <c r="GU904" s="267"/>
      <c r="GV904" s="267"/>
    </row>
    <row r="905" spans="1:204" s="502" customFormat="1">
      <c r="A905" s="258"/>
      <c r="B905" s="425"/>
      <c r="C905" s="260"/>
      <c r="D905" s="261"/>
      <c r="E905" s="262"/>
      <c r="F905" s="263"/>
      <c r="G905" s="426"/>
      <c r="H905" s="428"/>
      <c r="I905" s="507"/>
      <c r="J905" s="508"/>
      <c r="K905" s="509"/>
      <c r="L905" s="510"/>
      <c r="N905" s="511"/>
      <c r="O905" s="511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  <c r="AR905" s="267"/>
      <c r="AS905" s="267"/>
      <c r="AT905" s="267"/>
      <c r="AU905" s="267"/>
      <c r="AV905" s="267"/>
      <c r="AW905" s="267"/>
      <c r="AX905" s="267"/>
      <c r="AY905" s="267"/>
      <c r="AZ905" s="267"/>
      <c r="BA905" s="267"/>
      <c r="BB905" s="267"/>
      <c r="BC905" s="267"/>
      <c r="BD905" s="267"/>
      <c r="BE905" s="267"/>
      <c r="BF905" s="267"/>
      <c r="BG905" s="267"/>
      <c r="BH905" s="267"/>
      <c r="BI905" s="267"/>
      <c r="BJ905" s="267"/>
      <c r="BK905" s="267"/>
      <c r="BL905" s="267"/>
      <c r="BM905" s="267"/>
      <c r="BN905" s="267"/>
      <c r="BO905" s="267"/>
      <c r="BP905" s="267"/>
      <c r="BQ905" s="267"/>
      <c r="BR905" s="267"/>
      <c r="BS905" s="26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267"/>
      <c r="CJ905" s="267"/>
      <c r="CK905" s="267"/>
      <c r="CL905" s="267"/>
      <c r="CM905" s="267"/>
      <c r="CN905" s="267"/>
      <c r="CO905" s="267"/>
      <c r="CP905" s="267"/>
      <c r="CQ905" s="267"/>
      <c r="CR905" s="267"/>
      <c r="CS905" s="267"/>
      <c r="CT905" s="267"/>
      <c r="CU905" s="267"/>
      <c r="CV905" s="267"/>
      <c r="CW905" s="267"/>
      <c r="CX905" s="267"/>
      <c r="CY905" s="267"/>
      <c r="CZ905" s="267"/>
      <c r="DA905" s="267"/>
      <c r="DB905" s="267"/>
      <c r="DC905" s="267"/>
      <c r="DD905" s="267"/>
      <c r="DE905" s="267"/>
      <c r="DF905" s="267"/>
      <c r="DG905" s="267"/>
      <c r="DH905" s="267"/>
      <c r="DI905" s="267"/>
      <c r="DJ905" s="267"/>
      <c r="DK905" s="267"/>
      <c r="DL905" s="267"/>
      <c r="DM905" s="267"/>
      <c r="DN905" s="267"/>
      <c r="DO905" s="267"/>
      <c r="DP905" s="267"/>
      <c r="DQ905" s="267"/>
      <c r="DR905" s="267"/>
      <c r="DS905" s="267"/>
      <c r="DT905" s="267"/>
      <c r="DU905" s="267"/>
      <c r="DV905" s="267"/>
      <c r="DW905" s="267"/>
      <c r="DX905" s="267"/>
      <c r="DY905" s="267"/>
      <c r="DZ905" s="267"/>
      <c r="EA905" s="267"/>
      <c r="EB905" s="267"/>
      <c r="EC905" s="267"/>
      <c r="ED905" s="267"/>
      <c r="EE905" s="267"/>
      <c r="EF905" s="267"/>
      <c r="EG905" s="267"/>
      <c r="EH905" s="267"/>
      <c r="EI905" s="267"/>
      <c r="EJ905" s="267"/>
      <c r="EK905" s="267"/>
      <c r="EL905" s="267"/>
      <c r="EM905" s="267"/>
      <c r="EN905" s="267"/>
      <c r="EO905" s="267"/>
      <c r="EP905" s="267"/>
      <c r="EQ905" s="267"/>
      <c r="ER905" s="267"/>
      <c r="ES905" s="267"/>
      <c r="ET905" s="267"/>
      <c r="EU905" s="267"/>
      <c r="EV905" s="267"/>
      <c r="EW905" s="267"/>
      <c r="EX905" s="267"/>
      <c r="EY905" s="267"/>
      <c r="EZ905" s="267"/>
      <c r="FA905" s="267"/>
      <c r="FB905" s="267"/>
      <c r="FC905" s="267"/>
      <c r="FD905" s="267"/>
      <c r="FE905" s="267"/>
      <c r="FF905" s="267"/>
      <c r="FG905" s="267"/>
      <c r="FH905" s="267"/>
      <c r="FI905" s="267"/>
      <c r="FJ905" s="267"/>
      <c r="FK905" s="267"/>
      <c r="FL905" s="267"/>
      <c r="FM905" s="267"/>
      <c r="FN905" s="267"/>
      <c r="FO905" s="267"/>
      <c r="FP905" s="267"/>
      <c r="FQ905" s="267"/>
      <c r="FR905" s="267"/>
      <c r="FS905" s="267"/>
      <c r="FT905" s="267"/>
      <c r="FU905" s="267"/>
      <c r="FV905" s="267"/>
      <c r="FW905" s="267"/>
      <c r="FX905" s="267"/>
      <c r="FY905" s="267"/>
      <c r="FZ905" s="267"/>
      <c r="GA905" s="267"/>
      <c r="GB905" s="267"/>
      <c r="GC905" s="267"/>
      <c r="GD905" s="267"/>
      <c r="GE905" s="267"/>
      <c r="GF905" s="267"/>
      <c r="GG905" s="267"/>
      <c r="GH905" s="267"/>
      <c r="GI905" s="267"/>
      <c r="GJ905" s="267"/>
      <c r="GK905" s="267"/>
      <c r="GL905" s="267"/>
      <c r="GM905" s="267"/>
      <c r="GN905" s="267"/>
      <c r="GO905" s="267"/>
      <c r="GP905" s="267"/>
      <c r="GQ905" s="267"/>
      <c r="GR905" s="267"/>
      <c r="GS905" s="267"/>
      <c r="GT905" s="267"/>
      <c r="GU905" s="267"/>
      <c r="GV905" s="267"/>
    </row>
    <row r="906" spans="1:204" s="502" customFormat="1">
      <c r="A906" s="258"/>
      <c r="B906" s="425"/>
      <c r="C906" s="260"/>
      <c r="D906" s="261"/>
      <c r="E906" s="262"/>
      <c r="F906" s="263"/>
      <c r="G906" s="426"/>
      <c r="H906" s="428"/>
      <c r="I906" s="507"/>
      <c r="J906" s="508"/>
      <c r="K906" s="509"/>
      <c r="L906" s="510"/>
      <c r="N906" s="511"/>
      <c r="O906" s="511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  <c r="AR906" s="267"/>
      <c r="AS906" s="267"/>
      <c r="AT906" s="267"/>
      <c r="AU906" s="267"/>
      <c r="AV906" s="267"/>
      <c r="AW906" s="267"/>
      <c r="AX906" s="267"/>
      <c r="AY906" s="267"/>
      <c r="AZ906" s="267"/>
      <c r="BA906" s="267"/>
      <c r="BB906" s="267"/>
      <c r="BC906" s="267"/>
      <c r="BD906" s="267"/>
      <c r="BE906" s="267"/>
      <c r="BF906" s="267"/>
      <c r="BG906" s="267"/>
      <c r="BH906" s="267"/>
      <c r="BI906" s="267"/>
      <c r="BJ906" s="267"/>
      <c r="BK906" s="267"/>
      <c r="BL906" s="267"/>
      <c r="BM906" s="267"/>
      <c r="BN906" s="267"/>
      <c r="BO906" s="267"/>
      <c r="BP906" s="267"/>
      <c r="BQ906" s="267"/>
      <c r="BR906" s="267"/>
      <c r="BS906" s="26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267"/>
      <c r="CJ906" s="267"/>
      <c r="CK906" s="267"/>
      <c r="CL906" s="267"/>
      <c r="CM906" s="267"/>
      <c r="CN906" s="267"/>
      <c r="CO906" s="267"/>
      <c r="CP906" s="267"/>
      <c r="CQ906" s="267"/>
      <c r="CR906" s="267"/>
      <c r="CS906" s="267"/>
      <c r="CT906" s="267"/>
      <c r="CU906" s="267"/>
      <c r="CV906" s="267"/>
      <c r="CW906" s="267"/>
      <c r="CX906" s="267"/>
      <c r="CY906" s="267"/>
      <c r="CZ906" s="267"/>
      <c r="DA906" s="267"/>
      <c r="DB906" s="267"/>
      <c r="DC906" s="267"/>
      <c r="DD906" s="267"/>
      <c r="DE906" s="267"/>
      <c r="DF906" s="267"/>
      <c r="DG906" s="267"/>
      <c r="DH906" s="267"/>
      <c r="DI906" s="267"/>
      <c r="DJ906" s="267"/>
      <c r="DK906" s="267"/>
      <c r="DL906" s="267"/>
      <c r="DM906" s="267"/>
      <c r="DN906" s="267"/>
      <c r="DO906" s="267"/>
      <c r="DP906" s="267"/>
      <c r="DQ906" s="267"/>
      <c r="DR906" s="267"/>
      <c r="DS906" s="267"/>
      <c r="DT906" s="267"/>
      <c r="DU906" s="267"/>
      <c r="DV906" s="267"/>
      <c r="DW906" s="267"/>
      <c r="DX906" s="267"/>
      <c r="DY906" s="267"/>
      <c r="DZ906" s="267"/>
      <c r="EA906" s="267"/>
      <c r="EB906" s="267"/>
      <c r="EC906" s="267"/>
      <c r="ED906" s="267"/>
      <c r="EE906" s="267"/>
      <c r="EF906" s="267"/>
      <c r="EG906" s="267"/>
      <c r="EH906" s="267"/>
      <c r="EI906" s="267"/>
      <c r="EJ906" s="267"/>
      <c r="EK906" s="267"/>
      <c r="EL906" s="267"/>
      <c r="EM906" s="267"/>
      <c r="EN906" s="267"/>
      <c r="EO906" s="267"/>
      <c r="EP906" s="267"/>
      <c r="EQ906" s="267"/>
      <c r="ER906" s="267"/>
      <c r="ES906" s="267"/>
      <c r="ET906" s="267"/>
      <c r="EU906" s="267"/>
      <c r="EV906" s="267"/>
      <c r="EW906" s="267"/>
      <c r="EX906" s="267"/>
      <c r="EY906" s="267"/>
      <c r="EZ906" s="267"/>
      <c r="FA906" s="267"/>
      <c r="FB906" s="267"/>
      <c r="FC906" s="267"/>
      <c r="FD906" s="267"/>
      <c r="FE906" s="267"/>
      <c r="FF906" s="267"/>
      <c r="FG906" s="267"/>
      <c r="FH906" s="267"/>
      <c r="FI906" s="267"/>
      <c r="FJ906" s="267"/>
      <c r="FK906" s="267"/>
      <c r="FL906" s="267"/>
      <c r="FM906" s="267"/>
      <c r="FN906" s="267"/>
      <c r="FO906" s="267"/>
      <c r="FP906" s="267"/>
      <c r="FQ906" s="267"/>
      <c r="FR906" s="267"/>
      <c r="FS906" s="267"/>
      <c r="FT906" s="267"/>
      <c r="FU906" s="267"/>
      <c r="FV906" s="267"/>
      <c r="FW906" s="267"/>
      <c r="FX906" s="267"/>
      <c r="FY906" s="267"/>
      <c r="FZ906" s="267"/>
      <c r="GA906" s="267"/>
      <c r="GB906" s="267"/>
      <c r="GC906" s="267"/>
      <c r="GD906" s="267"/>
      <c r="GE906" s="267"/>
      <c r="GF906" s="267"/>
      <c r="GG906" s="267"/>
      <c r="GH906" s="267"/>
      <c r="GI906" s="267"/>
      <c r="GJ906" s="267"/>
      <c r="GK906" s="267"/>
      <c r="GL906" s="267"/>
      <c r="GM906" s="267"/>
      <c r="GN906" s="267"/>
      <c r="GO906" s="267"/>
      <c r="GP906" s="267"/>
      <c r="GQ906" s="267"/>
      <c r="GR906" s="267"/>
      <c r="GS906" s="267"/>
      <c r="GT906" s="267"/>
      <c r="GU906" s="267"/>
      <c r="GV906" s="267"/>
    </row>
    <row r="907" spans="1:204" s="502" customFormat="1">
      <c r="A907" s="258"/>
      <c r="B907" s="425"/>
      <c r="C907" s="260"/>
      <c r="D907" s="261"/>
      <c r="E907" s="262"/>
      <c r="F907" s="263"/>
      <c r="G907" s="426"/>
      <c r="H907" s="428"/>
      <c r="I907" s="507"/>
      <c r="J907" s="508"/>
      <c r="K907" s="509"/>
      <c r="L907" s="510"/>
      <c r="N907" s="511"/>
      <c r="O907" s="511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  <c r="AR907" s="267"/>
      <c r="AS907" s="267"/>
      <c r="AT907" s="267"/>
      <c r="AU907" s="267"/>
      <c r="AV907" s="267"/>
      <c r="AW907" s="267"/>
      <c r="AX907" s="267"/>
      <c r="AY907" s="267"/>
      <c r="AZ907" s="267"/>
      <c r="BA907" s="267"/>
      <c r="BB907" s="267"/>
      <c r="BC907" s="267"/>
      <c r="BD907" s="267"/>
      <c r="BE907" s="267"/>
      <c r="BF907" s="267"/>
      <c r="BG907" s="267"/>
      <c r="BH907" s="267"/>
      <c r="BI907" s="267"/>
      <c r="BJ907" s="267"/>
      <c r="BK907" s="267"/>
      <c r="BL907" s="267"/>
      <c r="BM907" s="267"/>
      <c r="BN907" s="267"/>
      <c r="BO907" s="267"/>
      <c r="BP907" s="267"/>
      <c r="BQ907" s="267"/>
      <c r="BR907" s="267"/>
      <c r="BS907" s="26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267"/>
      <c r="CJ907" s="267"/>
      <c r="CK907" s="267"/>
      <c r="CL907" s="267"/>
      <c r="CM907" s="267"/>
      <c r="CN907" s="267"/>
      <c r="CO907" s="267"/>
      <c r="CP907" s="267"/>
      <c r="CQ907" s="267"/>
      <c r="CR907" s="267"/>
      <c r="CS907" s="267"/>
      <c r="CT907" s="267"/>
      <c r="CU907" s="267"/>
      <c r="CV907" s="267"/>
      <c r="CW907" s="267"/>
      <c r="CX907" s="267"/>
      <c r="CY907" s="267"/>
      <c r="CZ907" s="267"/>
      <c r="DA907" s="267"/>
      <c r="DB907" s="267"/>
      <c r="DC907" s="267"/>
      <c r="DD907" s="267"/>
      <c r="DE907" s="267"/>
      <c r="DF907" s="267"/>
      <c r="DG907" s="267"/>
      <c r="DH907" s="267"/>
      <c r="DI907" s="267"/>
      <c r="DJ907" s="267"/>
      <c r="DK907" s="267"/>
      <c r="DL907" s="267"/>
      <c r="DM907" s="267"/>
      <c r="DN907" s="267"/>
      <c r="DO907" s="267"/>
      <c r="DP907" s="267"/>
      <c r="DQ907" s="267"/>
      <c r="DR907" s="267"/>
      <c r="DS907" s="267"/>
      <c r="DT907" s="267"/>
      <c r="DU907" s="267"/>
      <c r="DV907" s="267"/>
      <c r="DW907" s="267"/>
      <c r="DX907" s="267"/>
      <c r="DY907" s="267"/>
      <c r="DZ907" s="267"/>
      <c r="EA907" s="267"/>
      <c r="EB907" s="267"/>
      <c r="EC907" s="267"/>
      <c r="ED907" s="267"/>
      <c r="EE907" s="267"/>
      <c r="EF907" s="267"/>
      <c r="EG907" s="267"/>
      <c r="EH907" s="267"/>
      <c r="EI907" s="267"/>
      <c r="EJ907" s="267"/>
      <c r="EK907" s="267"/>
      <c r="EL907" s="267"/>
      <c r="EM907" s="267"/>
      <c r="EN907" s="267"/>
      <c r="EO907" s="267"/>
      <c r="EP907" s="267"/>
      <c r="EQ907" s="267"/>
      <c r="ER907" s="267"/>
      <c r="ES907" s="267"/>
      <c r="ET907" s="267"/>
      <c r="EU907" s="267"/>
      <c r="EV907" s="267"/>
      <c r="EW907" s="267"/>
      <c r="EX907" s="267"/>
      <c r="EY907" s="267"/>
      <c r="EZ907" s="267"/>
      <c r="FA907" s="267"/>
      <c r="FB907" s="267"/>
      <c r="FC907" s="267"/>
      <c r="FD907" s="267"/>
      <c r="FE907" s="267"/>
      <c r="FF907" s="267"/>
      <c r="FG907" s="267"/>
      <c r="FH907" s="267"/>
      <c r="FI907" s="267"/>
      <c r="FJ907" s="267"/>
      <c r="FK907" s="267"/>
      <c r="FL907" s="267"/>
      <c r="FM907" s="267"/>
      <c r="FN907" s="267"/>
      <c r="FO907" s="267"/>
      <c r="FP907" s="267"/>
      <c r="FQ907" s="267"/>
      <c r="FR907" s="267"/>
      <c r="FS907" s="267"/>
      <c r="FT907" s="267"/>
      <c r="FU907" s="267"/>
      <c r="FV907" s="267"/>
      <c r="FW907" s="267"/>
      <c r="FX907" s="267"/>
      <c r="FY907" s="267"/>
      <c r="FZ907" s="267"/>
      <c r="GA907" s="267"/>
      <c r="GB907" s="267"/>
      <c r="GC907" s="267"/>
      <c r="GD907" s="267"/>
      <c r="GE907" s="267"/>
      <c r="GF907" s="267"/>
      <c r="GG907" s="267"/>
      <c r="GH907" s="267"/>
      <c r="GI907" s="267"/>
      <c r="GJ907" s="267"/>
      <c r="GK907" s="267"/>
      <c r="GL907" s="267"/>
      <c r="GM907" s="267"/>
      <c r="GN907" s="267"/>
      <c r="GO907" s="267"/>
      <c r="GP907" s="267"/>
      <c r="GQ907" s="267"/>
      <c r="GR907" s="267"/>
      <c r="GS907" s="267"/>
      <c r="GT907" s="267"/>
      <c r="GU907" s="267"/>
      <c r="GV907" s="267"/>
    </row>
    <row r="908" spans="1:204" s="502" customFormat="1">
      <c r="A908" s="258"/>
      <c r="B908" s="425"/>
      <c r="C908" s="260"/>
      <c r="D908" s="261"/>
      <c r="E908" s="262"/>
      <c r="F908" s="263"/>
      <c r="G908" s="426"/>
      <c r="H908" s="428"/>
      <c r="I908" s="507"/>
      <c r="J908" s="508"/>
      <c r="K908" s="509"/>
      <c r="L908" s="510"/>
      <c r="N908" s="511"/>
      <c r="O908" s="511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  <c r="AR908" s="267"/>
      <c r="AS908" s="267"/>
      <c r="AT908" s="267"/>
      <c r="AU908" s="267"/>
      <c r="AV908" s="267"/>
      <c r="AW908" s="267"/>
      <c r="AX908" s="267"/>
      <c r="AY908" s="267"/>
      <c r="AZ908" s="267"/>
      <c r="BA908" s="267"/>
      <c r="BB908" s="267"/>
      <c r="BC908" s="267"/>
      <c r="BD908" s="267"/>
      <c r="BE908" s="267"/>
      <c r="BF908" s="267"/>
      <c r="BG908" s="267"/>
      <c r="BH908" s="267"/>
      <c r="BI908" s="267"/>
      <c r="BJ908" s="267"/>
      <c r="BK908" s="267"/>
      <c r="BL908" s="267"/>
      <c r="BM908" s="267"/>
      <c r="BN908" s="267"/>
      <c r="BO908" s="267"/>
      <c r="BP908" s="267"/>
      <c r="BQ908" s="267"/>
      <c r="BR908" s="267"/>
      <c r="BS908" s="26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267"/>
      <c r="CJ908" s="267"/>
      <c r="CK908" s="267"/>
      <c r="CL908" s="267"/>
      <c r="CM908" s="267"/>
      <c r="CN908" s="267"/>
      <c r="CO908" s="267"/>
      <c r="CP908" s="267"/>
      <c r="CQ908" s="267"/>
      <c r="CR908" s="267"/>
      <c r="CS908" s="267"/>
      <c r="CT908" s="267"/>
      <c r="CU908" s="267"/>
      <c r="CV908" s="267"/>
      <c r="CW908" s="267"/>
      <c r="CX908" s="267"/>
      <c r="CY908" s="267"/>
      <c r="CZ908" s="267"/>
      <c r="DA908" s="267"/>
      <c r="DB908" s="267"/>
      <c r="DC908" s="267"/>
      <c r="DD908" s="267"/>
      <c r="DE908" s="267"/>
      <c r="DF908" s="267"/>
      <c r="DG908" s="267"/>
      <c r="DH908" s="267"/>
      <c r="DI908" s="267"/>
      <c r="DJ908" s="267"/>
      <c r="DK908" s="267"/>
      <c r="DL908" s="267"/>
      <c r="DM908" s="267"/>
      <c r="DN908" s="267"/>
      <c r="DO908" s="267"/>
      <c r="DP908" s="267"/>
      <c r="DQ908" s="267"/>
      <c r="DR908" s="267"/>
      <c r="DS908" s="267"/>
      <c r="DT908" s="267"/>
      <c r="DU908" s="267"/>
      <c r="DV908" s="267"/>
      <c r="DW908" s="267"/>
      <c r="DX908" s="267"/>
      <c r="DY908" s="267"/>
      <c r="DZ908" s="267"/>
      <c r="EA908" s="267"/>
      <c r="EB908" s="267"/>
      <c r="EC908" s="267"/>
      <c r="ED908" s="267"/>
      <c r="EE908" s="267"/>
      <c r="EF908" s="267"/>
      <c r="EG908" s="267"/>
      <c r="EH908" s="267"/>
      <c r="EI908" s="267"/>
      <c r="EJ908" s="267"/>
      <c r="EK908" s="267"/>
      <c r="EL908" s="267"/>
      <c r="EM908" s="267"/>
      <c r="EN908" s="267"/>
      <c r="EO908" s="267"/>
      <c r="EP908" s="267"/>
      <c r="EQ908" s="267"/>
      <c r="ER908" s="267"/>
      <c r="ES908" s="267"/>
      <c r="ET908" s="267"/>
      <c r="EU908" s="267"/>
      <c r="EV908" s="267"/>
      <c r="EW908" s="267"/>
      <c r="EX908" s="267"/>
      <c r="EY908" s="267"/>
      <c r="EZ908" s="267"/>
      <c r="FA908" s="267"/>
      <c r="FB908" s="267"/>
      <c r="FC908" s="267"/>
      <c r="FD908" s="267"/>
      <c r="FE908" s="267"/>
      <c r="FF908" s="267"/>
      <c r="FG908" s="267"/>
      <c r="FH908" s="267"/>
      <c r="FI908" s="267"/>
      <c r="FJ908" s="267"/>
      <c r="FK908" s="267"/>
      <c r="FL908" s="267"/>
      <c r="FM908" s="267"/>
      <c r="FN908" s="267"/>
      <c r="FO908" s="267"/>
      <c r="FP908" s="267"/>
      <c r="FQ908" s="267"/>
      <c r="FR908" s="267"/>
      <c r="FS908" s="267"/>
      <c r="FT908" s="267"/>
      <c r="FU908" s="267"/>
      <c r="FV908" s="267"/>
      <c r="FW908" s="267"/>
      <c r="FX908" s="267"/>
      <c r="FY908" s="267"/>
      <c r="FZ908" s="267"/>
      <c r="GA908" s="267"/>
      <c r="GB908" s="267"/>
      <c r="GC908" s="267"/>
      <c r="GD908" s="267"/>
      <c r="GE908" s="267"/>
      <c r="GF908" s="267"/>
      <c r="GG908" s="267"/>
      <c r="GH908" s="267"/>
      <c r="GI908" s="267"/>
      <c r="GJ908" s="267"/>
      <c r="GK908" s="267"/>
      <c r="GL908" s="267"/>
      <c r="GM908" s="267"/>
      <c r="GN908" s="267"/>
      <c r="GO908" s="267"/>
      <c r="GP908" s="267"/>
      <c r="GQ908" s="267"/>
      <c r="GR908" s="267"/>
      <c r="GS908" s="267"/>
      <c r="GT908" s="267"/>
      <c r="GU908" s="267"/>
      <c r="GV908" s="267"/>
    </row>
    <row r="909" spans="1:204" s="502" customFormat="1">
      <c r="A909" s="258"/>
      <c r="B909" s="425"/>
      <c r="C909" s="260"/>
      <c r="D909" s="261"/>
      <c r="E909" s="262"/>
      <c r="F909" s="263"/>
      <c r="G909" s="426"/>
      <c r="H909" s="428"/>
      <c r="I909" s="507"/>
      <c r="J909" s="508"/>
      <c r="K909" s="509"/>
      <c r="L909" s="510"/>
      <c r="N909" s="511"/>
      <c r="O909" s="511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  <c r="AR909" s="267"/>
      <c r="AS909" s="267"/>
      <c r="AT909" s="267"/>
      <c r="AU909" s="267"/>
      <c r="AV909" s="267"/>
      <c r="AW909" s="267"/>
      <c r="AX909" s="267"/>
      <c r="AY909" s="267"/>
      <c r="AZ909" s="267"/>
      <c r="BA909" s="267"/>
      <c r="BB909" s="267"/>
      <c r="BC909" s="267"/>
      <c r="BD909" s="267"/>
      <c r="BE909" s="267"/>
      <c r="BF909" s="267"/>
      <c r="BG909" s="267"/>
      <c r="BH909" s="267"/>
      <c r="BI909" s="267"/>
      <c r="BJ909" s="267"/>
      <c r="BK909" s="267"/>
      <c r="BL909" s="267"/>
      <c r="BM909" s="267"/>
      <c r="BN909" s="267"/>
      <c r="BO909" s="267"/>
      <c r="BP909" s="267"/>
      <c r="BQ909" s="267"/>
      <c r="BR909" s="267"/>
      <c r="BS909" s="26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267"/>
      <c r="CJ909" s="267"/>
      <c r="CK909" s="267"/>
      <c r="CL909" s="267"/>
      <c r="CM909" s="267"/>
      <c r="CN909" s="267"/>
      <c r="CO909" s="267"/>
      <c r="CP909" s="267"/>
      <c r="CQ909" s="267"/>
      <c r="CR909" s="267"/>
      <c r="CS909" s="267"/>
      <c r="CT909" s="267"/>
      <c r="CU909" s="267"/>
      <c r="CV909" s="267"/>
      <c r="CW909" s="267"/>
      <c r="CX909" s="267"/>
      <c r="CY909" s="267"/>
      <c r="CZ909" s="267"/>
      <c r="DA909" s="267"/>
      <c r="DB909" s="267"/>
      <c r="DC909" s="267"/>
      <c r="DD909" s="267"/>
      <c r="DE909" s="267"/>
      <c r="DF909" s="267"/>
      <c r="DG909" s="267"/>
      <c r="DH909" s="267"/>
      <c r="DI909" s="267"/>
      <c r="DJ909" s="267"/>
      <c r="DK909" s="267"/>
      <c r="DL909" s="267"/>
      <c r="DM909" s="267"/>
      <c r="DN909" s="267"/>
      <c r="DO909" s="267"/>
      <c r="DP909" s="267"/>
      <c r="DQ909" s="267"/>
      <c r="DR909" s="267"/>
      <c r="DS909" s="267"/>
      <c r="DT909" s="267"/>
      <c r="DU909" s="267"/>
      <c r="DV909" s="267"/>
      <c r="DW909" s="267"/>
      <c r="DX909" s="267"/>
      <c r="DY909" s="267"/>
      <c r="DZ909" s="267"/>
      <c r="EA909" s="267"/>
      <c r="EB909" s="267"/>
      <c r="EC909" s="267"/>
      <c r="ED909" s="267"/>
      <c r="EE909" s="267"/>
      <c r="EF909" s="267"/>
      <c r="EG909" s="267"/>
      <c r="EH909" s="267"/>
      <c r="EI909" s="267"/>
      <c r="EJ909" s="267"/>
      <c r="EK909" s="267"/>
      <c r="EL909" s="267"/>
      <c r="EM909" s="267"/>
      <c r="EN909" s="267"/>
      <c r="EO909" s="267"/>
      <c r="EP909" s="267"/>
      <c r="EQ909" s="267"/>
      <c r="ER909" s="267"/>
      <c r="ES909" s="267"/>
      <c r="ET909" s="267"/>
      <c r="EU909" s="267"/>
      <c r="EV909" s="267"/>
      <c r="EW909" s="267"/>
      <c r="EX909" s="267"/>
      <c r="EY909" s="267"/>
      <c r="EZ909" s="267"/>
      <c r="FA909" s="267"/>
      <c r="FB909" s="267"/>
      <c r="FC909" s="267"/>
      <c r="FD909" s="267"/>
      <c r="FE909" s="267"/>
      <c r="FF909" s="267"/>
      <c r="FG909" s="267"/>
      <c r="FH909" s="267"/>
      <c r="FI909" s="267"/>
      <c r="FJ909" s="267"/>
      <c r="FK909" s="267"/>
      <c r="FL909" s="267"/>
      <c r="FM909" s="267"/>
      <c r="FN909" s="267"/>
      <c r="FO909" s="267"/>
      <c r="FP909" s="267"/>
      <c r="FQ909" s="267"/>
      <c r="FR909" s="267"/>
      <c r="FS909" s="267"/>
      <c r="FT909" s="267"/>
      <c r="FU909" s="267"/>
      <c r="FV909" s="267"/>
      <c r="FW909" s="267"/>
      <c r="FX909" s="267"/>
      <c r="FY909" s="267"/>
      <c r="FZ909" s="267"/>
      <c r="GA909" s="267"/>
      <c r="GB909" s="267"/>
      <c r="GC909" s="267"/>
      <c r="GD909" s="267"/>
      <c r="GE909" s="267"/>
      <c r="GF909" s="267"/>
      <c r="GG909" s="267"/>
      <c r="GH909" s="267"/>
      <c r="GI909" s="267"/>
      <c r="GJ909" s="267"/>
      <c r="GK909" s="267"/>
      <c r="GL909" s="267"/>
      <c r="GM909" s="267"/>
      <c r="GN909" s="267"/>
      <c r="GO909" s="267"/>
      <c r="GP909" s="267"/>
      <c r="GQ909" s="267"/>
      <c r="GR909" s="267"/>
      <c r="GS909" s="267"/>
      <c r="GT909" s="267"/>
      <c r="GU909" s="267"/>
      <c r="GV909" s="267"/>
    </row>
    <row r="910" spans="1:204" s="502" customFormat="1">
      <c r="A910" s="258"/>
      <c r="B910" s="425"/>
      <c r="C910" s="260"/>
      <c r="D910" s="261"/>
      <c r="E910" s="262"/>
      <c r="F910" s="263"/>
      <c r="G910" s="426"/>
      <c r="H910" s="428"/>
      <c r="I910" s="507"/>
      <c r="J910" s="508"/>
      <c r="K910" s="509"/>
      <c r="L910" s="510"/>
      <c r="N910" s="511"/>
      <c r="O910" s="511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  <c r="AR910" s="267"/>
      <c r="AS910" s="267"/>
      <c r="AT910" s="267"/>
      <c r="AU910" s="267"/>
      <c r="AV910" s="267"/>
      <c r="AW910" s="267"/>
      <c r="AX910" s="267"/>
      <c r="AY910" s="267"/>
      <c r="AZ910" s="267"/>
      <c r="BA910" s="267"/>
      <c r="BB910" s="267"/>
      <c r="BC910" s="267"/>
      <c r="BD910" s="267"/>
      <c r="BE910" s="267"/>
      <c r="BF910" s="267"/>
      <c r="BG910" s="267"/>
      <c r="BH910" s="267"/>
      <c r="BI910" s="267"/>
      <c r="BJ910" s="267"/>
      <c r="BK910" s="267"/>
      <c r="BL910" s="267"/>
      <c r="BM910" s="267"/>
      <c r="BN910" s="267"/>
      <c r="BO910" s="267"/>
      <c r="BP910" s="267"/>
      <c r="BQ910" s="267"/>
      <c r="BR910" s="267"/>
      <c r="BS910" s="26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267"/>
      <c r="CJ910" s="267"/>
      <c r="CK910" s="267"/>
      <c r="CL910" s="267"/>
      <c r="CM910" s="267"/>
      <c r="CN910" s="267"/>
      <c r="CO910" s="267"/>
      <c r="CP910" s="267"/>
      <c r="CQ910" s="267"/>
      <c r="CR910" s="267"/>
      <c r="CS910" s="267"/>
      <c r="CT910" s="267"/>
      <c r="CU910" s="267"/>
      <c r="CV910" s="267"/>
      <c r="CW910" s="267"/>
      <c r="CX910" s="267"/>
      <c r="CY910" s="267"/>
      <c r="CZ910" s="267"/>
      <c r="DA910" s="267"/>
      <c r="DB910" s="267"/>
      <c r="DC910" s="267"/>
      <c r="DD910" s="267"/>
      <c r="DE910" s="267"/>
      <c r="DF910" s="267"/>
      <c r="DG910" s="267"/>
      <c r="DH910" s="267"/>
      <c r="DI910" s="267"/>
      <c r="DJ910" s="267"/>
      <c r="DK910" s="267"/>
      <c r="DL910" s="267"/>
      <c r="DM910" s="267"/>
      <c r="DN910" s="267"/>
      <c r="DO910" s="267"/>
      <c r="DP910" s="267"/>
      <c r="DQ910" s="267"/>
      <c r="DR910" s="267"/>
      <c r="DS910" s="267"/>
      <c r="DT910" s="267"/>
      <c r="DU910" s="267"/>
      <c r="DV910" s="267"/>
      <c r="DW910" s="267"/>
      <c r="DX910" s="267"/>
      <c r="DY910" s="267"/>
      <c r="DZ910" s="267"/>
      <c r="EA910" s="267"/>
      <c r="EB910" s="267"/>
      <c r="EC910" s="267"/>
      <c r="ED910" s="267"/>
      <c r="EE910" s="267"/>
      <c r="EF910" s="267"/>
      <c r="EG910" s="267"/>
      <c r="EH910" s="267"/>
      <c r="EI910" s="267"/>
      <c r="EJ910" s="267"/>
      <c r="EK910" s="267"/>
      <c r="EL910" s="267"/>
      <c r="EM910" s="267"/>
      <c r="EN910" s="267"/>
      <c r="EO910" s="267"/>
      <c r="EP910" s="267"/>
      <c r="EQ910" s="267"/>
      <c r="ER910" s="267"/>
      <c r="ES910" s="267"/>
      <c r="ET910" s="267"/>
      <c r="EU910" s="267"/>
      <c r="EV910" s="267"/>
      <c r="EW910" s="267"/>
      <c r="EX910" s="267"/>
      <c r="EY910" s="267"/>
      <c r="EZ910" s="267"/>
      <c r="FA910" s="267"/>
      <c r="FB910" s="267"/>
      <c r="FC910" s="267"/>
      <c r="FD910" s="267"/>
      <c r="FE910" s="267"/>
      <c r="FF910" s="267"/>
      <c r="FG910" s="267"/>
      <c r="FH910" s="267"/>
      <c r="FI910" s="267"/>
      <c r="FJ910" s="267"/>
      <c r="FK910" s="267"/>
      <c r="FL910" s="267"/>
      <c r="FM910" s="267"/>
      <c r="FN910" s="267"/>
      <c r="FO910" s="267"/>
      <c r="FP910" s="267"/>
      <c r="FQ910" s="267"/>
      <c r="FR910" s="267"/>
      <c r="FS910" s="267"/>
      <c r="FT910" s="267"/>
      <c r="FU910" s="267"/>
      <c r="FV910" s="267"/>
      <c r="FW910" s="267"/>
      <c r="FX910" s="267"/>
      <c r="FY910" s="267"/>
      <c r="FZ910" s="267"/>
      <c r="GA910" s="267"/>
      <c r="GB910" s="267"/>
      <c r="GC910" s="267"/>
      <c r="GD910" s="267"/>
      <c r="GE910" s="267"/>
      <c r="GF910" s="267"/>
      <c r="GG910" s="267"/>
      <c r="GH910" s="267"/>
      <c r="GI910" s="267"/>
      <c r="GJ910" s="267"/>
      <c r="GK910" s="267"/>
      <c r="GL910" s="267"/>
      <c r="GM910" s="267"/>
      <c r="GN910" s="267"/>
      <c r="GO910" s="267"/>
      <c r="GP910" s="267"/>
      <c r="GQ910" s="267"/>
      <c r="GR910" s="267"/>
      <c r="GS910" s="267"/>
      <c r="GT910" s="267"/>
      <c r="GU910" s="267"/>
      <c r="GV910" s="267"/>
    </row>
    <row r="911" spans="1:204" s="502" customFormat="1">
      <c r="A911" s="258"/>
      <c r="B911" s="425"/>
      <c r="C911" s="260"/>
      <c r="D911" s="261"/>
      <c r="E911" s="262"/>
      <c r="F911" s="263"/>
      <c r="G911" s="426"/>
      <c r="H911" s="428"/>
      <c r="I911" s="507"/>
      <c r="J911" s="508"/>
      <c r="K911" s="509"/>
      <c r="L911" s="510"/>
      <c r="N911" s="511"/>
      <c r="O911" s="511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  <c r="AR911" s="267"/>
      <c r="AS911" s="267"/>
      <c r="AT911" s="267"/>
      <c r="AU911" s="267"/>
      <c r="AV911" s="267"/>
      <c r="AW911" s="267"/>
      <c r="AX911" s="267"/>
      <c r="AY911" s="267"/>
      <c r="AZ911" s="267"/>
      <c r="BA911" s="267"/>
      <c r="BB911" s="267"/>
      <c r="BC911" s="267"/>
      <c r="BD911" s="267"/>
      <c r="BE911" s="267"/>
      <c r="BF911" s="267"/>
      <c r="BG911" s="267"/>
      <c r="BH911" s="267"/>
      <c r="BI911" s="267"/>
      <c r="BJ911" s="267"/>
      <c r="BK911" s="267"/>
      <c r="BL911" s="267"/>
      <c r="BM911" s="267"/>
      <c r="BN911" s="267"/>
      <c r="BO911" s="267"/>
      <c r="BP911" s="267"/>
      <c r="BQ911" s="267"/>
      <c r="BR911" s="267"/>
      <c r="BS911" s="26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267"/>
      <c r="CJ911" s="267"/>
      <c r="CK911" s="267"/>
      <c r="CL911" s="267"/>
      <c r="CM911" s="267"/>
      <c r="CN911" s="267"/>
      <c r="CO911" s="267"/>
      <c r="CP911" s="267"/>
      <c r="CQ911" s="267"/>
      <c r="CR911" s="267"/>
      <c r="CS911" s="267"/>
      <c r="CT911" s="267"/>
      <c r="CU911" s="267"/>
      <c r="CV911" s="267"/>
      <c r="CW911" s="267"/>
      <c r="CX911" s="267"/>
      <c r="CY911" s="267"/>
      <c r="CZ911" s="267"/>
      <c r="DA911" s="267"/>
      <c r="DB911" s="267"/>
      <c r="DC911" s="267"/>
      <c r="DD911" s="267"/>
      <c r="DE911" s="267"/>
      <c r="DF911" s="267"/>
      <c r="DG911" s="267"/>
      <c r="DH911" s="267"/>
      <c r="DI911" s="267"/>
      <c r="DJ911" s="267"/>
      <c r="DK911" s="267"/>
      <c r="DL911" s="267"/>
      <c r="DM911" s="267"/>
      <c r="DN911" s="267"/>
      <c r="DO911" s="267"/>
      <c r="DP911" s="267"/>
      <c r="DQ911" s="267"/>
      <c r="DR911" s="267"/>
      <c r="DS911" s="267"/>
      <c r="DT911" s="267"/>
      <c r="DU911" s="267"/>
      <c r="DV911" s="267"/>
      <c r="DW911" s="267"/>
      <c r="DX911" s="267"/>
      <c r="DY911" s="267"/>
      <c r="DZ911" s="267"/>
      <c r="EA911" s="267"/>
      <c r="EB911" s="267"/>
      <c r="EC911" s="267"/>
      <c r="ED911" s="267"/>
      <c r="EE911" s="267"/>
      <c r="EF911" s="267"/>
      <c r="EG911" s="267"/>
      <c r="EH911" s="267"/>
      <c r="EI911" s="267"/>
      <c r="EJ911" s="267"/>
      <c r="EK911" s="267"/>
      <c r="EL911" s="267"/>
      <c r="EM911" s="267"/>
      <c r="EN911" s="267"/>
      <c r="EO911" s="267"/>
      <c r="EP911" s="267"/>
      <c r="EQ911" s="267"/>
      <c r="ER911" s="267"/>
      <c r="ES911" s="267"/>
      <c r="ET911" s="267"/>
      <c r="EU911" s="267"/>
      <c r="EV911" s="267"/>
      <c r="EW911" s="267"/>
      <c r="EX911" s="267"/>
      <c r="EY911" s="267"/>
      <c r="EZ911" s="267"/>
      <c r="FA911" s="267"/>
      <c r="FB911" s="267"/>
      <c r="FC911" s="267"/>
      <c r="FD911" s="267"/>
      <c r="FE911" s="267"/>
      <c r="FF911" s="267"/>
      <c r="FG911" s="267"/>
      <c r="FH911" s="267"/>
      <c r="FI911" s="267"/>
      <c r="FJ911" s="267"/>
      <c r="FK911" s="267"/>
      <c r="FL911" s="267"/>
      <c r="FM911" s="267"/>
      <c r="FN911" s="267"/>
      <c r="FO911" s="267"/>
      <c r="FP911" s="267"/>
      <c r="FQ911" s="267"/>
      <c r="FR911" s="267"/>
      <c r="FS911" s="267"/>
      <c r="FT911" s="267"/>
      <c r="FU911" s="267"/>
      <c r="FV911" s="267"/>
      <c r="FW911" s="267"/>
      <c r="FX911" s="267"/>
      <c r="FY911" s="267"/>
      <c r="FZ911" s="267"/>
      <c r="GA911" s="267"/>
      <c r="GB911" s="267"/>
      <c r="GC911" s="267"/>
      <c r="GD911" s="267"/>
      <c r="GE911" s="267"/>
      <c r="GF911" s="267"/>
      <c r="GG911" s="267"/>
      <c r="GH911" s="267"/>
      <c r="GI911" s="267"/>
      <c r="GJ911" s="267"/>
      <c r="GK911" s="267"/>
      <c r="GL911" s="267"/>
      <c r="GM911" s="267"/>
      <c r="GN911" s="267"/>
      <c r="GO911" s="267"/>
      <c r="GP911" s="267"/>
      <c r="GQ911" s="267"/>
      <c r="GR911" s="267"/>
      <c r="GS911" s="267"/>
      <c r="GT911" s="267"/>
      <c r="GU911" s="267"/>
      <c r="GV911" s="267"/>
    </row>
    <row r="912" spans="1:204" s="502" customFormat="1">
      <c r="A912" s="258"/>
      <c r="B912" s="425"/>
      <c r="C912" s="260"/>
      <c r="D912" s="261"/>
      <c r="E912" s="262"/>
      <c r="F912" s="263"/>
      <c r="G912" s="426"/>
      <c r="H912" s="428"/>
      <c r="I912" s="507"/>
      <c r="J912" s="508"/>
      <c r="K912" s="509"/>
      <c r="L912" s="510"/>
      <c r="N912" s="511"/>
      <c r="O912" s="511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  <c r="AR912" s="267"/>
      <c r="AS912" s="267"/>
      <c r="AT912" s="267"/>
      <c r="AU912" s="267"/>
      <c r="AV912" s="267"/>
      <c r="AW912" s="267"/>
      <c r="AX912" s="267"/>
      <c r="AY912" s="267"/>
      <c r="AZ912" s="267"/>
      <c r="BA912" s="267"/>
      <c r="BB912" s="267"/>
      <c r="BC912" s="267"/>
      <c r="BD912" s="267"/>
      <c r="BE912" s="267"/>
      <c r="BF912" s="267"/>
      <c r="BG912" s="267"/>
      <c r="BH912" s="267"/>
      <c r="BI912" s="267"/>
      <c r="BJ912" s="267"/>
      <c r="BK912" s="267"/>
      <c r="BL912" s="267"/>
      <c r="BM912" s="267"/>
      <c r="BN912" s="267"/>
      <c r="BO912" s="267"/>
      <c r="BP912" s="267"/>
      <c r="BQ912" s="267"/>
      <c r="BR912" s="267"/>
      <c r="BS912" s="26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267"/>
      <c r="CJ912" s="267"/>
      <c r="CK912" s="267"/>
      <c r="CL912" s="267"/>
      <c r="CM912" s="267"/>
      <c r="CN912" s="267"/>
      <c r="CO912" s="267"/>
      <c r="CP912" s="267"/>
      <c r="CQ912" s="267"/>
      <c r="CR912" s="267"/>
      <c r="CS912" s="267"/>
      <c r="CT912" s="267"/>
      <c r="CU912" s="267"/>
      <c r="CV912" s="267"/>
      <c r="CW912" s="267"/>
      <c r="CX912" s="267"/>
      <c r="CY912" s="267"/>
      <c r="CZ912" s="267"/>
      <c r="DA912" s="267"/>
      <c r="DB912" s="267"/>
      <c r="DC912" s="267"/>
      <c r="DD912" s="267"/>
      <c r="DE912" s="267"/>
      <c r="DF912" s="267"/>
      <c r="DG912" s="267"/>
      <c r="DH912" s="267"/>
      <c r="DI912" s="267"/>
      <c r="DJ912" s="267"/>
      <c r="DK912" s="267"/>
      <c r="DL912" s="267"/>
      <c r="DM912" s="267"/>
      <c r="DN912" s="267"/>
      <c r="DO912" s="267"/>
      <c r="DP912" s="267"/>
      <c r="DQ912" s="267"/>
      <c r="DR912" s="267"/>
      <c r="DS912" s="267"/>
      <c r="DT912" s="267"/>
      <c r="DU912" s="267"/>
      <c r="DV912" s="267"/>
      <c r="DW912" s="267"/>
      <c r="DX912" s="267"/>
      <c r="DY912" s="267"/>
      <c r="DZ912" s="267"/>
      <c r="EA912" s="267"/>
      <c r="EB912" s="267"/>
      <c r="EC912" s="267"/>
      <c r="ED912" s="267"/>
      <c r="EE912" s="267"/>
      <c r="EF912" s="267"/>
      <c r="EG912" s="267"/>
      <c r="EH912" s="267"/>
      <c r="EI912" s="267"/>
      <c r="EJ912" s="267"/>
      <c r="EK912" s="267"/>
      <c r="EL912" s="267"/>
      <c r="EM912" s="267"/>
      <c r="EN912" s="267"/>
      <c r="EO912" s="267"/>
      <c r="EP912" s="267"/>
      <c r="EQ912" s="267"/>
      <c r="ER912" s="267"/>
      <c r="ES912" s="267"/>
      <c r="ET912" s="267"/>
      <c r="EU912" s="267"/>
      <c r="EV912" s="267"/>
      <c r="EW912" s="267"/>
      <c r="EX912" s="267"/>
      <c r="EY912" s="267"/>
      <c r="EZ912" s="267"/>
      <c r="FA912" s="267"/>
      <c r="FB912" s="267"/>
      <c r="FC912" s="267"/>
      <c r="FD912" s="267"/>
      <c r="FE912" s="267"/>
      <c r="FF912" s="267"/>
      <c r="FG912" s="267"/>
      <c r="FH912" s="267"/>
      <c r="FI912" s="267"/>
      <c r="FJ912" s="267"/>
      <c r="FK912" s="267"/>
      <c r="FL912" s="267"/>
      <c r="FM912" s="267"/>
      <c r="FN912" s="267"/>
      <c r="FO912" s="267"/>
      <c r="FP912" s="267"/>
      <c r="FQ912" s="267"/>
      <c r="FR912" s="267"/>
      <c r="FS912" s="267"/>
      <c r="FT912" s="267"/>
      <c r="FU912" s="267"/>
      <c r="FV912" s="267"/>
      <c r="FW912" s="267"/>
      <c r="FX912" s="267"/>
      <c r="FY912" s="267"/>
      <c r="FZ912" s="267"/>
      <c r="GA912" s="267"/>
      <c r="GB912" s="267"/>
      <c r="GC912" s="267"/>
      <c r="GD912" s="267"/>
      <c r="GE912" s="267"/>
      <c r="GF912" s="267"/>
      <c r="GG912" s="267"/>
      <c r="GH912" s="267"/>
      <c r="GI912" s="267"/>
      <c r="GJ912" s="267"/>
      <c r="GK912" s="267"/>
      <c r="GL912" s="267"/>
      <c r="GM912" s="267"/>
      <c r="GN912" s="267"/>
      <c r="GO912" s="267"/>
      <c r="GP912" s="267"/>
      <c r="GQ912" s="267"/>
      <c r="GR912" s="267"/>
      <c r="GS912" s="267"/>
      <c r="GT912" s="267"/>
      <c r="GU912" s="267"/>
      <c r="GV912" s="267"/>
    </row>
    <row r="913" spans="1:204" s="502" customFormat="1">
      <c r="A913" s="258"/>
      <c r="B913" s="425"/>
      <c r="C913" s="260"/>
      <c r="D913" s="261"/>
      <c r="E913" s="262"/>
      <c r="F913" s="263"/>
      <c r="G913" s="426"/>
      <c r="H913" s="428"/>
      <c r="I913" s="507"/>
      <c r="J913" s="508"/>
      <c r="K913" s="509"/>
      <c r="L913" s="510"/>
      <c r="N913" s="511"/>
      <c r="O913" s="511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  <c r="AR913" s="267"/>
      <c r="AS913" s="267"/>
      <c r="AT913" s="267"/>
      <c r="AU913" s="267"/>
      <c r="AV913" s="267"/>
      <c r="AW913" s="267"/>
      <c r="AX913" s="267"/>
      <c r="AY913" s="267"/>
      <c r="AZ913" s="267"/>
      <c r="BA913" s="267"/>
      <c r="BB913" s="267"/>
      <c r="BC913" s="267"/>
      <c r="BD913" s="267"/>
      <c r="BE913" s="267"/>
      <c r="BF913" s="267"/>
      <c r="BG913" s="267"/>
      <c r="BH913" s="267"/>
      <c r="BI913" s="267"/>
      <c r="BJ913" s="267"/>
      <c r="BK913" s="267"/>
      <c r="BL913" s="267"/>
      <c r="BM913" s="267"/>
      <c r="BN913" s="267"/>
      <c r="BO913" s="267"/>
      <c r="BP913" s="267"/>
      <c r="BQ913" s="267"/>
      <c r="BR913" s="267"/>
      <c r="BS913" s="26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267"/>
      <c r="CJ913" s="267"/>
      <c r="CK913" s="267"/>
      <c r="CL913" s="267"/>
      <c r="CM913" s="267"/>
      <c r="CN913" s="267"/>
      <c r="CO913" s="267"/>
      <c r="CP913" s="267"/>
      <c r="CQ913" s="267"/>
      <c r="CR913" s="267"/>
      <c r="CS913" s="267"/>
      <c r="CT913" s="267"/>
      <c r="CU913" s="267"/>
      <c r="CV913" s="267"/>
      <c r="CW913" s="267"/>
      <c r="CX913" s="267"/>
      <c r="CY913" s="267"/>
      <c r="CZ913" s="267"/>
      <c r="DA913" s="267"/>
      <c r="DB913" s="267"/>
      <c r="DC913" s="267"/>
      <c r="DD913" s="267"/>
      <c r="DE913" s="267"/>
      <c r="DF913" s="267"/>
      <c r="DG913" s="267"/>
      <c r="DH913" s="267"/>
      <c r="DI913" s="267"/>
      <c r="DJ913" s="267"/>
      <c r="DK913" s="267"/>
      <c r="DL913" s="267"/>
      <c r="DM913" s="267"/>
      <c r="DN913" s="267"/>
      <c r="DO913" s="267"/>
      <c r="DP913" s="267"/>
      <c r="DQ913" s="267"/>
      <c r="DR913" s="267"/>
      <c r="DS913" s="267"/>
      <c r="DT913" s="267"/>
      <c r="DU913" s="267"/>
      <c r="DV913" s="267"/>
      <c r="DW913" s="267"/>
      <c r="DX913" s="267"/>
      <c r="DY913" s="267"/>
      <c r="DZ913" s="267"/>
      <c r="EA913" s="267"/>
      <c r="EB913" s="267"/>
      <c r="EC913" s="267"/>
      <c r="ED913" s="267"/>
      <c r="EE913" s="267"/>
      <c r="EF913" s="267"/>
      <c r="EG913" s="267"/>
      <c r="EH913" s="267"/>
      <c r="EI913" s="267"/>
      <c r="EJ913" s="267"/>
      <c r="EK913" s="267"/>
      <c r="EL913" s="267"/>
      <c r="EM913" s="267"/>
      <c r="EN913" s="267"/>
      <c r="EO913" s="267"/>
      <c r="EP913" s="267"/>
      <c r="EQ913" s="267"/>
      <c r="ER913" s="267"/>
      <c r="ES913" s="267"/>
      <c r="ET913" s="267"/>
      <c r="EU913" s="267"/>
      <c r="EV913" s="267"/>
      <c r="EW913" s="267"/>
      <c r="EX913" s="267"/>
      <c r="EY913" s="267"/>
      <c r="EZ913" s="267"/>
      <c r="FA913" s="267"/>
      <c r="FB913" s="267"/>
      <c r="FC913" s="267"/>
      <c r="FD913" s="267"/>
      <c r="FE913" s="267"/>
      <c r="FF913" s="267"/>
      <c r="FG913" s="267"/>
      <c r="FH913" s="267"/>
      <c r="FI913" s="267"/>
      <c r="FJ913" s="267"/>
      <c r="FK913" s="267"/>
      <c r="FL913" s="267"/>
      <c r="FM913" s="267"/>
      <c r="FN913" s="267"/>
      <c r="FO913" s="267"/>
      <c r="FP913" s="267"/>
      <c r="FQ913" s="267"/>
      <c r="FR913" s="267"/>
      <c r="FS913" s="267"/>
      <c r="FT913" s="267"/>
      <c r="FU913" s="267"/>
      <c r="FV913" s="267"/>
      <c r="FW913" s="267"/>
      <c r="FX913" s="267"/>
      <c r="FY913" s="267"/>
      <c r="FZ913" s="267"/>
      <c r="GA913" s="267"/>
      <c r="GB913" s="267"/>
      <c r="GC913" s="267"/>
      <c r="GD913" s="267"/>
      <c r="GE913" s="267"/>
      <c r="GF913" s="267"/>
      <c r="GG913" s="267"/>
      <c r="GH913" s="267"/>
      <c r="GI913" s="267"/>
      <c r="GJ913" s="267"/>
      <c r="GK913" s="267"/>
      <c r="GL913" s="267"/>
      <c r="GM913" s="267"/>
      <c r="GN913" s="267"/>
      <c r="GO913" s="267"/>
      <c r="GP913" s="267"/>
      <c r="GQ913" s="267"/>
      <c r="GR913" s="267"/>
      <c r="GS913" s="267"/>
      <c r="GT913" s="267"/>
      <c r="GU913" s="267"/>
      <c r="GV913" s="267"/>
    </row>
    <row r="915" spans="1:204" s="502" customFormat="1">
      <c r="A915" s="258"/>
      <c r="B915" s="425"/>
      <c r="C915" s="260"/>
      <c r="D915" s="261"/>
      <c r="E915" s="262"/>
      <c r="F915" s="263"/>
      <c r="G915" s="426"/>
      <c r="H915" s="428"/>
      <c r="I915" s="507"/>
      <c r="J915" s="508"/>
      <c r="K915" s="509"/>
      <c r="L915" s="510"/>
      <c r="N915" s="511"/>
      <c r="O915" s="511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  <c r="AR915" s="267"/>
      <c r="AS915" s="267"/>
      <c r="AT915" s="267"/>
      <c r="AU915" s="267"/>
      <c r="AV915" s="267"/>
      <c r="AW915" s="267"/>
      <c r="AX915" s="267"/>
      <c r="AY915" s="267"/>
      <c r="AZ915" s="267"/>
      <c r="BA915" s="267"/>
      <c r="BB915" s="267"/>
      <c r="BC915" s="267"/>
      <c r="BD915" s="267"/>
      <c r="BE915" s="267"/>
      <c r="BF915" s="267"/>
      <c r="BG915" s="267"/>
      <c r="BH915" s="267"/>
      <c r="BI915" s="267"/>
      <c r="BJ915" s="267"/>
      <c r="BK915" s="267"/>
      <c r="BL915" s="267"/>
      <c r="BM915" s="267"/>
      <c r="BN915" s="267"/>
      <c r="BO915" s="267"/>
      <c r="BP915" s="267"/>
      <c r="BQ915" s="267"/>
      <c r="BR915" s="267"/>
      <c r="BS915" s="26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267"/>
      <c r="CJ915" s="267"/>
      <c r="CK915" s="267"/>
      <c r="CL915" s="267"/>
      <c r="CM915" s="267"/>
      <c r="CN915" s="267"/>
      <c r="CO915" s="267"/>
      <c r="CP915" s="267"/>
      <c r="CQ915" s="267"/>
      <c r="CR915" s="267"/>
      <c r="CS915" s="267"/>
      <c r="CT915" s="267"/>
      <c r="CU915" s="267"/>
      <c r="CV915" s="267"/>
      <c r="CW915" s="267"/>
      <c r="CX915" s="267"/>
      <c r="CY915" s="267"/>
      <c r="CZ915" s="267"/>
      <c r="DA915" s="267"/>
      <c r="DB915" s="267"/>
      <c r="DC915" s="267"/>
      <c r="DD915" s="267"/>
      <c r="DE915" s="267"/>
      <c r="DF915" s="267"/>
      <c r="DG915" s="267"/>
      <c r="DH915" s="267"/>
      <c r="DI915" s="267"/>
      <c r="DJ915" s="267"/>
      <c r="DK915" s="267"/>
      <c r="DL915" s="267"/>
      <c r="DM915" s="267"/>
      <c r="DN915" s="267"/>
      <c r="DO915" s="267"/>
      <c r="DP915" s="267"/>
      <c r="DQ915" s="267"/>
      <c r="DR915" s="267"/>
      <c r="DS915" s="267"/>
      <c r="DT915" s="267"/>
      <c r="DU915" s="267"/>
      <c r="DV915" s="267"/>
      <c r="DW915" s="267"/>
      <c r="DX915" s="267"/>
      <c r="DY915" s="267"/>
      <c r="DZ915" s="267"/>
      <c r="EA915" s="267"/>
      <c r="EB915" s="267"/>
      <c r="EC915" s="267"/>
      <c r="ED915" s="267"/>
      <c r="EE915" s="267"/>
      <c r="EF915" s="267"/>
      <c r="EG915" s="267"/>
      <c r="EH915" s="267"/>
      <c r="EI915" s="267"/>
      <c r="EJ915" s="267"/>
      <c r="EK915" s="267"/>
      <c r="EL915" s="267"/>
      <c r="EM915" s="267"/>
      <c r="EN915" s="267"/>
      <c r="EO915" s="267"/>
      <c r="EP915" s="267"/>
      <c r="EQ915" s="267"/>
      <c r="ER915" s="267"/>
      <c r="ES915" s="267"/>
      <c r="ET915" s="267"/>
      <c r="EU915" s="267"/>
      <c r="EV915" s="267"/>
      <c r="EW915" s="267"/>
      <c r="EX915" s="267"/>
      <c r="EY915" s="267"/>
      <c r="EZ915" s="267"/>
      <c r="FA915" s="267"/>
      <c r="FB915" s="267"/>
      <c r="FC915" s="267"/>
      <c r="FD915" s="267"/>
      <c r="FE915" s="267"/>
      <c r="FF915" s="267"/>
      <c r="FG915" s="267"/>
      <c r="FH915" s="267"/>
      <c r="FI915" s="267"/>
      <c r="FJ915" s="267"/>
      <c r="FK915" s="267"/>
      <c r="FL915" s="267"/>
      <c r="FM915" s="267"/>
      <c r="FN915" s="267"/>
      <c r="FO915" s="267"/>
      <c r="FP915" s="267"/>
      <c r="FQ915" s="267"/>
      <c r="FR915" s="267"/>
      <c r="FS915" s="267"/>
      <c r="FT915" s="267"/>
      <c r="FU915" s="267"/>
      <c r="FV915" s="267"/>
      <c r="FW915" s="267"/>
      <c r="FX915" s="267"/>
      <c r="FY915" s="267"/>
      <c r="FZ915" s="267"/>
      <c r="GA915" s="267"/>
      <c r="GB915" s="267"/>
      <c r="GC915" s="267"/>
      <c r="GD915" s="267"/>
      <c r="GE915" s="267"/>
      <c r="GF915" s="267"/>
      <c r="GG915" s="267"/>
      <c r="GH915" s="267"/>
      <c r="GI915" s="267"/>
      <c r="GJ915" s="267"/>
      <c r="GK915" s="267"/>
      <c r="GL915" s="267"/>
      <c r="GM915" s="267"/>
      <c r="GN915" s="267"/>
      <c r="GO915" s="267"/>
      <c r="GP915" s="267"/>
      <c r="GQ915" s="267"/>
      <c r="GR915" s="267"/>
      <c r="GS915" s="267"/>
      <c r="GT915" s="267"/>
      <c r="GU915" s="267"/>
      <c r="GV915" s="267"/>
    </row>
    <row r="916" spans="1:204" s="502" customFormat="1">
      <c r="A916" s="258"/>
      <c r="B916" s="425"/>
      <c r="C916" s="260"/>
      <c r="D916" s="261"/>
      <c r="E916" s="262"/>
      <c r="F916" s="263"/>
      <c r="G916" s="426"/>
      <c r="H916" s="428"/>
      <c r="I916" s="507"/>
      <c r="J916" s="508"/>
      <c r="K916" s="509"/>
      <c r="L916" s="510"/>
      <c r="N916" s="511"/>
      <c r="O916" s="511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  <c r="AR916" s="267"/>
      <c r="AS916" s="267"/>
      <c r="AT916" s="267"/>
      <c r="AU916" s="267"/>
      <c r="AV916" s="267"/>
      <c r="AW916" s="267"/>
      <c r="AX916" s="267"/>
      <c r="AY916" s="267"/>
      <c r="AZ916" s="267"/>
      <c r="BA916" s="267"/>
      <c r="BB916" s="267"/>
      <c r="BC916" s="267"/>
      <c r="BD916" s="267"/>
      <c r="BE916" s="267"/>
      <c r="BF916" s="267"/>
      <c r="BG916" s="267"/>
      <c r="BH916" s="267"/>
      <c r="BI916" s="267"/>
      <c r="BJ916" s="267"/>
      <c r="BK916" s="267"/>
      <c r="BL916" s="267"/>
      <c r="BM916" s="267"/>
      <c r="BN916" s="267"/>
      <c r="BO916" s="267"/>
      <c r="BP916" s="267"/>
      <c r="BQ916" s="267"/>
      <c r="BR916" s="267"/>
      <c r="BS916" s="26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267"/>
      <c r="CJ916" s="267"/>
      <c r="CK916" s="267"/>
      <c r="CL916" s="267"/>
      <c r="CM916" s="267"/>
      <c r="CN916" s="267"/>
      <c r="CO916" s="267"/>
      <c r="CP916" s="267"/>
      <c r="CQ916" s="267"/>
      <c r="CR916" s="267"/>
      <c r="CS916" s="267"/>
      <c r="CT916" s="267"/>
      <c r="CU916" s="267"/>
      <c r="CV916" s="267"/>
      <c r="CW916" s="267"/>
      <c r="CX916" s="267"/>
      <c r="CY916" s="267"/>
      <c r="CZ916" s="267"/>
      <c r="DA916" s="267"/>
      <c r="DB916" s="267"/>
      <c r="DC916" s="267"/>
      <c r="DD916" s="267"/>
      <c r="DE916" s="267"/>
      <c r="DF916" s="267"/>
      <c r="DG916" s="267"/>
      <c r="DH916" s="267"/>
      <c r="DI916" s="267"/>
      <c r="DJ916" s="267"/>
      <c r="DK916" s="267"/>
      <c r="DL916" s="267"/>
      <c r="DM916" s="267"/>
      <c r="DN916" s="267"/>
      <c r="DO916" s="267"/>
      <c r="DP916" s="267"/>
      <c r="DQ916" s="267"/>
      <c r="DR916" s="267"/>
      <c r="DS916" s="267"/>
      <c r="DT916" s="267"/>
      <c r="DU916" s="267"/>
      <c r="DV916" s="267"/>
      <c r="DW916" s="267"/>
      <c r="DX916" s="267"/>
      <c r="DY916" s="267"/>
      <c r="DZ916" s="267"/>
      <c r="EA916" s="267"/>
      <c r="EB916" s="267"/>
      <c r="EC916" s="267"/>
      <c r="ED916" s="267"/>
      <c r="EE916" s="267"/>
      <c r="EF916" s="267"/>
      <c r="EG916" s="267"/>
      <c r="EH916" s="267"/>
      <c r="EI916" s="267"/>
      <c r="EJ916" s="267"/>
      <c r="EK916" s="267"/>
      <c r="EL916" s="267"/>
      <c r="EM916" s="267"/>
      <c r="EN916" s="267"/>
      <c r="EO916" s="267"/>
      <c r="EP916" s="267"/>
      <c r="EQ916" s="267"/>
      <c r="ER916" s="267"/>
      <c r="ES916" s="267"/>
      <c r="ET916" s="267"/>
      <c r="EU916" s="267"/>
      <c r="EV916" s="267"/>
      <c r="EW916" s="267"/>
      <c r="EX916" s="267"/>
      <c r="EY916" s="267"/>
      <c r="EZ916" s="267"/>
      <c r="FA916" s="267"/>
      <c r="FB916" s="267"/>
      <c r="FC916" s="267"/>
      <c r="FD916" s="267"/>
      <c r="FE916" s="267"/>
      <c r="FF916" s="267"/>
      <c r="FG916" s="267"/>
      <c r="FH916" s="267"/>
      <c r="FI916" s="267"/>
      <c r="FJ916" s="267"/>
      <c r="FK916" s="267"/>
      <c r="FL916" s="267"/>
      <c r="FM916" s="267"/>
      <c r="FN916" s="267"/>
      <c r="FO916" s="267"/>
      <c r="FP916" s="267"/>
      <c r="FQ916" s="267"/>
      <c r="FR916" s="267"/>
      <c r="FS916" s="267"/>
      <c r="FT916" s="267"/>
      <c r="FU916" s="267"/>
      <c r="FV916" s="267"/>
      <c r="FW916" s="267"/>
      <c r="FX916" s="267"/>
      <c r="FY916" s="267"/>
      <c r="FZ916" s="267"/>
      <c r="GA916" s="267"/>
      <c r="GB916" s="267"/>
      <c r="GC916" s="267"/>
      <c r="GD916" s="267"/>
      <c r="GE916" s="267"/>
      <c r="GF916" s="267"/>
      <c r="GG916" s="267"/>
      <c r="GH916" s="267"/>
      <c r="GI916" s="267"/>
      <c r="GJ916" s="267"/>
      <c r="GK916" s="267"/>
      <c r="GL916" s="267"/>
      <c r="GM916" s="267"/>
      <c r="GN916" s="267"/>
      <c r="GO916" s="267"/>
      <c r="GP916" s="267"/>
      <c r="GQ916" s="267"/>
      <c r="GR916" s="267"/>
      <c r="GS916" s="267"/>
      <c r="GT916" s="267"/>
      <c r="GU916" s="267"/>
      <c r="GV916" s="267"/>
    </row>
    <row r="917" spans="1:204" s="502" customFormat="1">
      <c r="A917" s="258"/>
      <c r="B917" s="425"/>
      <c r="C917" s="260"/>
      <c r="D917" s="261"/>
      <c r="E917" s="262"/>
      <c r="F917" s="263"/>
      <c r="G917" s="426"/>
      <c r="H917" s="428"/>
      <c r="I917" s="507"/>
      <c r="J917" s="508"/>
      <c r="K917" s="509"/>
      <c r="L917" s="510"/>
      <c r="N917" s="511"/>
      <c r="O917" s="511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  <c r="AR917" s="267"/>
      <c r="AS917" s="267"/>
      <c r="AT917" s="267"/>
      <c r="AU917" s="267"/>
      <c r="AV917" s="267"/>
      <c r="AW917" s="267"/>
      <c r="AX917" s="267"/>
      <c r="AY917" s="267"/>
      <c r="AZ917" s="267"/>
      <c r="BA917" s="267"/>
      <c r="BB917" s="267"/>
      <c r="BC917" s="267"/>
      <c r="BD917" s="267"/>
      <c r="BE917" s="267"/>
      <c r="BF917" s="267"/>
      <c r="BG917" s="267"/>
      <c r="BH917" s="267"/>
      <c r="BI917" s="267"/>
      <c r="BJ917" s="267"/>
      <c r="BK917" s="267"/>
      <c r="BL917" s="267"/>
      <c r="BM917" s="267"/>
      <c r="BN917" s="267"/>
      <c r="BO917" s="267"/>
      <c r="BP917" s="267"/>
      <c r="BQ917" s="267"/>
      <c r="BR917" s="267"/>
      <c r="BS917" s="26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267"/>
      <c r="CJ917" s="267"/>
      <c r="CK917" s="267"/>
      <c r="CL917" s="267"/>
      <c r="CM917" s="267"/>
      <c r="CN917" s="267"/>
      <c r="CO917" s="267"/>
      <c r="CP917" s="267"/>
      <c r="CQ917" s="267"/>
      <c r="CR917" s="267"/>
      <c r="CS917" s="267"/>
      <c r="CT917" s="267"/>
      <c r="CU917" s="267"/>
      <c r="CV917" s="267"/>
      <c r="CW917" s="267"/>
      <c r="CX917" s="267"/>
      <c r="CY917" s="267"/>
      <c r="CZ917" s="267"/>
      <c r="DA917" s="267"/>
      <c r="DB917" s="267"/>
      <c r="DC917" s="267"/>
      <c r="DD917" s="267"/>
      <c r="DE917" s="267"/>
      <c r="DF917" s="267"/>
      <c r="DG917" s="267"/>
      <c r="DH917" s="267"/>
      <c r="DI917" s="267"/>
      <c r="DJ917" s="267"/>
      <c r="DK917" s="267"/>
      <c r="DL917" s="267"/>
      <c r="DM917" s="267"/>
      <c r="DN917" s="267"/>
      <c r="DO917" s="267"/>
      <c r="DP917" s="267"/>
      <c r="DQ917" s="267"/>
      <c r="DR917" s="267"/>
      <c r="DS917" s="267"/>
      <c r="DT917" s="267"/>
      <c r="DU917" s="267"/>
      <c r="DV917" s="267"/>
      <c r="DW917" s="267"/>
      <c r="DX917" s="267"/>
      <c r="DY917" s="267"/>
      <c r="DZ917" s="267"/>
      <c r="EA917" s="267"/>
      <c r="EB917" s="267"/>
      <c r="EC917" s="267"/>
      <c r="ED917" s="267"/>
      <c r="EE917" s="267"/>
      <c r="EF917" s="267"/>
      <c r="EG917" s="267"/>
      <c r="EH917" s="267"/>
      <c r="EI917" s="267"/>
      <c r="EJ917" s="267"/>
      <c r="EK917" s="267"/>
      <c r="EL917" s="267"/>
      <c r="EM917" s="267"/>
      <c r="EN917" s="267"/>
      <c r="EO917" s="267"/>
      <c r="EP917" s="267"/>
      <c r="EQ917" s="267"/>
      <c r="ER917" s="267"/>
      <c r="ES917" s="267"/>
      <c r="ET917" s="267"/>
      <c r="EU917" s="267"/>
      <c r="EV917" s="267"/>
      <c r="EW917" s="267"/>
      <c r="EX917" s="267"/>
      <c r="EY917" s="267"/>
      <c r="EZ917" s="267"/>
      <c r="FA917" s="267"/>
      <c r="FB917" s="267"/>
      <c r="FC917" s="267"/>
      <c r="FD917" s="267"/>
      <c r="FE917" s="267"/>
      <c r="FF917" s="267"/>
      <c r="FG917" s="267"/>
      <c r="FH917" s="267"/>
      <c r="FI917" s="267"/>
      <c r="FJ917" s="267"/>
      <c r="FK917" s="267"/>
      <c r="FL917" s="267"/>
      <c r="FM917" s="267"/>
      <c r="FN917" s="267"/>
      <c r="FO917" s="267"/>
      <c r="FP917" s="267"/>
      <c r="FQ917" s="267"/>
      <c r="FR917" s="267"/>
      <c r="FS917" s="267"/>
      <c r="FT917" s="267"/>
      <c r="FU917" s="267"/>
      <c r="FV917" s="267"/>
      <c r="FW917" s="267"/>
      <c r="FX917" s="267"/>
      <c r="FY917" s="267"/>
      <c r="FZ917" s="267"/>
      <c r="GA917" s="267"/>
      <c r="GB917" s="267"/>
      <c r="GC917" s="267"/>
      <c r="GD917" s="267"/>
      <c r="GE917" s="267"/>
      <c r="GF917" s="267"/>
      <c r="GG917" s="267"/>
      <c r="GH917" s="267"/>
      <c r="GI917" s="267"/>
      <c r="GJ917" s="267"/>
      <c r="GK917" s="267"/>
      <c r="GL917" s="267"/>
      <c r="GM917" s="267"/>
      <c r="GN917" s="267"/>
      <c r="GO917" s="267"/>
      <c r="GP917" s="267"/>
      <c r="GQ917" s="267"/>
      <c r="GR917" s="267"/>
      <c r="GS917" s="267"/>
      <c r="GT917" s="267"/>
      <c r="GU917" s="267"/>
      <c r="GV917" s="267"/>
    </row>
    <row r="918" spans="1:204" s="502" customFormat="1">
      <c r="A918" s="258"/>
      <c r="B918" s="425"/>
      <c r="C918" s="260"/>
      <c r="D918" s="261"/>
      <c r="E918" s="262"/>
      <c r="F918" s="263"/>
      <c r="G918" s="426"/>
      <c r="H918" s="428"/>
      <c r="I918" s="507"/>
      <c r="J918" s="508"/>
      <c r="K918" s="509"/>
      <c r="L918" s="510"/>
      <c r="N918" s="511"/>
      <c r="O918" s="511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  <c r="AR918" s="267"/>
      <c r="AS918" s="267"/>
      <c r="AT918" s="267"/>
      <c r="AU918" s="267"/>
      <c r="AV918" s="267"/>
      <c r="AW918" s="267"/>
      <c r="AX918" s="267"/>
      <c r="AY918" s="267"/>
      <c r="AZ918" s="267"/>
      <c r="BA918" s="267"/>
      <c r="BB918" s="267"/>
      <c r="BC918" s="267"/>
      <c r="BD918" s="267"/>
      <c r="BE918" s="267"/>
      <c r="BF918" s="267"/>
      <c r="BG918" s="267"/>
      <c r="BH918" s="267"/>
      <c r="BI918" s="267"/>
      <c r="BJ918" s="267"/>
      <c r="BK918" s="267"/>
      <c r="BL918" s="267"/>
      <c r="BM918" s="267"/>
      <c r="BN918" s="267"/>
      <c r="BO918" s="267"/>
      <c r="BP918" s="267"/>
      <c r="BQ918" s="267"/>
      <c r="BR918" s="267"/>
      <c r="BS918" s="26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267"/>
      <c r="CJ918" s="267"/>
      <c r="CK918" s="267"/>
      <c r="CL918" s="267"/>
      <c r="CM918" s="267"/>
      <c r="CN918" s="267"/>
      <c r="CO918" s="267"/>
      <c r="CP918" s="267"/>
      <c r="CQ918" s="267"/>
      <c r="CR918" s="267"/>
      <c r="CS918" s="267"/>
      <c r="CT918" s="267"/>
      <c r="CU918" s="267"/>
      <c r="CV918" s="267"/>
      <c r="CW918" s="267"/>
      <c r="CX918" s="267"/>
      <c r="CY918" s="267"/>
      <c r="CZ918" s="267"/>
      <c r="DA918" s="267"/>
      <c r="DB918" s="267"/>
      <c r="DC918" s="267"/>
      <c r="DD918" s="267"/>
      <c r="DE918" s="267"/>
      <c r="DF918" s="267"/>
      <c r="DG918" s="267"/>
      <c r="DH918" s="267"/>
      <c r="DI918" s="267"/>
      <c r="DJ918" s="267"/>
      <c r="DK918" s="267"/>
      <c r="DL918" s="267"/>
      <c r="DM918" s="267"/>
      <c r="DN918" s="267"/>
      <c r="DO918" s="267"/>
      <c r="DP918" s="267"/>
      <c r="DQ918" s="267"/>
      <c r="DR918" s="267"/>
      <c r="DS918" s="267"/>
      <c r="DT918" s="267"/>
      <c r="DU918" s="267"/>
      <c r="DV918" s="267"/>
      <c r="DW918" s="267"/>
      <c r="DX918" s="267"/>
      <c r="DY918" s="267"/>
      <c r="DZ918" s="267"/>
      <c r="EA918" s="267"/>
      <c r="EB918" s="267"/>
      <c r="EC918" s="267"/>
      <c r="ED918" s="267"/>
      <c r="EE918" s="267"/>
      <c r="EF918" s="267"/>
      <c r="EG918" s="267"/>
      <c r="EH918" s="267"/>
      <c r="EI918" s="267"/>
      <c r="EJ918" s="267"/>
      <c r="EK918" s="267"/>
      <c r="EL918" s="267"/>
      <c r="EM918" s="267"/>
      <c r="EN918" s="267"/>
      <c r="EO918" s="267"/>
      <c r="EP918" s="267"/>
      <c r="EQ918" s="267"/>
      <c r="ER918" s="267"/>
      <c r="ES918" s="267"/>
      <c r="ET918" s="267"/>
      <c r="EU918" s="267"/>
      <c r="EV918" s="267"/>
      <c r="EW918" s="267"/>
      <c r="EX918" s="267"/>
      <c r="EY918" s="267"/>
      <c r="EZ918" s="267"/>
      <c r="FA918" s="267"/>
      <c r="FB918" s="267"/>
      <c r="FC918" s="267"/>
      <c r="FD918" s="267"/>
      <c r="FE918" s="267"/>
      <c r="FF918" s="267"/>
      <c r="FG918" s="267"/>
      <c r="FH918" s="267"/>
      <c r="FI918" s="267"/>
      <c r="FJ918" s="267"/>
      <c r="FK918" s="267"/>
      <c r="FL918" s="267"/>
      <c r="FM918" s="267"/>
      <c r="FN918" s="267"/>
      <c r="FO918" s="267"/>
      <c r="FP918" s="267"/>
      <c r="FQ918" s="267"/>
      <c r="FR918" s="267"/>
      <c r="FS918" s="267"/>
      <c r="FT918" s="267"/>
      <c r="FU918" s="267"/>
      <c r="FV918" s="267"/>
      <c r="FW918" s="267"/>
      <c r="FX918" s="267"/>
      <c r="FY918" s="267"/>
      <c r="FZ918" s="267"/>
      <c r="GA918" s="267"/>
      <c r="GB918" s="267"/>
      <c r="GC918" s="267"/>
      <c r="GD918" s="267"/>
      <c r="GE918" s="267"/>
      <c r="GF918" s="267"/>
      <c r="GG918" s="267"/>
      <c r="GH918" s="267"/>
      <c r="GI918" s="267"/>
      <c r="GJ918" s="267"/>
      <c r="GK918" s="267"/>
      <c r="GL918" s="267"/>
      <c r="GM918" s="267"/>
      <c r="GN918" s="267"/>
      <c r="GO918" s="267"/>
      <c r="GP918" s="267"/>
      <c r="GQ918" s="267"/>
      <c r="GR918" s="267"/>
      <c r="GS918" s="267"/>
      <c r="GT918" s="267"/>
      <c r="GU918" s="267"/>
      <c r="GV918" s="267"/>
    </row>
    <row r="919" spans="1:204" s="502" customFormat="1">
      <c r="A919" s="258"/>
      <c r="B919" s="425"/>
      <c r="C919" s="260"/>
      <c r="D919" s="261"/>
      <c r="E919" s="262"/>
      <c r="F919" s="263"/>
      <c r="G919" s="426"/>
      <c r="H919" s="428"/>
      <c r="I919" s="507"/>
      <c r="J919" s="508"/>
      <c r="K919" s="509"/>
      <c r="L919" s="510"/>
      <c r="N919" s="511"/>
      <c r="O919" s="511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  <c r="AR919" s="267"/>
      <c r="AS919" s="267"/>
      <c r="AT919" s="267"/>
      <c r="AU919" s="267"/>
      <c r="AV919" s="267"/>
      <c r="AW919" s="267"/>
      <c r="AX919" s="267"/>
      <c r="AY919" s="267"/>
      <c r="AZ919" s="267"/>
      <c r="BA919" s="267"/>
      <c r="BB919" s="267"/>
      <c r="BC919" s="267"/>
      <c r="BD919" s="267"/>
      <c r="BE919" s="267"/>
      <c r="BF919" s="267"/>
      <c r="BG919" s="267"/>
      <c r="BH919" s="267"/>
      <c r="BI919" s="267"/>
      <c r="BJ919" s="267"/>
      <c r="BK919" s="267"/>
      <c r="BL919" s="267"/>
      <c r="BM919" s="267"/>
      <c r="BN919" s="267"/>
      <c r="BO919" s="267"/>
      <c r="BP919" s="267"/>
      <c r="BQ919" s="267"/>
      <c r="BR919" s="267"/>
      <c r="BS919" s="26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267"/>
      <c r="CJ919" s="267"/>
      <c r="CK919" s="267"/>
      <c r="CL919" s="267"/>
      <c r="CM919" s="267"/>
      <c r="CN919" s="267"/>
      <c r="CO919" s="267"/>
      <c r="CP919" s="267"/>
      <c r="CQ919" s="267"/>
      <c r="CR919" s="267"/>
      <c r="CS919" s="267"/>
      <c r="CT919" s="267"/>
      <c r="CU919" s="267"/>
      <c r="CV919" s="267"/>
      <c r="CW919" s="267"/>
      <c r="CX919" s="267"/>
      <c r="CY919" s="267"/>
      <c r="CZ919" s="267"/>
      <c r="DA919" s="267"/>
      <c r="DB919" s="267"/>
      <c r="DC919" s="267"/>
      <c r="DD919" s="267"/>
      <c r="DE919" s="267"/>
      <c r="DF919" s="267"/>
      <c r="DG919" s="267"/>
      <c r="DH919" s="267"/>
      <c r="DI919" s="267"/>
      <c r="DJ919" s="267"/>
      <c r="DK919" s="267"/>
      <c r="DL919" s="267"/>
      <c r="DM919" s="267"/>
      <c r="DN919" s="267"/>
      <c r="DO919" s="267"/>
      <c r="DP919" s="267"/>
      <c r="DQ919" s="267"/>
      <c r="DR919" s="267"/>
      <c r="DS919" s="267"/>
      <c r="DT919" s="267"/>
      <c r="DU919" s="267"/>
      <c r="DV919" s="267"/>
      <c r="DW919" s="267"/>
      <c r="DX919" s="267"/>
      <c r="DY919" s="267"/>
      <c r="DZ919" s="267"/>
      <c r="EA919" s="267"/>
      <c r="EB919" s="267"/>
      <c r="EC919" s="267"/>
      <c r="ED919" s="267"/>
      <c r="EE919" s="267"/>
      <c r="EF919" s="267"/>
      <c r="EG919" s="267"/>
      <c r="EH919" s="267"/>
      <c r="EI919" s="267"/>
      <c r="EJ919" s="267"/>
      <c r="EK919" s="267"/>
      <c r="EL919" s="267"/>
      <c r="EM919" s="267"/>
      <c r="EN919" s="267"/>
      <c r="EO919" s="267"/>
      <c r="EP919" s="267"/>
      <c r="EQ919" s="267"/>
      <c r="ER919" s="267"/>
      <c r="ES919" s="267"/>
      <c r="ET919" s="267"/>
      <c r="EU919" s="267"/>
      <c r="EV919" s="267"/>
      <c r="EW919" s="267"/>
      <c r="EX919" s="267"/>
      <c r="EY919" s="267"/>
      <c r="EZ919" s="267"/>
      <c r="FA919" s="267"/>
      <c r="FB919" s="267"/>
      <c r="FC919" s="267"/>
      <c r="FD919" s="267"/>
      <c r="FE919" s="267"/>
      <c r="FF919" s="267"/>
      <c r="FG919" s="267"/>
      <c r="FH919" s="267"/>
      <c r="FI919" s="267"/>
      <c r="FJ919" s="267"/>
      <c r="FK919" s="267"/>
      <c r="FL919" s="267"/>
      <c r="FM919" s="267"/>
      <c r="FN919" s="267"/>
      <c r="FO919" s="267"/>
      <c r="FP919" s="267"/>
      <c r="FQ919" s="267"/>
      <c r="FR919" s="267"/>
      <c r="FS919" s="267"/>
      <c r="FT919" s="267"/>
      <c r="FU919" s="267"/>
      <c r="FV919" s="267"/>
      <c r="FW919" s="267"/>
      <c r="FX919" s="267"/>
      <c r="FY919" s="267"/>
      <c r="FZ919" s="267"/>
      <c r="GA919" s="267"/>
      <c r="GB919" s="267"/>
      <c r="GC919" s="267"/>
      <c r="GD919" s="267"/>
      <c r="GE919" s="267"/>
      <c r="GF919" s="267"/>
      <c r="GG919" s="267"/>
      <c r="GH919" s="267"/>
      <c r="GI919" s="267"/>
      <c r="GJ919" s="267"/>
      <c r="GK919" s="267"/>
      <c r="GL919" s="267"/>
      <c r="GM919" s="267"/>
      <c r="GN919" s="267"/>
      <c r="GO919" s="267"/>
      <c r="GP919" s="267"/>
      <c r="GQ919" s="267"/>
      <c r="GR919" s="267"/>
      <c r="GS919" s="267"/>
      <c r="GT919" s="267"/>
      <c r="GU919" s="267"/>
      <c r="GV919" s="267"/>
    </row>
    <row r="920" spans="1:204" s="502" customFormat="1">
      <c r="A920" s="258"/>
      <c r="B920" s="425"/>
      <c r="C920" s="260"/>
      <c r="D920" s="261"/>
      <c r="E920" s="262"/>
      <c r="F920" s="263"/>
      <c r="G920" s="426"/>
      <c r="H920" s="428"/>
      <c r="I920" s="507"/>
      <c r="J920" s="508"/>
      <c r="K920" s="509"/>
      <c r="L920" s="510"/>
      <c r="N920" s="511"/>
      <c r="O920" s="511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  <c r="AR920" s="267"/>
      <c r="AS920" s="267"/>
      <c r="AT920" s="267"/>
      <c r="AU920" s="267"/>
      <c r="AV920" s="267"/>
      <c r="AW920" s="267"/>
      <c r="AX920" s="267"/>
      <c r="AY920" s="267"/>
      <c r="AZ920" s="267"/>
      <c r="BA920" s="267"/>
      <c r="BB920" s="267"/>
      <c r="BC920" s="267"/>
      <c r="BD920" s="267"/>
      <c r="BE920" s="267"/>
      <c r="BF920" s="267"/>
      <c r="BG920" s="267"/>
      <c r="BH920" s="267"/>
      <c r="BI920" s="267"/>
      <c r="BJ920" s="267"/>
      <c r="BK920" s="267"/>
      <c r="BL920" s="267"/>
      <c r="BM920" s="267"/>
      <c r="BN920" s="267"/>
      <c r="BO920" s="267"/>
      <c r="BP920" s="267"/>
      <c r="BQ920" s="267"/>
      <c r="BR920" s="267"/>
      <c r="BS920" s="26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267"/>
      <c r="CJ920" s="267"/>
      <c r="CK920" s="267"/>
      <c r="CL920" s="267"/>
      <c r="CM920" s="267"/>
      <c r="CN920" s="267"/>
      <c r="CO920" s="267"/>
      <c r="CP920" s="267"/>
      <c r="CQ920" s="267"/>
      <c r="CR920" s="267"/>
      <c r="CS920" s="267"/>
      <c r="CT920" s="267"/>
      <c r="CU920" s="267"/>
      <c r="CV920" s="267"/>
      <c r="CW920" s="267"/>
      <c r="CX920" s="267"/>
      <c r="CY920" s="267"/>
      <c r="CZ920" s="267"/>
      <c r="DA920" s="267"/>
      <c r="DB920" s="267"/>
      <c r="DC920" s="267"/>
      <c r="DD920" s="267"/>
      <c r="DE920" s="267"/>
      <c r="DF920" s="267"/>
      <c r="DG920" s="267"/>
      <c r="DH920" s="267"/>
      <c r="DI920" s="267"/>
      <c r="DJ920" s="267"/>
      <c r="DK920" s="267"/>
      <c r="DL920" s="267"/>
      <c r="DM920" s="267"/>
      <c r="DN920" s="267"/>
      <c r="DO920" s="267"/>
      <c r="DP920" s="267"/>
      <c r="DQ920" s="267"/>
      <c r="DR920" s="267"/>
      <c r="DS920" s="267"/>
      <c r="DT920" s="267"/>
      <c r="DU920" s="267"/>
      <c r="DV920" s="267"/>
      <c r="DW920" s="267"/>
      <c r="DX920" s="267"/>
      <c r="DY920" s="267"/>
      <c r="DZ920" s="267"/>
      <c r="EA920" s="267"/>
      <c r="EB920" s="267"/>
      <c r="EC920" s="267"/>
      <c r="ED920" s="267"/>
      <c r="EE920" s="267"/>
      <c r="EF920" s="267"/>
      <c r="EG920" s="267"/>
      <c r="EH920" s="267"/>
      <c r="EI920" s="267"/>
      <c r="EJ920" s="267"/>
      <c r="EK920" s="267"/>
      <c r="EL920" s="267"/>
      <c r="EM920" s="267"/>
      <c r="EN920" s="267"/>
      <c r="EO920" s="267"/>
      <c r="EP920" s="267"/>
      <c r="EQ920" s="267"/>
      <c r="ER920" s="267"/>
      <c r="ES920" s="267"/>
      <c r="ET920" s="267"/>
      <c r="EU920" s="267"/>
      <c r="EV920" s="267"/>
      <c r="EW920" s="267"/>
      <c r="EX920" s="267"/>
      <c r="EY920" s="267"/>
      <c r="EZ920" s="267"/>
      <c r="FA920" s="267"/>
      <c r="FB920" s="267"/>
      <c r="FC920" s="267"/>
      <c r="FD920" s="267"/>
      <c r="FE920" s="267"/>
      <c r="FF920" s="267"/>
      <c r="FG920" s="267"/>
      <c r="FH920" s="267"/>
      <c r="FI920" s="267"/>
      <c r="FJ920" s="267"/>
      <c r="FK920" s="267"/>
      <c r="FL920" s="267"/>
      <c r="FM920" s="267"/>
      <c r="FN920" s="267"/>
      <c r="FO920" s="267"/>
      <c r="FP920" s="267"/>
      <c r="FQ920" s="267"/>
      <c r="FR920" s="267"/>
      <c r="FS920" s="267"/>
      <c r="FT920" s="267"/>
      <c r="FU920" s="267"/>
      <c r="FV920" s="267"/>
      <c r="FW920" s="267"/>
      <c r="FX920" s="267"/>
      <c r="FY920" s="267"/>
      <c r="FZ920" s="267"/>
      <c r="GA920" s="267"/>
      <c r="GB920" s="267"/>
      <c r="GC920" s="267"/>
      <c r="GD920" s="267"/>
      <c r="GE920" s="267"/>
      <c r="GF920" s="267"/>
      <c r="GG920" s="267"/>
      <c r="GH920" s="267"/>
      <c r="GI920" s="267"/>
      <c r="GJ920" s="267"/>
      <c r="GK920" s="267"/>
      <c r="GL920" s="267"/>
      <c r="GM920" s="267"/>
      <c r="GN920" s="267"/>
      <c r="GO920" s="267"/>
      <c r="GP920" s="267"/>
      <c r="GQ920" s="267"/>
      <c r="GR920" s="267"/>
      <c r="GS920" s="267"/>
      <c r="GT920" s="267"/>
      <c r="GU920" s="267"/>
      <c r="GV920" s="267"/>
    </row>
    <row r="921" spans="1:204" s="502" customFormat="1">
      <c r="A921" s="258"/>
      <c r="B921" s="425"/>
      <c r="C921" s="260"/>
      <c r="D921" s="261"/>
      <c r="E921" s="262"/>
      <c r="F921" s="263"/>
      <c r="G921" s="426"/>
      <c r="H921" s="428"/>
      <c r="I921" s="507"/>
      <c r="J921" s="508"/>
      <c r="K921" s="509"/>
      <c r="L921" s="510"/>
      <c r="N921" s="511"/>
      <c r="O921" s="511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  <c r="AR921" s="267"/>
      <c r="AS921" s="267"/>
      <c r="AT921" s="267"/>
      <c r="AU921" s="267"/>
      <c r="AV921" s="267"/>
      <c r="AW921" s="267"/>
      <c r="AX921" s="267"/>
      <c r="AY921" s="267"/>
      <c r="AZ921" s="267"/>
      <c r="BA921" s="267"/>
      <c r="BB921" s="267"/>
      <c r="BC921" s="267"/>
      <c r="BD921" s="267"/>
      <c r="BE921" s="267"/>
      <c r="BF921" s="267"/>
      <c r="BG921" s="267"/>
      <c r="BH921" s="267"/>
      <c r="BI921" s="267"/>
      <c r="BJ921" s="267"/>
      <c r="BK921" s="267"/>
      <c r="BL921" s="267"/>
      <c r="BM921" s="267"/>
      <c r="BN921" s="267"/>
      <c r="BO921" s="267"/>
      <c r="BP921" s="267"/>
      <c r="BQ921" s="267"/>
      <c r="BR921" s="267"/>
      <c r="BS921" s="26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267"/>
      <c r="CJ921" s="267"/>
      <c r="CK921" s="267"/>
      <c r="CL921" s="267"/>
      <c r="CM921" s="267"/>
      <c r="CN921" s="267"/>
      <c r="CO921" s="267"/>
      <c r="CP921" s="267"/>
      <c r="CQ921" s="267"/>
      <c r="CR921" s="267"/>
      <c r="CS921" s="267"/>
      <c r="CT921" s="267"/>
      <c r="CU921" s="267"/>
      <c r="CV921" s="267"/>
      <c r="CW921" s="267"/>
      <c r="CX921" s="267"/>
      <c r="CY921" s="267"/>
      <c r="CZ921" s="267"/>
      <c r="DA921" s="267"/>
      <c r="DB921" s="267"/>
      <c r="DC921" s="267"/>
      <c r="DD921" s="267"/>
      <c r="DE921" s="267"/>
      <c r="DF921" s="267"/>
      <c r="DG921" s="267"/>
      <c r="DH921" s="267"/>
      <c r="DI921" s="267"/>
      <c r="DJ921" s="267"/>
      <c r="DK921" s="267"/>
      <c r="DL921" s="267"/>
      <c r="DM921" s="267"/>
      <c r="DN921" s="267"/>
      <c r="DO921" s="267"/>
      <c r="DP921" s="267"/>
      <c r="DQ921" s="267"/>
      <c r="DR921" s="267"/>
      <c r="DS921" s="267"/>
      <c r="DT921" s="267"/>
      <c r="DU921" s="267"/>
      <c r="DV921" s="267"/>
      <c r="DW921" s="267"/>
      <c r="DX921" s="267"/>
      <c r="DY921" s="267"/>
      <c r="DZ921" s="267"/>
      <c r="EA921" s="267"/>
      <c r="EB921" s="267"/>
      <c r="EC921" s="267"/>
      <c r="ED921" s="267"/>
      <c r="EE921" s="267"/>
      <c r="EF921" s="267"/>
      <c r="EG921" s="267"/>
      <c r="EH921" s="267"/>
      <c r="EI921" s="267"/>
      <c r="EJ921" s="267"/>
      <c r="EK921" s="267"/>
      <c r="EL921" s="267"/>
      <c r="EM921" s="267"/>
      <c r="EN921" s="267"/>
      <c r="EO921" s="267"/>
      <c r="EP921" s="267"/>
      <c r="EQ921" s="267"/>
      <c r="ER921" s="267"/>
      <c r="ES921" s="267"/>
      <c r="ET921" s="267"/>
      <c r="EU921" s="267"/>
      <c r="EV921" s="267"/>
      <c r="EW921" s="267"/>
      <c r="EX921" s="267"/>
      <c r="EY921" s="267"/>
      <c r="EZ921" s="267"/>
      <c r="FA921" s="267"/>
      <c r="FB921" s="267"/>
      <c r="FC921" s="267"/>
      <c r="FD921" s="267"/>
      <c r="FE921" s="267"/>
      <c r="FF921" s="267"/>
      <c r="FG921" s="267"/>
      <c r="FH921" s="267"/>
      <c r="FI921" s="267"/>
      <c r="FJ921" s="267"/>
      <c r="FK921" s="267"/>
      <c r="FL921" s="267"/>
      <c r="FM921" s="267"/>
      <c r="FN921" s="267"/>
      <c r="FO921" s="267"/>
      <c r="FP921" s="267"/>
      <c r="FQ921" s="267"/>
      <c r="FR921" s="267"/>
      <c r="FS921" s="267"/>
      <c r="FT921" s="267"/>
      <c r="FU921" s="267"/>
      <c r="FV921" s="267"/>
      <c r="FW921" s="267"/>
      <c r="FX921" s="267"/>
      <c r="FY921" s="267"/>
      <c r="FZ921" s="267"/>
      <c r="GA921" s="267"/>
      <c r="GB921" s="267"/>
      <c r="GC921" s="267"/>
      <c r="GD921" s="267"/>
      <c r="GE921" s="267"/>
      <c r="GF921" s="267"/>
      <c r="GG921" s="267"/>
      <c r="GH921" s="267"/>
      <c r="GI921" s="267"/>
      <c r="GJ921" s="267"/>
      <c r="GK921" s="267"/>
      <c r="GL921" s="267"/>
      <c r="GM921" s="267"/>
      <c r="GN921" s="267"/>
      <c r="GO921" s="267"/>
      <c r="GP921" s="267"/>
      <c r="GQ921" s="267"/>
      <c r="GR921" s="267"/>
      <c r="GS921" s="267"/>
      <c r="GT921" s="267"/>
      <c r="GU921" s="267"/>
      <c r="GV921" s="267"/>
    </row>
    <row r="923" spans="1:204" s="502" customFormat="1">
      <c r="A923" s="258"/>
      <c r="B923" s="425"/>
      <c r="C923" s="260"/>
      <c r="D923" s="261"/>
      <c r="E923" s="262"/>
      <c r="F923" s="263"/>
      <c r="G923" s="426"/>
      <c r="H923" s="428"/>
      <c r="I923" s="507"/>
      <c r="J923" s="508"/>
      <c r="K923" s="509"/>
      <c r="L923" s="510"/>
      <c r="N923" s="511"/>
      <c r="O923" s="511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  <c r="AR923" s="267"/>
      <c r="AS923" s="267"/>
      <c r="AT923" s="267"/>
      <c r="AU923" s="267"/>
      <c r="AV923" s="267"/>
      <c r="AW923" s="267"/>
      <c r="AX923" s="267"/>
      <c r="AY923" s="267"/>
      <c r="AZ923" s="267"/>
      <c r="BA923" s="267"/>
      <c r="BB923" s="267"/>
      <c r="BC923" s="267"/>
      <c r="BD923" s="267"/>
      <c r="BE923" s="267"/>
      <c r="BF923" s="267"/>
      <c r="BG923" s="267"/>
      <c r="BH923" s="267"/>
      <c r="BI923" s="267"/>
      <c r="BJ923" s="267"/>
      <c r="BK923" s="267"/>
      <c r="BL923" s="267"/>
      <c r="BM923" s="267"/>
      <c r="BN923" s="267"/>
      <c r="BO923" s="267"/>
      <c r="BP923" s="267"/>
      <c r="BQ923" s="267"/>
      <c r="BR923" s="267"/>
      <c r="BS923" s="26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267"/>
      <c r="CJ923" s="267"/>
      <c r="CK923" s="267"/>
      <c r="CL923" s="267"/>
      <c r="CM923" s="267"/>
      <c r="CN923" s="267"/>
      <c r="CO923" s="267"/>
      <c r="CP923" s="267"/>
      <c r="CQ923" s="267"/>
      <c r="CR923" s="267"/>
      <c r="CS923" s="267"/>
      <c r="CT923" s="267"/>
      <c r="CU923" s="267"/>
      <c r="CV923" s="267"/>
      <c r="CW923" s="267"/>
      <c r="CX923" s="267"/>
      <c r="CY923" s="267"/>
      <c r="CZ923" s="267"/>
      <c r="DA923" s="267"/>
      <c r="DB923" s="267"/>
      <c r="DC923" s="267"/>
      <c r="DD923" s="267"/>
      <c r="DE923" s="267"/>
      <c r="DF923" s="267"/>
      <c r="DG923" s="267"/>
      <c r="DH923" s="267"/>
      <c r="DI923" s="267"/>
      <c r="DJ923" s="267"/>
      <c r="DK923" s="267"/>
      <c r="DL923" s="267"/>
      <c r="DM923" s="267"/>
      <c r="DN923" s="267"/>
      <c r="DO923" s="267"/>
      <c r="DP923" s="267"/>
      <c r="DQ923" s="267"/>
      <c r="DR923" s="267"/>
      <c r="DS923" s="267"/>
      <c r="DT923" s="267"/>
      <c r="DU923" s="267"/>
      <c r="DV923" s="267"/>
      <c r="DW923" s="267"/>
      <c r="DX923" s="267"/>
      <c r="DY923" s="267"/>
      <c r="DZ923" s="267"/>
      <c r="EA923" s="267"/>
      <c r="EB923" s="267"/>
      <c r="EC923" s="267"/>
      <c r="ED923" s="267"/>
      <c r="EE923" s="267"/>
      <c r="EF923" s="267"/>
      <c r="EG923" s="267"/>
      <c r="EH923" s="267"/>
      <c r="EI923" s="267"/>
      <c r="EJ923" s="267"/>
      <c r="EK923" s="267"/>
      <c r="EL923" s="267"/>
      <c r="EM923" s="267"/>
      <c r="EN923" s="267"/>
      <c r="EO923" s="267"/>
      <c r="EP923" s="267"/>
      <c r="EQ923" s="267"/>
      <c r="ER923" s="267"/>
      <c r="ES923" s="267"/>
      <c r="ET923" s="267"/>
      <c r="EU923" s="267"/>
      <c r="EV923" s="267"/>
      <c r="EW923" s="267"/>
      <c r="EX923" s="267"/>
      <c r="EY923" s="267"/>
      <c r="EZ923" s="267"/>
      <c r="FA923" s="267"/>
      <c r="FB923" s="267"/>
      <c r="FC923" s="267"/>
      <c r="FD923" s="267"/>
      <c r="FE923" s="267"/>
      <c r="FF923" s="267"/>
      <c r="FG923" s="267"/>
      <c r="FH923" s="267"/>
      <c r="FI923" s="267"/>
      <c r="FJ923" s="267"/>
      <c r="FK923" s="267"/>
      <c r="FL923" s="267"/>
      <c r="FM923" s="267"/>
      <c r="FN923" s="267"/>
      <c r="FO923" s="267"/>
      <c r="FP923" s="267"/>
      <c r="FQ923" s="267"/>
      <c r="FR923" s="267"/>
      <c r="FS923" s="267"/>
      <c r="FT923" s="267"/>
      <c r="FU923" s="267"/>
      <c r="FV923" s="267"/>
      <c r="FW923" s="267"/>
      <c r="FX923" s="267"/>
      <c r="FY923" s="267"/>
      <c r="FZ923" s="267"/>
      <c r="GA923" s="267"/>
      <c r="GB923" s="267"/>
      <c r="GC923" s="267"/>
      <c r="GD923" s="267"/>
      <c r="GE923" s="267"/>
      <c r="GF923" s="267"/>
      <c r="GG923" s="267"/>
      <c r="GH923" s="267"/>
      <c r="GI923" s="267"/>
      <c r="GJ923" s="267"/>
      <c r="GK923" s="267"/>
      <c r="GL923" s="267"/>
      <c r="GM923" s="267"/>
      <c r="GN923" s="267"/>
      <c r="GO923" s="267"/>
      <c r="GP923" s="267"/>
      <c r="GQ923" s="267"/>
      <c r="GR923" s="267"/>
      <c r="GS923" s="267"/>
      <c r="GT923" s="267"/>
      <c r="GU923" s="267"/>
      <c r="GV923" s="267"/>
    </row>
    <row r="925" spans="1:204" s="502" customFormat="1">
      <c r="A925" s="258"/>
      <c r="B925" s="425"/>
      <c r="C925" s="260"/>
      <c r="D925" s="261"/>
      <c r="E925" s="262"/>
      <c r="F925" s="263"/>
      <c r="G925" s="426"/>
      <c r="H925" s="428"/>
      <c r="I925" s="507"/>
      <c r="J925" s="508"/>
      <c r="K925" s="509"/>
      <c r="L925" s="510"/>
      <c r="N925" s="511"/>
      <c r="O925" s="511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267"/>
      <c r="AU925" s="267"/>
      <c r="AV925" s="267"/>
      <c r="AW925" s="267"/>
      <c r="AX925" s="267"/>
      <c r="AY925" s="267"/>
      <c r="AZ925" s="267"/>
      <c r="BA925" s="267"/>
      <c r="BB925" s="267"/>
      <c r="BC925" s="267"/>
      <c r="BD925" s="267"/>
      <c r="BE925" s="267"/>
      <c r="BF925" s="267"/>
      <c r="BG925" s="267"/>
      <c r="BH925" s="267"/>
      <c r="BI925" s="267"/>
      <c r="BJ925" s="267"/>
      <c r="BK925" s="267"/>
      <c r="BL925" s="267"/>
      <c r="BM925" s="267"/>
      <c r="BN925" s="267"/>
      <c r="BO925" s="267"/>
      <c r="BP925" s="267"/>
      <c r="BQ925" s="267"/>
      <c r="BR925" s="267"/>
      <c r="BS925" s="26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267"/>
      <c r="CJ925" s="267"/>
      <c r="CK925" s="267"/>
      <c r="CL925" s="267"/>
      <c r="CM925" s="267"/>
      <c r="CN925" s="267"/>
      <c r="CO925" s="267"/>
      <c r="CP925" s="267"/>
      <c r="CQ925" s="267"/>
      <c r="CR925" s="267"/>
      <c r="CS925" s="267"/>
      <c r="CT925" s="267"/>
      <c r="CU925" s="267"/>
      <c r="CV925" s="267"/>
      <c r="CW925" s="267"/>
      <c r="CX925" s="267"/>
      <c r="CY925" s="267"/>
      <c r="CZ925" s="267"/>
      <c r="DA925" s="267"/>
      <c r="DB925" s="267"/>
      <c r="DC925" s="267"/>
      <c r="DD925" s="267"/>
      <c r="DE925" s="267"/>
      <c r="DF925" s="267"/>
      <c r="DG925" s="267"/>
      <c r="DH925" s="267"/>
      <c r="DI925" s="267"/>
      <c r="DJ925" s="267"/>
      <c r="DK925" s="267"/>
      <c r="DL925" s="267"/>
      <c r="DM925" s="267"/>
      <c r="DN925" s="267"/>
      <c r="DO925" s="267"/>
      <c r="DP925" s="267"/>
      <c r="DQ925" s="267"/>
      <c r="DR925" s="267"/>
      <c r="DS925" s="267"/>
      <c r="DT925" s="267"/>
      <c r="DU925" s="267"/>
      <c r="DV925" s="267"/>
      <c r="DW925" s="267"/>
      <c r="DX925" s="267"/>
      <c r="DY925" s="267"/>
      <c r="DZ925" s="267"/>
      <c r="EA925" s="267"/>
      <c r="EB925" s="267"/>
      <c r="EC925" s="267"/>
      <c r="ED925" s="267"/>
      <c r="EE925" s="267"/>
      <c r="EF925" s="267"/>
      <c r="EG925" s="267"/>
      <c r="EH925" s="267"/>
      <c r="EI925" s="267"/>
      <c r="EJ925" s="267"/>
      <c r="EK925" s="267"/>
      <c r="EL925" s="267"/>
      <c r="EM925" s="267"/>
      <c r="EN925" s="267"/>
      <c r="EO925" s="267"/>
      <c r="EP925" s="267"/>
      <c r="EQ925" s="267"/>
      <c r="ER925" s="267"/>
      <c r="ES925" s="267"/>
      <c r="ET925" s="267"/>
      <c r="EU925" s="267"/>
      <c r="EV925" s="267"/>
      <c r="EW925" s="267"/>
      <c r="EX925" s="267"/>
      <c r="EY925" s="267"/>
      <c r="EZ925" s="267"/>
      <c r="FA925" s="267"/>
      <c r="FB925" s="267"/>
      <c r="FC925" s="267"/>
      <c r="FD925" s="267"/>
      <c r="FE925" s="267"/>
      <c r="FF925" s="267"/>
      <c r="FG925" s="267"/>
      <c r="FH925" s="267"/>
      <c r="FI925" s="267"/>
      <c r="FJ925" s="267"/>
      <c r="FK925" s="267"/>
      <c r="FL925" s="267"/>
      <c r="FM925" s="267"/>
      <c r="FN925" s="267"/>
      <c r="FO925" s="267"/>
      <c r="FP925" s="267"/>
      <c r="FQ925" s="267"/>
      <c r="FR925" s="267"/>
      <c r="FS925" s="267"/>
      <c r="FT925" s="267"/>
      <c r="FU925" s="267"/>
      <c r="FV925" s="267"/>
      <c r="FW925" s="267"/>
      <c r="FX925" s="267"/>
      <c r="FY925" s="267"/>
      <c r="FZ925" s="267"/>
      <c r="GA925" s="267"/>
      <c r="GB925" s="267"/>
      <c r="GC925" s="267"/>
      <c r="GD925" s="267"/>
      <c r="GE925" s="267"/>
      <c r="GF925" s="267"/>
      <c r="GG925" s="267"/>
      <c r="GH925" s="267"/>
      <c r="GI925" s="267"/>
      <c r="GJ925" s="267"/>
      <c r="GK925" s="267"/>
      <c r="GL925" s="267"/>
      <c r="GM925" s="267"/>
      <c r="GN925" s="267"/>
      <c r="GO925" s="267"/>
      <c r="GP925" s="267"/>
      <c r="GQ925" s="267"/>
      <c r="GR925" s="267"/>
      <c r="GS925" s="267"/>
      <c r="GT925" s="267"/>
      <c r="GU925" s="267"/>
      <c r="GV925" s="267"/>
    </row>
    <row r="927" spans="1:204" s="502" customFormat="1">
      <c r="A927" s="258"/>
      <c r="B927" s="425"/>
      <c r="C927" s="260"/>
      <c r="D927" s="261"/>
      <c r="E927" s="262"/>
      <c r="F927" s="263"/>
      <c r="G927" s="426"/>
      <c r="H927" s="428"/>
      <c r="I927" s="507"/>
      <c r="J927" s="508"/>
      <c r="K927" s="509"/>
      <c r="L927" s="510"/>
      <c r="N927" s="511"/>
      <c r="O927" s="511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267"/>
      <c r="AU927" s="267"/>
      <c r="AV927" s="267"/>
      <c r="AW927" s="267"/>
      <c r="AX927" s="267"/>
      <c r="AY927" s="267"/>
      <c r="AZ927" s="267"/>
      <c r="BA927" s="267"/>
      <c r="BB927" s="267"/>
      <c r="BC927" s="267"/>
      <c r="BD927" s="267"/>
      <c r="BE927" s="267"/>
      <c r="BF927" s="267"/>
      <c r="BG927" s="267"/>
      <c r="BH927" s="267"/>
      <c r="BI927" s="267"/>
      <c r="BJ927" s="267"/>
      <c r="BK927" s="267"/>
      <c r="BL927" s="267"/>
      <c r="BM927" s="267"/>
      <c r="BN927" s="267"/>
      <c r="BO927" s="267"/>
      <c r="BP927" s="267"/>
      <c r="BQ927" s="267"/>
      <c r="BR927" s="267"/>
      <c r="BS927" s="26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267"/>
      <c r="CJ927" s="267"/>
      <c r="CK927" s="267"/>
      <c r="CL927" s="267"/>
      <c r="CM927" s="267"/>
      <c r="CN927" s="267"/>
      <c r="CO927" s="267"/>
      <c r="CP927" s="267"/>
      <c r="CQ927" s="267"/>
      <c r="CR927" s="267"/>
      <c r="CS927" s="267"/>
      <c r="CT927" s="267"/>
      <c r="CU927" s="267"/>
      <c r="CV927" s="267"/>
      <c r="CW927" s="267"/>
      <c r="CX927" s="267"/>
      <c r="CY927" s="267"/>
      <c r="CZ927" s="267"/>
      <c r="DA927" s="267"/>
      <c r="DB927" s="267"/>
      <c r="DC927" s="267"/>
      <c r="DD927" s="267"/>
      <c r="DE927" s="267"/>
      <c r="DF927" s="267"/>
      <c r="DG927" s="267"/>
      <c r="DH927" s="267"/>
      <c r="DI927" s="267"/>
      <c r="DJ927" s="267"/>
      <c r="DK927" s="267"/>
      <c r="DL927" s="267"/>
      <c r="DM927" s="267"/>
      <c r="DN927" s="267"/>
      <c r="DO927" s="267"/>
      <c r="DP927" s="267"/>
      <c r="DQ927" s="267"/>
      <c r="DR927" s="267"/>
      <c r="DS927" s="267"/>
      <c r="DT927" s="267"/>
      <c r="DU927" s="267"/>
      <c r="DV927" s="267"/>
      <c r="DW927" s="267"/>
      <c r="DX927" s="267"/>
      <c r="DY927" s="267"/>
      <c r="DZ927" s="267"/>
      <c r="EA927" s="267"/>
      <c r="EB927" s="267"/>
      <c r="EC927" s="267"/>
      <c r="ED927" s="267"/>
      <c r="EE927" s="267"/>
      <c r="EF927" s="267"/>
      <c r="EG927" s="267"/>
      <c r="EH927" s="267"/>
      <c r="EI927" s="267"/>
      <c r="EJ927" s="267"/>
      <c r="EK927" s="267"/>
      <c r="EL927" s="267"/>
      <c r="EM927" s="267"/>
      <c r="EN927" s="267"/>
      <c r="EO927" s="267"/>
      <c r="EP927" s="267"/>
      <c r="EQ927" s="267"/>
      <c r="ER927" s="267"/>
      <c r="ES927" s="267"/>
      <c r="ET927" s="267"/>
      <c r="EU927" s="267"/>
      <c r="EV927" s="267"/>
      <c r="EW927" s="267"/>
      <c r="EX927" s="267"/>
      <c r="EY927" s="267"/>
      <c r="EZ927" s="267"/>
      <c r="FA927" s="267"/>
      <c r="FB927" s="267"/>
      <c r="FC927" s="267"/>
      <c r="FD927" s="267"/>
      <c r="FE927" s="267"/>
      <c r="FF927" s="267"/>
      <c r="FG927" s="267"/>
      <c r="FH927" s="267"/>
      <c r="FI927" s="267"/>
      <c r="FJ927" s="267"/>
      <c r="FK927" s="267"/>
      <c r="FL927" s="267"/>
      <c r="FM927" s="267"/>
      <c r="FN927" s="267"/>
      <c r="FO927" s="267"/>
      <c r="FP927" s="267"/>
      <c r="FQ927" s="267"/>
      <c r="FR927" s="267"/>
      <c r="FS927" s="267"/>
      <c r="FT927" s="267"/>
      <c r="FU927" s="267"/>
      <c r="FV927" s="267"/>
      <c r="FW927" s="267"/>
      <c r="FX927" s="267"/>
      <c r="FY927" s="267"/>
      <c r="FZ927" s="267"/>
      <c r="GA927" s="267"/>
      <c r="GB927" s="267"/>
      <c r="GC927" s="267"/>
      <c r="GD927" s="267"/>
      <c r="GE927" s="267"/>
      <c r="GF927" s="267"/>
      <c r="GG927" s="267"/>
      <c r="GH927" s="267"/>
      <c r="GI927" s="267"/>
      <c r="GJ927" s="267"/>
      <c r="GK927" s="267"/>
      <c r="GL927" s="267"/>
      <c r="GM927" s="267"/>
      <c r="GN927" s="267"/>
      <c r="GO927" s="267"/>
      <c r="GP927" s="267"/>
      <c r="GQ927" s="267"/>
      <c r="GR927" s="267"/>
      <c r="GS927" s="267"/>
      <c r="GT927" s="267"/>
      <c r="GU927" s="267"/>
      <c r="GV927" s="267"/>
    </row>
    <row r="929" spans="1:204" s="502" customFormat="1">
      <c r="A929" s="258"/>
      <c r="B929" s="425"/>
      <c r="C929" s="260"/>
      <c r="D929" s="261"/>
      <c r="E929" s="262"/>
      <c r="F929" s="263"/>
      <c r="G929" s="426"/>
      <c r="H929" s="428"/>
      <c r="I929" s="507"/>
      <c r="J929" s="508"/>
      <c r="K929" s="509"/>
      <c r="L929" s="510"/>
      <c r="N929" s="511"/>
      <c r="O929" s="511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267"/>
      <c r="AU929" s="267"/>
      <c r="AV929" s="267"/>
      <c r="AW929" s="267"/>
      <c r="AX929" s="267"/>
      <c r="AY929" s="267"/>
      <c r="AZ929" s="267"/>
      <c r="BA929" s="267"/>
      <c r="BB929" s="267"/>
      <c r="BC929" s="267"/>
      <c r="BD929" s="267"/>
      <c r="BE929" s="267"/>
      <c r="BF929" s="267"/>
      <c r="BG929" s="267"/>
      <c r="BH929" s="267"/>
      <c r="BI929" s="267"/>
      <c r="BJ929" s="267"/>
      <c r="BK929" s="267"/>
      <c r="BL929" s="267"/>
      <c r="BM929" s="267"/>
      <c r="BN929" s="267"/>
      <c r="BO929" s="267"/>
      <c r="BP929" s="267"/>
      <c r="BQ929" s="267"/>
      <c r="BR929" s="267"/>
      <c r="BS929" s="26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267"/>
      <c r="CJ929" s="267"/>
      <c r="CK929" s="267"/>
      <c r="CL929" s="267"/>
      <c r="CM929" s="267"/>
      <c r="CN929" s="267"/>
      <c r="CO929" s="267"/>
      <c r="CP929" s="267"/>
      <c r="CQ929" s="267"/>
      <c r="CR929" s="267"/>
      <c r="CS929" s="267"/>
      <c r="CT929" s="267"/>
      <c r="CU929" s="267"/>
      <c r="CV929" s="267"/>
      <c r="CW929" s="267"/>
      <c r="CX929" s="267"/>
      <c r="CY929" s="267"/>
      <c r="CZ929" s="267"/>
      <c r="DA929" s="267"/>
      <c r="DB929" s="267"/>
      <c r="DC929" s="267"/>
      <c r="DD929" s="267"/>
      <c r="DE929" s="267"/>
      <c r="DF929" s="267"/>
      <c r="DG929" s="267"/>
      <c r="DH929" s="267"/>
      <c r="DI929" s="267"/>
      <c r="DJ929" s="267"/>
      <c r="DK929" s="267"/>
      <c r="DL929" s="267"/>
      <c r="DM929" s="267"/>
      <c r="DN929" s="267"/>
      <c r="DO929" s="267"/>
      <c r="DP929" s="267"/>
      <c r="DQ929" s="267"/>
      <c r="DR929" s="267"/>
      <c r="DS929" s="267"/>
      <c r="DT929" s="267"/>
      <c r="DU929" s="267"/>
      <c r="DV929" s="267"/>
      <c r="DW929" s="267"/>
      <c r="DX929" s="267"/>
      <c r="DY929" s="267"/>
      <c r="DZ929" s="267"/>
      <c r="EA929" s="267"/>
      <c r="EB929" s="267"/>
      <c r="EC929" s="267"/>
      <c r="ED929" s="267"/>
      <c r="EE929" s="267"/>
      <c r="EF929" s="267"/>
      <c r="EG929" s="267"/>
      <c r="EH929" s="267"/>
      <c r="EI929" s="267"/>
      <c r="EJ929" s="267"/>
      <c r="EK929" s="267"/>
      <c r="EL929" s="267"/>
      <c r="EM929" s="267"/>
      <c r="EN929" s="267"/>
      <c r="EO929" s="267"/>
      <c r="EP929" s="267"/>
      <c r="EQ929" s="267"/>
      <c r="ER929" s="267"/>
      <c r="ES929" s="267"/>
      <c r="ET929" s="267"/>
      <c r="EU929" s="267"/>
      <c r="EV929" s="267"/>
      <c r="EW929" s="267"/>
      <c r="EX929" s="267"/>
      <c r="EY929" s="267"/>
      <c r="EZ929" s="267"/>
      <c r="FA929" s="267"/>
      <c r="FB929" s="267"/>
      <c r="FC929" s="267"/>
      <c r="FD929" s="267"/>
      <c r="FE929" s="267"/>
      <c r="FF929" s="267"/>
      <c r="FG929" s="267"/>
      <c r="FH929" s="267"/>
      <c r="FI929" s="267"/>
      <c r="FJ929" s="267"/>
      <c r="FK929" s="267"/>
      <c r="FL929" s="267"/>
      <c r="FM929" s="267"/>
      <c r="FN929" s="267"/>
      <c r="FO929" s="267"/>
      <c r="FP929" s="267"/>
      <c r="FQ929" s="267"/>
      <c r="FR929" s="267"/>
      <c r="FS929" s="267"/>
      <c r="FT929" s="267"/>
      <c r="FU929" s="267"/>
      <c r="FV929" s="267"/>
      <c r="FW929" s="267"/>
      <c r="FX929" s="267"/>
      <c r="FY929" s="267"/>
      <c r="FZ929" s="267"/>
      <c r="GA929" s="267"/>
      <c r="GB929" s="267"/>
      <c r="GC929" s="267"/>
      <c r="GD929" s="267"/>
      <c r="GE929" s="267"/>
      <c r="GF929" s="267"/>
      <c r="GG929" s="267"/>
      <c r="GH929" s="267"/>
      <c r="GI929" s="267"/>
      <c r="GJ929" s="267"/>
      <c r="GK929" s="267"/>
      <c r="GL929" s="267"/>
      <c r="GM929" s="267"/>
      <c r="GN929" s="267"/>
      <c r="GO929" s="267"/>
      <c r="GP929" s="267"/>
      <c r="GQ929" s="267"/>
      <c r="GR929" s="267"/>
      <c r="GS929" s="267"/>
      <c r="GT929" s="267"/>
      <c r="GU929" s="267"/>
      <c r="GV929" s="267"/>
    </row>
    <row r="930" spans="1:204" s="502" customFormat="1">
      <c r="A930" s="258"/>
      <c r="B930" s="425"/>
      <c r="C930" s="260"/>
      <c r="D930" s="261"/>
      <c r="E930" s="262"/>
      <c r="F930" s="263"/>
      <c r="G930" s="426"/>
      <c r="H930" s="428"/>
      <c r="I930" s="507"/>
      <c r="J930" s="508"/>
      <c r="K930" s="509"/>
      <c r="L930" s="510"/>
      <c r="N930" s="511"/>
      <c r="O930" s="511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267"/>
      <c r="AU930" s="267"/>
      <c r="AV930" s="267"/>
      <c r="AW930" s="267"/>
      <c r="AX930" s="267"/>
      <c r="AY930" s="267"/>
      <c r="AZ930" s="267"/>
      <c r="BA930" s="267"/>
      <c r="BB930" s="267"/>
      <c r="BC930" s="267"/>
      <c r="BD930" s="267"/>
      <c r="BE930" s="267"/>
      <c r="BF930" s="267"/>
      <c r="BG930" s="267"/>
      <c r="BH930" s="267"/>
      <c r="BI930" s="267"/>
      <c r="BJ930" s="267"/>
      <c r="BK930" s="267"/>
      <c r="BL930" s="267"/>
      <c r="BM930" s="267"/>
      <c r="BN930" s="267"/>
      <c r="BO930" s="267"/>
      <c r="BP930" s="267"/>
      <c r="BQ930" s="267"/>
      <c r="BR930" s="267"/>
      <c r="BS930" s="26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267"/>
      <c r="CJ930" s="267"/>
      <c r="CK930" s="267"/>
      <c r="CL930" s="267"/>
      <c r="CM930" s="267"/>
      <c r="CN930" s="267"/>
      <c r="CO930" s="267"/>
      <c r="CP930" s="267"/>
      <c r="CQ930" s="267"/>
      <c r="CR930" s="267"/>
      <c r="CS930" s="267"/>
      <c r="CT930" s="267"/>
      <c r="CU930" s="267"/>
      <c r="CV930" s="267"/>
      <c r="CW930" s="267"/>
      <c r="CX930" s="267"/>
      <c r="CY930" s="267"/>
      <c r="CZ930" s="267"/>
      <c r="DA930" s="267"/>
      <c r="DB930" s="267"/>
      <c r="DC930" s="267"/>
      <c r="DD930" s="267"/>
      <c r="DE930" s="267"/>
      <c r="DF930" s="267"/>
      <c r="DG930" s="267"/>
      <c r="DH930" s="267"/>
      <c r="DI930" s="267"/>
      <c r="DJ930" s="267"/>
      <c r="DK930" s="267"/>
      <c r="DL930" s="267"/>
      <c r="DM930" s="267"/>
      <c r="DN930" s="267"/>
      <c r="DO930" s="267"/>
      <c r="DP930" s="267"/>
      <c r="DQ930" s="267"/>
      <c r="DR930" s="267"/>
      <c r="DS930" s="267"/>
      <c r="DT930" s="267"/>
      <c r="DU930" s="267"/>
      <c r="DV930" s="267"/>
      <c r="DW930" s="267"/>
      <c r="DX930" s="267"/>
      <c r="DY930" s="267"/>
      <c r="DZ930" s="267"/>
      <c r="EA930" s="267"/>
      <c r="EB930" s="267"/>
      <c r="EC930" s="267"/>
      <c r="ED930" s="267"/>
      <c r="EE930" s="267"/>
      <c r="EF930" s="267"/>
      <c r="EG930" s="267"/>
      <c r="EH930" s="267"/>
      <c r="EI930" s="267"/>
      <c r="EJ930" s="267"/>
      <c r="EK930" s="267"/>
      <c r="EL930" s="267"/>
      <c r="EM930" s="267"/>
      <c r="EN930" s="267"/>
      <c r="EO930" s="267"/>
      <c r="EP930" s="267"/>
      <c r="EQ930" s="267"/>
      <c r="ER930" s="267"/>
      <c r="ES930" s="267"/>
      <c r="ET930" s="267"/>
      <c r="EU930" s="267"/>
      <c r="EV930" s="267"/>
      <c r="EW930" s="267"/>
      <c r="EX930" s="267"/>
      <c r="EY930" s="267"/>
      <c r="EZ930" s="267"/>
      <c r="FA930" s="267"/>
      <c r="FB930" s="267"/>
      <c r="FC930" s="267"/>
      <c r="FD930" s="267"/>
      <c r="FE930" s="267"/>
      <c r="FF930" s="267"/>
      <c r="FG930" s="267"/>
      <c r="FH930" s="267"/>
      <c r="FI930" s="267"/>
      <c r="FJ930" s="267"/>
      <c r="FK930" s="267"/>
      <c r="FL930" s="267"/>
      <c r="FM930" s="267"/>
      <c r="FN930" s="267"/>
      <c r="FO930" s="267"/>
      <c r="FP930" s="267"/>
      <c r="FQ930" s="267"/>
      <c r="FR930" s="267"/>
      <c r="FS930" s="267"/>
      <c r="FT930" s="267"/>
      <c r="FU930" s="267"/>
      <c r="FV930" s="267"/>
      <c r="FW930" s="267"/>
      <c r="FX930" s="267"/>
      <c r="FY930" s="267"/>
      <c r="FZ930" s="267"/>
      <c r="GA930" s="267"/>
      <c r="GB930" s="267"/>
      <c r="GC930" s="267"/>
      <c r="GD930" s="267"/>
      <c r="GE930" s="267"/>
      <c r="GF930" s="267"/>
      <c r="GG930" s="267"/>
      <c r="GH930" s="267"/>
      <c r="GI930" s="267"/>
      <c r="GJ930" s="267"/>
      <c r="GK930" s="267"/>
      <c r="GL930" s="267"/>
      <c r="GM930" s="267"/>
      <c r="GN930" s="267"/>
      <c r="GO930" s="267"/>
      <c r="GP930" s="267"/>
      <c r="GQ930" s="267"/>
      <c r="GR930" s="267"/>
      <c r="GS930" s="267"/>
      <c r="GT930" s="267"/>
      <c r="GU930" s="267"/>
      <c r="GV930" s="267"/>
    </row>
    <row r="931" spans="1:204" s="502" customFormat="1">
      <c r="A931" s="258"/>
      <c r="B931" s="425"/>
      <c r="C931" s="260"/>
      <c r="D931" s="261"/>
      <c r="E931" s="262"/>
      <c r="F931" s="263"/>
      <c r="G931" s="426"/>
      <c r="H931" s="428"/>
      <c r="I931" s="507"/>
      <c r="J931" s="508"/>
      <c r="K931" s="509"/>
      <c r="L931" s="510"/>
      <c r="N931" s="511"/>
      <c r="O931" s="511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267"/>
      <c r="AU931" s="267"/>
      <c r="AV931" s="267"/>
      <c r="AW931" s="267"/>
      <c r="AX931" s="267"/>
      <c r="AY931" s="267"/>
      <c r="AZ931" s="267"/>
      <c r="BA931" s="267"/>
      <c r="BB931" s="267"/>
      <c r="BC931" s="267"/>
      <c r="BD931" s="267"/>
      <c r="BE931" s="267"/>
      <c r="BF931" s="267"/>
      <c r="BG931" s="267"/>
      <c r="BH931" s="267"/>
      <c r="BI931" s="267"/>
      <c r="BJ931" s="267"/>
      <c r="BK931" s="267"/>
      <c r="BL931" s="267"/>
      <c r="BM931" s="267"/>
      <c r="BN931" s="267"/>
      <c r="BO931" s="267"/>
      <c r="BP931" s="267"/>
      <c r="BQ931" s="267"/>
      <c r="BR931" s="267"/>
      <c r="BS931" s="26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267"/>
      <c r="CJ931" s="267"/>
      <c r="CK931" s="267"/>
      <c r="CL931" s="267"/>
      <c r="CM931" s="267"/>
      <c r="CN931" s="267"/>
      <c r="CO931" s="267"/>
      <c r="CP931" s="267"/>
      <c r="CQ931" s="267"/>
      <c r="CR931" s="267"/>
      <c r="CS931" s="267"/>
      <c r="CT931" s="267"/>
      <c r="CU931" s="267"/>
      <c r="CV931" s="267"/>
      <c r="CW931" s="267"/>
      <c r="CX931" s="267"/>
      <c r="CY931" s="267"/>
      <c r="CZ931" s="267"/>
      <c r="DA931" s="267"/>
      <c r="DB931" s="267"/>
      <c r="DC931" s="267"/>
      <c r="DD931" s="267"/>
      <c r="DE931" s="267"/>
      <c r="DF931" s="267"/>
      <c r="DG931" s="267"/>
      <c r="DH931" s="267"/>
      <c r="DI931" s="267"/>
      <c r="DJ931" s="267"/>
      <c r="DK931" s="267"/>
      <c r="DL931" s="267"/>
      <c r="DM931" s="267"/>
      <c r="DN931" s="267"/>
      <c r="DO931" s="267"/>
      <c r="DP931" s="267"/>
      <c r="DQ931" s="267"/>
      <c r="DR931" s="267"/>
      <c r="DS931" s="267"/>
      <c r="DT931" s="267"/>
      <c r="DU931" s="267"/>
      <c r="DV931" s="267"/>
      <c r="DW931" s="267"/>
      <c r="DX931" s="267"/>
      <c r="DY931" s="267"/>
      <c r="DZ931" s="267"/>
      <c r="EA931" s="267"/>
      <c r="EB931" s="267"/>
      <c r="EC931" s="267"/>
      <c r="ED931" s="267"/>
      <c r="EE931" s="267"/>
      <c r="EF931" s="267"/>
      <c r="EG931" s="267"/>
      <c r="EH931" s="267"/>
      <c r="EI931" s="267"/>
      <c r="EJ931" s="267"/>
      <c r="EK931" s="267"/>
      <c r="EL931" s="267"/>
      <c r="EM931" s="267"/>
      <c r="EN931" s="267"/>
      <c r="EO931" s="267"/>
      <c r="EP931" s="267"/>
      <c r="EQ931" s="267"/>
      <c r="ER931" s="267"/>
      <c r="ES931" s="267"/>
      <c r="ET931" s="267"/>
      <c r="EU931" s="267"/>
      <c r="EV931" s="267"/>
      <c r="EW931" s="267"/>
      <c r="EX931" s="267"/>
      <c r="EY931" s="267"/>
      <c r="EZ931" s="267"/>
      <c r="FA931" s="267"/>
      <c r="FB931" s="267"/>
      <c r="FC931" s="267"/>
      <c r="FD931" s="267"/>
      <c r="FE931" s="267"/>
      <c r="FF931" s="267"/>
      <c r="FG931" s="267"/>
      <c r="FH931" s="267"/>
      <c r="FI931" s="267"/>
      <c r="FJ931" s="267"/>
      <c r="FK931" s="267"/>
      <c r="FL931" s="267"/>
      <c r="FM931" s="267"/>
      <c r="FN931" s="267"/>
      <c r="FO931" s="267"/>
      <c r="FP931" s="267"/>
      <c r="FQ931" s="267"/>
      <c r="FR931" s="267"/>
      <c r="FS931" s="267"/>
      <c r="FT931" s="267"/>
      <c r="FU931" s="267"/>
      <c r="FV931" s="267"/>
      <c r="FW931" s="267"/>
      <c r="FX931" s="267"/>
      <c r="FY931" s="267"/>
      <c r="FZ931" s="267"/>
      <c r="GA931" s="267"/>
      <c r="GB931" s="267"/>
      <c r="GC931" s="267"/>
      <c r="GD931" s="267"/>
      <c r="GE931" s="267"/>
      <c r="GF931" s="267"/>
      <c r="GG931" s="267"/>
      <c r="GH931" s="267"/>
      <c r="GI931" s="267"/>
      <c r="GJ931" s="267"/>
      <c r="GK931" s="267"/>
      <c r="GL931" s="267"/>
      <c r="GM931" s="267"/>
      <c r="GN931" s="267"/>
      <c r="GO931" s="267"/>
      <c r="GP931" s="267"/>
      <c r="GQ931" s="267"/>
      <c r="GR931" s="267"/>
      <c r="GS931" s="267"/>
      <c r="GT931" s="267"/>
      <c r="GU931" s="267"/>
      <c r="GV931" s="267"/>
    </row>
    <row r="932" spans="1:204" s="502" customFormat="1">
      <c r="A932" s="258"/>
      <c r="B932" s="425"/>
      <c r="C932" s="260"/>
      <c r="D932" s="261"/>
      <c r="E932" s="262"/>
      <c r="F932" s="263"/>
      <c r="G932" s="426"/>
      <c r="H932" s="428"/>
      <c r="I932" s="507"/>
      <c r="J932" s="508"/>
      <c r="K932" s="509"/>
      <c r="L932" s="510"/>
      <c r="N932" s="511"/>
      <c r="O932" s="511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267"/>
      <c r="AU932" s="267"/>
      <c r="AV932" s="267"/>
      <c r="AW932" s="267"/>
      <c r="AX932" s="267"/>
      <c r="AY932" s="267"/>
      <c r="AZ932" s="267"/>
      <c r="BA932" s="267"/>
      <c r="BB932" s="267"/>
      <c r="BC932" s="267"/>
      <c r="BD932" s="267"/>
      <c r="BE932" s="267"/>
      <c r="BF932" s="267"/>
      <c r="BG932" s="267"/>
      <c r="BH932" s="267"/>
      <c r="BI932" s="267"/>
      <c r="BJ932" s="267"/>
      <c r="BK932" s="267"/>
      <c r="BL932" s="267"/>
      <c r="BM932" s="267"/>
      <c r="BN932" s="267"/>
      <c r="BO932" s="267"/>
      <c r="BP932" s="267"/>
      <c r="BQ932" s="267"/>
      <c r="BR932" s="267"/>
      <c r="BS932" s="26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267"/>
      <c r="CJ932" s="267"/>
      <c r="CK932" s="267"/>
      <c r="CL932" s="267"/>
      <c r="CM932" s="267"/>
      <c r="CN932" s="267"/>
      <c r="CO932" s="267"/>
      <c r="CP932" s="267"/>
      <c r="CQ932" s="267"/>
      <c r="CR932" s="267"/>
      <c r="CS932" s="267"/>
      <c r="CT932" s="267"/>
      <c r="CU932" s="267"/>
      <c r="CV932" s="267"/>
      <c r="CW932" s="267"/>
      <c r="CX932" s="267"/>
      <c r="CY932" s="267"/>
      <c r="CZ932" s="267"/>
      <c r="DA932" s="267"/>
      <c r="DB932" s="267"/>
      <c r="DC932" s="267"/>
      <c r="DD932" s="267"/>
      <c r="DE932" s="267"/>
      <c r="DF932" s="267"/>
      <c r="DG932" s="267"/>
      <c r="DH932" s="267"/>
      <c r="DI932" s="267"/>
      <c r="DJ932" s="267"/>
      <c r="DK932" s="267"/>
      <c r="DL932" s="267"/>
      <c r="DM932" s="267"/>
      <c r="DN932" s="267"/>
      <c r="DO932" s="267"/>
      <c r="DP932" s="267"/>
      <c r="DQ932" s="267"/>
      <c r="DR932" s="267"/>
      <c r="DS932" s="267"/>
      <c r="DT932" s="267"/>
      <c r="DU932" s="267"/>
      <c r="DV932" s="267"/>
      <c r="DW932" s="267"/>
      <c r="DX932" s="267"/>
      <c r="DY932" s="267"/>
      <c r="DZ932" s="267"/>
      <c r="EA932" s="267"/>
      <c r="EB932" s="267"/>
      <c r="EC932" s="267"/>
      <c r="ED932" s="267"/>
      <c r="EE932" s="267"/>
      <c r="EF932" s="267"/>
      <c r="EG932" s="267"/>
      <c r="EH932" s="267"/>
      <c r="EI932" s="267"/>
      <c r="EJ932" s="267"/>
      <c r="EK932" s="267"/>
      <c r="EL932" s="267"/>
      <c r="EM932" s="267"/>
      <c r="EN932" s="267"/>
      <c r="EO932" s="267"/>
      <c r="EP932" s="267"/>
      <c r="EQ932" s="267"/>
      <c r="ER932" s="267"/>
      <c r="ES932" s="267"/>
      <c r="ET932" s="267"/>
      <c r="EU932" s="267"/>
      <c r="EV932" s="267"/>
      <c r="EW932" s="267"/>
      <c r="EX932" s="267"/>
      <c r="EY932" s="267"/>
      <c r="EZ932" s="267"/>
      <c r="FA932" s="267"/>
      <c r="FB932" s="267"/>
      <c r="FC932" s="267"/>
      <c r="FD932" s="267"/>
      <c r="FE932" s="267"/>
      <c r="FF932" s="267"/>
      <c r="FG932" s="267"/>
      <c r="FH932" s="267"/>
      <c r="FI932" s="267"/>
      <c r="FJ932" s="267"/>
      <c r="FK932" s="267"/>
      <c r="FL932" s="267"/>
      <c r="FM932" s="267"/>
      <c r="FN932" s="267"/>
      <c r="FO932" s="267"/>
      <c r="FP932" s="267"/>
      <c r="FQ932" s="267"/>
      <c r="FR932" s="267"/>
      <c r="FS932" s="267"/>
      <c r="FT932" s="267"/>
      <c r="FU932" s="267"/>
      <c r="FV932" s="267"/>
      <c r="FW932" s="267"/>
      <c r="FX932" s="267"/>
      <c r="FY932" s="267"/>
      <c r="FZ932" s="267"/>
      <c r="GA932" s="267"/>
      <c r="GB932" s="267"/>
      <c r="GC932" s="267"/>
      <c r="GD932" s="267"/>
      <c r="GE932" s="267"/>
      <c r="GF932" s="267"/>
      <c r="GG932" s="267"/>
      <c r="GH932" s="267"/>
      <c r="GI932" s="267"/>
      <c r="GJ932" s="267"/>
      <c r="GK932" s="267"/>
      <c r="GL932" s="267"/>
      <c r="GM932" s="267"/>
      <c r="GN932" s="267"/>
      <c r="GO932" s="267"/>
      <c r="GP932" s="267"/>
      <c r="GQ932" s="267"/>
      <c r="GR932" s="267"/>
      <c r="GS932" s="267"/>
      <c r="GT932" s="267"/>
      <c r="GU932" s="267"/>
      <c r="GV932" s="267"/>
    </row>
    <row r="933" spans="1:204" s="502" customFormat="1">
      <c r="A933" s="258"/>
      <c r="B933" s="425"/>
      <c r="C933" s="260"/>
      <c r="D933" s="261"/>
      <c r="E933" s="262"/>
      <c r="F933" s="263"/>
      <c r="G933" s="426"/>
      <c r="H933" s="428"/>
      <c r="I933" s="507"/>
      <c r="J933" s="508"/>
      <c r="K933" s="509"/>
      <c r="L933" s="510"/>
      <c r="N933" s="511"/>
      <c r="O933" s="511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267"/>
      <c r="AU933" s="267"/>
      <c r="AV933" s="267"/>
      <c r="AW933" s="267"/>
      <c r="AX933" s="267"/>
      <c r="AY933" s="267"/>
      <c r="AZ933" s="267"/>
      <c r="BA933" s="267"/>
      <c r="BB933" s="267"/>
      <c r="BC933" s="267"/>
      <c r="BD933" s="267"/>
      <c r="BE933" s="267"/>
      <c r="BF933" s="267"/>
      <c r="BG933" s="267"/>
      <c r="BH933" s="267"/>
      <c r="BI933" s="267"/>
      <c r="BJ933" s="267"/>
      <c r="BK933" s="267"/>
      <c r="BL933" s="267"/>
      <c r="BM933" s="267"/>
      <c r="BN933" s="267"/>
      <c r="BO933" s="267"/>
      <c r="BP933" s="267"/>
      <c r="BQ933" s="267"/>
      <c r="BR933" s="267"/>
      <c r="BS933" s="26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267"/>
      <c r="CJ933" s="267"/>
      <c r="CK933" s="267"/>
      <c r="CL933" s="267"/>
      <c r="CM933" s="267"/>
      <c r="CN933" s="267"/>
      <c r="CO933" s="267"/>
      <c r="CP933" s="267"/>
      <c r="CQ933" s="267"/>
      <c r="CR933" s="267"/>
      <c r="CS933" s="267"/>
      <c r="CT933" s="267"/>
      <c r="CU933" s="267"/>
      <c r="CV933" s="267"/>
      <c r="CW933" s="267"/>
      <c r="CX933" s="267"/>
      <c r="CY933" s="267"/>
      <c r="CZ933" s="267"/>
      <c r="DA933" s="267"/>
      <c r="DB933" s="267"/>
      <c r="DC933" s="267"/>
      <c r="DD933" s="267"/>
      <c r="DE933" s="267"/>
      <c r="DF933" s="267"/>
      <c r="DG933" s="267"/>
      <c r="DH933" s="267"/>
      <c r="DI933" s="267"/>
      <c r="DJ933" s="267"/>
      <c r="DK933" s="267"/>
      <c r="DL933" s="267"/>
      <c r="DM933" s="267"/>
      <c r="DN933" s="267"/>
      <c r="DO933" s="267"/>
      <c r="DP933" s="267"/>
      <c r="DQ933" s="267"/>
      <c r="DR933" s="267"/>
      <c r="DS933" s="267"/>
      <c r="DT933" s="267"/>
      <c r="DU933" s="267"/>
      <c r="DV933" s="267"/>
      <c r="DW933" s="267"/>
      <c r="DX933" s="267"/>
      <c r="DY933" s="267"/>
      <c r="DZ933" s="267"/>
      <c r="EA933" s="267"/>
      <c r="EB933" s="267"/>
      <c r="EC933" s="267"/>
      <c r="ED933" s="267"/>
      <c r="EE933" s="267"/>
      <c r="EF933" s="267"/>
      <c r="EG933" s="267"/>
      <c r="EH933" s="267"/>
      <c r="EI933" s="267"/>
      <c r="EJ933" s="267"/>
      <c r="EK933" s="267"/>
      <c r="EL933" s="267"/>
      <c r="EM933" s="267"/>
      <c r="EN933" s="267"/>
      <c r="EO933" s="267"/>
      <c r="EP933" s="267"/>
      <c r="EQ933" s="267"/>
      <c r="ER933" s="267"/>
      <c r="ES933" s="267"/>
      <c r="ET933" s="267"/>
      <c r="EU933" s="267"/>
      <c r="EV933" s="267"/>
      <c r="EW933" s="267"/>
      <c r="EX933" s="267"/>
      <c r="EY933" s="267"/>
      <c r="EZ933" s="267"/>
      <c r="FA933" s="267"/>
      <c r="FB933" s="267"/>
      <c r="FC933" s="267"/>
      <c r="FD933" s="267"/>
      <c r="FE933" s="267"/>
      <c r="FF933" s="267"/>
      <c r="FG933" s="267"/>
      <c r="FH933" s="267"/>
      <c r="FI933" s="267"/>
      <c r="FJ933" s="267"/>
      <c r="FK933" s="267"/>
      <c r="FL933" s="267"/>
      <c r="FM933" s="267"/>
      <c r="FN933" s="267"/>
      <c r="FO933" s="267"/>
      <c r="FP933" s="267"/>
      <c r="FQ933" s="267"/>
      <c r="FR933" s="267"/>
      <c r="FS933" s="267"/>
      <c r="FT933" s="267"/>
      <c r="FU933" s="267"/>
      <c r="FV933" s="267"/>
      <c r="FW933" s="267"/>
      <c r="FX933" s="267"/>
      <c r="FY933" s="267"/>
      <c r="FZ933" s="267"/>
      <c r="GA933" s="267"/>
      <c r="GB933" s="267"/>
      <c r="GC933" s="267"/>
      <c r="GD933" s="267"/>
      <c r="GE933" s="267"/>
      <c r="GF933" s="267"/>
      <c r="GG933" s="267"/>
      <c r="GH933" s="267"/>
      <c r="GI933" s="267"/>
      <c r="GJ933" s="267"/>
      <c r="GK933" s="267"/>
      <c r="GL933" s="267"/>
      <c r="GM933" s="267"/>
      <c r="GN933" s="267"/>
      <c r="GO933" s="267"/>
      <c r="GP933" s="267"/>
      <c r="GQ933" s="267"/>
      <c r="GR933" s="267"/>
      <c r="GS933" s="267"/>
      <c r="GT933" s="267"/>
      <c r="GU933" s="267"/>
      <c r="GV933" s="267"/>
    </row>
    <row r="934" spans="1:204" s="502" customFormat="1">
      <c r="A934" s="258"/>
      <c r="B934" s="425"/>
      <c r="C934" s="260"/>
      <c r="D934" s="261"/>
      <c r="E934" s="262"/>
      <c r="F934" s="263"/>
      <c r="G934" s="426"/>
      <c r="H934" s="428"/>
      <c r="I934" s="507"/>
      <c r="J934" s="508"/>
      <c r="K934" s="509"/>
      <c r="L934" s="510"/>
      <c r="N934" s="511"/>
      <c r="O934" s="511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267"/>
      <c r="AU934" s="267"/>
      <c r="AV934" s="267"/>
      <c r="AW934" s="267"/>
      <c r="AX934" s="267"/>
      <c r="AY934" s="267"/>
      <c r="AZ934" s="267"/>
      <c r="BA934" s="267"/>
      <c r="BB934" s="267"/>
      <c r="BC934" s="267"/>
      <c r="BD934" s="267"/>
      <c r="BE934" s="267"/>
      <c r="BF934" s="267"/>
      <c r="BG934" s="267"/>
      <c r="BH934" s="267"/>
      <c r="BI934" s="267"/>
      <c r="BJ934" s="267"/>
      <c r="BK934" s="267"/>
      <c r="BL934" s="267"/>
      <c r="BM934" s="267"/>
      <c r="BN934" s="267"/>
      <c r="BO934" s="267"/>
      <c r="BP934" s="267"/>
      <c r="BQ934" s="267"/>
      <c r="BR934" s="267"/>
      <c r="BS934" s="26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267"/>
      <c r="CJ934" s="267"/>
      <c r="CK934" s="267"/>
      <c r="CL934" s="267"/>
      <c r="CM934" s="267"/>
      <c r="CN934" s="267"/>
      <c r="CO934" s="267"/>
      <c r="CP934" s="267"/>
      <c r="CQ934" s="267"/>
      <c r="CR934" s="267"/>
      <c r="CS934" s="267"/>
      <c r="CT934" s="267"/>
      <c r="CU934" s="267"/>
      <c r="CV934" s="267"/>
      <c r="CW934" s="267"/>
      <c r="CX934" s="267"/>
      <c r="CY934" s="267"/>
      <c r="CZ934" s="267"/>
      <c r="DA934" s="267"/>
      <c r="DB934" s="267"/>
      <c r="DC934" s="267"/>
      <c r="DD934" s="267"/>
      <c r="DE934" s="267"/>
      <c r="DF934" s="267"/>
      <c r="DG934" s="267"/>
      <c r="DH934" s="267"/>
      <c r="DI934" s="267"/>
      <c r="DJ934" s="267"/>
      <c r="DK934" s="267"/>
      <c r="DL934" s="267"/>
      <c r="DM934" s="267"/>
      <c r="DN934" s="267"/>
      <c r="DO934" s="267"/>
      <c r="DP934" s="267"/>
      <c r="DQ934" s="267"/>
      <c r="DR934" s="267"/>
      <c r="DS934" s="267"/>
      <c r="DT934" s="267"/>
      <c r="DU934" s="267"/>
      <c r="DV934" s="267"/>
      <c r="DW934" s="267"/>
      <c r="DX934" s="267"/>
      <c r="DY934" s="267"/>
      <c r="DZ934" s="267"/>
      <c r="EA934" s="267"/>
      <c r="EB934" s="267"/>
      <c r="EC934" s="267"/>
      <c r="ED934" s="267"/>
      <c r="EE934" s="267"/>
      <c r="EF934" s="267"/>
      <c r="EG934" s="267"/>
      <c r="EH934" s="267"/>
      <c r="EI934" s="267"/>
      <c r="EJ934" s="267"/>
      <c r="EK934" s="267"/>
      <c r="EL934" s="267"/>
      <c r="EM934" s="267"/>
      <c r="EN934" s="267"/>
      <c r="EO934" s="267"/>
      <c r="EP934" s="267"/>
      <c r="EQ934" s="267"/>
      <c r="ER934" s="267"/>
      <c r="ES934" s="267"/>
      <c r="ET934" s="267"/>
      <c r="EU934" s="267"/>
      <c r="EV934" s="267"/>
      <c r="EW934" s="267"/>
      <c r="EX934" s="267"/>
      <c r="EY934" s="267"/>
      <c r="EZ934" s="267"/>
      <c r="FA934" s="267"/>
      <c r="FB934" s="267"/>
      <c r="FC934" s="267"/>
      <c r="FD934" s="267"/>
      <c r="FE934" s="267"/>
      <c r="FF934" s="267"/>
      <c r="FG934" s="267"/>
      <c r="FH934" s="267"/>
      <c r="FI934" s="267"/>
      <c r="FJ934" s="267"/>
      <c r="FK934" s="267"/>
      <c r="FL934" s="267"/>
      <c r="FM934" s="267"/>
      <c r="FN934" s="267"/>
      <c r="FO934" s="267"/>
      <c r="FP934" s="267"/>
      <c r="FQ934" s="267"/>
      <c r="FR934" s="267"/>
      <c r="FS934" s="267"/>
      <c r="FT934" s="267"/>
      <c r="FU934" s="267"/>
      <c r="FV934" s="267"/>
      <c r="FW934" s="267"/>
      <c r="FX934" s="267"/>
      <c r="FY934" s="267"/>
      <c r="FZ934" s="267"/>
      <c r="GA934" s="267"/>
      <c r="GB934" s="267"/>
      <c r="GC934" s="267"/>
      <c r="GD934" s="267"/>
      <c r="GE934" s="267"/>
      <c r="GF934" s="267"/>
      <c r="GG934" s="267"/>
      <c r="GH934" s="267"/>
      <c r="GI934" s="267"/>
      <c r="GJ934" s="267"/>
      <c r="GK934" s="267"/>
      <c r="GL934" s="267"/>
      <c r="GM934" s="267"/>
      <c r="GN934" s="267"/>
      <c r="GO934" s="267"/>
      <c r="GP934" s="267"/>
      <c r="GQ934" s="267"/>
      <c r="GR934" s="267"/>
      <c r="GS934" s="267"/>
      <c r="GT934" s="267"/>
      <c r="GU934" s="267"/>
      <c r="GV934" s="267"/>
    </row>
    <row r="935" spans="1:204" s="502" customFormat="1">
      <c r="A935" s="258"/>
      <c r="B935" s="425"/>
      <c r="C935" s="260"/>
      <c r="D935" s="261"/>
      <c r="E935" s="262"/>
      <c r="F935" s="263"/>
      <c r="G935" s="426"/>
      <c r="H935" s="428"/>
      <c r="I935" s="507"/>
      <c r="J935" s="508"/>
      <c r="K935" s="509"/>
      <c r="L935" s="510"/>
      <c r="N935" s="511"/>
      <c r="O935" s="511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267"/>
      <c r="AU935" s="267"/>
      <c r="AV935" s="267"/>
      <c r="AW935" s="267"/>
      <c r="AX935" s="267"/>
      <c r="AY935" s="267"/>
      <c r="AZ935" s="267"/>
      <c r="BA935" s="267"/>
      <c r="BB935" s="267"/>
      <c r="BC935" s="267"/>
      <c r="BD935" s="267"/>
      <c r="BE935" s="267"/>
      <c r="BF935" s="267"/>
      <c r="BG935" s="267"/>
      <c r="BH935" s="267"/>
      <c r="BI935" s="267"/>
      <c r="BJ935" s="267"/>
      <c r="BK935" s="267"/>
      <c r="BL935" s="267"/>
      <c r="BM935" s="267"/>
      <c r="BN935" s="267"/>
      <c r="BO935" s="267"/>
      <c r="BP935" s="267"/>
      <c r="BQ935" s="267"/>
      <c r="BR935" s="267"/>
      <c r="BS935" s="26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267"/>
      <c r="CJ935" s="267"/>
      <c r="CK935" s="267"/>
      <c r="CL935" s="267"/>
      <c r="CM935" s="267"/>
      <c r="CN935" s="267"/>
      <c r="CO935" s="267"/>
      <c r="CP935" s="267"/>
      <c r="CQ935" s="267"/>
      <c r="CR935" s="267"/>
      <c r="CS935" s="267"/>
      <c r="CT935" s="267"/>
      <c r="CU935" s="267"/>
      <c r="CV935" s="267"/>
      <c r="CW935" s="267"/>
      <c r="CX935" s="267"/>
      <c r="CY935" s="267"/>
      <c r="CZ935" s="267"/>
      <c r="DA935" s="267"/>
      <c r="DB935" s="267"/>
      <c r="DC935" s="267"/>
      <c r="DD935" s="267"/>
      <c r="DE935" s="267"/>
      <c r="DF935" s="267"/>
      <c r="DG935" s="267"/>
      <c r="DH935" s="267"/>
      <c r="DI935" s="267"/>
      <c r="DJ935" s="267"/>
      <c r="DK935" s="267"/>
      <c r="DL935" s="267"/>
      <c r="DM935" s="267"/>
      <c r="DN935" s="267"/>
      <c r="DO935" s="267"/>
      <c r="DP935" s="267"/>
      <c r="DQ935" s="267"/>
      <c r="DR935" s="267"/>
      <c r="DS935" s="267"/>
      <c r="DT935" s="267"/>
      <c r="DU935" s="267"/>
      <c r="DV935" s="267"/>
      <c r="DW935" s="267"/>
      <c r="DX935" s="267"/>
      <c r="DY935" s="267"/>
      <c r="DZ935" s="267"/>
      <c r="EA935" s="267"/>
      <c r="EB935" s="267"/>
      <c r="EC935" s="267"/>
      <c r="ED935" s="267"/>
      <c r="EE935" s="267"/>
      <c r="EF935" s="267"/>
      <c r="EG935" s="267"/>
      <c r="EH935" s="267"/>
      <c r="EI935" s="267"/>
      <c r="EJ935" s="267"/>
      <c r="EK935" s="267"/>
      <c r="EL935" s="267"/>
      <c r="EM935" s="267"/>
      <c r="EN935" s="267"/>
      <c r="EO935" s="267"/>
      <c r="EP935" s="267"/>
      <c r="EQ935" s="267"/>
      <c r="ER935" s="267"/>
      <c r="ES935" s="267"/>
      <c r="ET935" s="267"/>
      <c r="EU935" s="267"/>
      <c r="EV935" s="267"/>
      <c r="EW935" s="267"/>
      <c r="EX935" s="267"/>
      <c r="EY935" s="267"/>
      <c r="EZ935" s="267"/>
      <c r="FA935" s="267"/>
      <c r="FB935" s="267"/>
      <c r="FC935" s="267"/>
      <c r="FD935" s="267"/>
      <c r="FE935" s="267"/>
      <c r="FF935" s="267"/>
      <c r="FG935" s="267"/>
      <c r="FH935" s="267"/>
      <c r="FI935" s="267"/>
      <c r="FJ935" s="267"/>
      <c r="FK935" s="267"/>
      <c r="FL935" s="267"/>
      <c r="FM935" s="267"/>
      <c r="FN935" s="267"/>
      <c r="FO935" s="267"/>
      <c r="FP935" s="267"/>
      <c r="FQ935" s="267"/>
      <c r="FR935" s="267"/>
      <c r="FS935" s="267"/>
      <c r="FT935" s="267"/>
      <c r="FU935" s="267"/>
      <c r="FV935" s="267"/>
      <c r="FW935" s="267"/>
      <c r="FX935" s="267"/>
      <c r="FY935" s="267"/>
      <c r="FZ935" s="267"/>
      <c r="GA935" s="267"/>
      <c r="GB935" s="267"/>
      <c r="GC935" s="267"/>
      <c r="GD935" s="267"/>
      <c r="GE935" s="267"/>
      <c r="GF935" s="267"/>
      <c r="GG935" s="267"/>
      <c r="GH935" s="267"/>
      <c r="GI935" s="267"/>
      <c r="GJ935" s="267"/>
      <c r="GK935" s="267"/>
      <c r="GL935" s="267"/>
      <c r="GM935" s="267"/>
      <c r="GN935" s="267"/>
      <c r="GO935" s="267"/>
      <c r="GP935" s="267"/>
      <c r="GQ935" s="267"/>
      <c r="GR935" s="267"/>
      <c r="GS935" s="267"/>
      <c r="GT935" s="267"/>
      <c r="GU935" s="267"/>
      <c r="GV935" s="267"/>
    </row>
    <row r="936" spans="1:204" s="502" customFormat="1">
      <c r="A936" s="258"/>
      <c r="B936" s="425"/>
      <c r="C936" s="260"/>
      <c r="D936" s="261"/>
      <c r="E936" s="262"/>
      <c r="F936" s="263"/>
      <c r="G936" s="426"/>
      <c r="H936" s="428"/>
      <c r="I936" s="507"/>
      <c r="J936" s="508"/>
      <c r="K936" s="509"/>
      <c r="L936" s="510"/>
      <c r="N936" s="511"/>
      <c r="O936" s="511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267"/>
      <c r="AU936" s="267"/>
      <c r="AV936" s="267"/>
      <c r="AW936" s="267"/>
      <c r="AX936" s="267"/>
      <c r="AY936" s="267"/>
      <c r="AZ936" s="267"/>
      <c r="BA936" s="267"/>
      <c r="BB936" s="267"/>
      <c r="BC936" s="267"/>
      <c r="BD936" s="267"/>
      <c r="BE936" s="267"/>
      <c r="BF936" s="267"/>
      <c r="BG936" s="267"/>
      <c r="BH936" s="267"/>
      <c r="BI936" s="267"/>
      <c r="BJ936" s="267"/>
      <c r="BK936" s="267"/>
      <c r="BL936" s="267"/>
      <c r="BM936" s="267"/>
      <c r="BN936" s="267"/>
      <c r="BO936" s="267"/>
      <c r="BP936" s="267"/>
      <c r="BQ936" s="267"/>
      <c r="BR936" s="267"/>
      <c r="BS936" s="26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267"/>
      <c r="CJ936" s="267"/>
      <c r="CK936" s="267"/>
      <c r="CL936" s="267"/>
      <c r="CM936" s="267"/>
      <c r="CN936" s="267"/>
      <c r="CO936" s="267"/>
      <c r="CP936" s="267"/>
      <c r="CQ936" s="267"/>
      <c r="CR936" s="267"/>
      <c r="CS936" s="267"/>
      <c r="CT936" s="267"/>
      <c r="CU936" s="267"/>
      <c r="CV936" s="267"/>
      <c r="CW936" s="267"/>
      <c r="CX936" s="267"/>
      <c r="CY936" s="267"/>
      <c r="CZ936" s="267"/>
      <c r="DA936" s="267"/>
      <c r="DB936" s="267"/>
      <c r="DC936" s="267"/>
      <c r="DD936" s="267"/>
      <c r="DE936" s="267"/>
      <c r="DF936" s="267"/>
      <c r="DG936" s="267"/>
      <c r="DH936" s="267"/>
      <c r="DI936" s="267"/>
      <c r="DJ936" s="267"/>
      <c r="DK936" s="267"/>
      <c r="DL936" s="267"/>
      <c r="DM936" s="267"/>
      <c r="DN936" s="267"/>
      <c r="DO936" s="267"/>
      <c r="DP936" s="267"/>
      <c r="DQ936" s="267"/>
      <c r="DR936" s="267"/>
      <c r="DS936" s="267"/>
      <c r="DT936" s="267"/>
      <c r="DU936" s="267"/>
      <c r="DV936" s="267"/>
      <c r="DW936" s="267"/>
      <c r="DX936" s="267"/>
      <c r="DY936" s="267"/>
      <c r="DZ936" s="267"/>
      <c r="EA936" s="267"/>
      <c r="EB936" s="267"/>
      <c r="EC936" s="267"/>
      <c r="ED936" s="267"/>
      <c r="EE936" s="267"/>
      <c r="EF936" s="267"/>
      <c r="EG936" s="267"/>
      <c r="EH936" s="267"/>
      <c r="EI936" s="267"/>
      <c r="EJ936" s="267"/>
      <c r="EK936" s="267"/>
      <c r="EL936" s="267"/>
      <c r="EM936" s="267"/>
      <c r="EN936" s="267"/>
      <c r="EO936" s="267"/>
      <c r="EP936" s="267"/>
      <c r="EQ936" s="267"/>
      <c r="ER936" s="267"/>
      <c r="ES936" s="267"/>
      <c r="ET936" s="267"/>
      <c r="EU936" s="267"/>
      <c r="EV936" s="267"/>
      <c r="EW936" s="267"/>
      <c r="EX936" s="267"/>
      <c r="EY936" s="267"/>
      <c r="EZ936" s="267"/>
      <c r="FA936" s="267"/>
      <c r="FB936" s="267"/>
      <c r="FC936" s="267"/>
      <c r="FD936" s="267"/>
      <c r="FE936" s="267"/>
      <c r="FF936" s="267"/>
      <c r="FG936" s="267"/>
      <c r="FH936" s="267"/>
      <c r="FI936" s="267"/>
      <c r="FJ936" s="267"/>
      <c r="FK936" s="267"/>
      <c r="FL936" s="267"/>
      <c r="FM936" s="267"/>
      <c r="FN936" s="267"/>
      <c r="FO936" s="267"/>
      <c r="FP936" s="267"/>
      <c r="FQ936" s="267"/>
      <c r="FR936" s="267"/>
      <c r="FS936" s="267"/>
      <c r="FT936" s="267"/>
      <c r="FU936" s="267"/>
      <c r="FV936" s="267"/>
      <c r="FW936" s="267"/>
      <c r="FX936" s="267"/>
      <c r="FY936" s="267"/>
      <c r="FZ936" s="267"/>
      <c r="GA936" s="267"/>
      <c r="GB936" s="267"/>
      <c r="GC936" s="267"/>
      <c r="GD936" s="267"/>
      <c r="GE936" s="267"/>
      <c r="GF936" s="267"/>
      <c r="GG936" s="267"/>
      <c r="GH936" s="267"/>
      <c r="GI936" s="267"/>
      <c r="GJ936" s="267"/>
      <c r="GK936" s="267"/>
      <c r="GL936" s="267"/>
      <c r="GM936" s="267"/>
      <c r="GN936" s="267"/>
      <c r="GO936" s="267"/>
      <c r="GP936" s="267"/>
      <c r="GQ936" s="267"/>
      <c r="GR936" s="267"/>
      <c r="GS936" s="267"/>
      <c r="GT936" s="267"/>
      <c r="GU936" s="267"/>
      <c r="GV936" s="267"/>
    </row>
    <row r="937" spans="1:204" s="502" customFormat="1">
      <c r="A937" s="258"/>
      <c r="B937" s="425"/>
      <c r="C937" s="260"/>
      <c r="D937" s="261"/>
      <c r="E937" s="262"/>
      <c r="F937" s="263"/>
      <c r="G937" s="426"/>
      <c r="H937" s="428"/>
      <c r="I937" s="507"/>
      <c r="J937" s="508"/>
      <c r="K937" s="509"/>
      <c r="L937" s="510"/>
      <c r="N937" s="511"/>
      <c r="O937" s="511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267"/>
      <c r="AU937" s="267"/>
      <c r="AV937" s="267"/>
      <c r="AW937" s="267"/>
      <c r="AX937" s="267"/>
      <c r="AY937" s="267"/>
      <c r="AZ937" s="267"/>
      <c r="BA937" s="267"/>
      <c r="BB937" s="267"/>
      <c r="BC937" s="267"/>
      <c r="BD937" s="267"/>
      <c r="BE937" s="267"/>
      <c r="BF937" s="267"/>
      <c r="BG937" s="267"/>
      <c r="BH937" s="267"/>
      <c r="BI937" s="267"/>
      <c r="BJ937" s="267"/>
      <c r="BK937" s="267"/>
      <c r="BL937" s="267"/>
      <c r="BM937" s="267"/>
      <c r="BN937" s="267"/>
      <c r="BO937" s="267"/>
      <c r="BP937" s="267"/>
      <c r="BQ937" s="267"/>
      <c r="BR937" s="267"/>
      <c r="BS937" s="26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267"/>
      <c r="CJ937" s="267"/>
      <c r="CK937" s="267"/>
      <c r="CL937" s="267"/>
      <c r="CM937" s="267"/>
      <c r="CN937" s="267"/>
      <c r="CO937" s="267"/>
      <c r="CP937" s="267"/>
      <c r="CQ937" s="267"/>
      <c r="CR937" s="267"/>
      <c r="CS937" s="267"/>
      <c r="CT937" s="267"/>
      <c r="CU937" s="267"/>
      <c r="CV937" s="267"/>
      <c r="CW937" s="267"/>
      <c r="CX937" s="267"/>
      <c r="CY937" s="267"/>
      <c r="CZ937" s="267"/>
      <c r="DA937" s="267"/>
      <c r="DB937" s="267"/>
      <c r="DC937" s="267"/>
      <c r="DD937" s="267"/>
      <c r="DE937" s="267"/>
      <c r="DF937" s="267"/>
      <c r="DG937" s="267"/>
      <c r="DH937" s="267"/>
      <c r="DI937" s="267"/>
      <c r="DJ937" s="267"/>
      <c r="DK937" s="267"/>
      <c r="DL937" s="267"/>
      <c r="DM937" s="267"/>
      <c r="DN937" s="267"/>
      <c r="DO937" s="267"/>
      <c r="DP937" s="267"/>
      <c r="DQ937" s="267"/>
      <c r="DR937" s="267"/>
      <c r="DS937" s="267"/>
      <c r="DT937" s="267"/>
      <c r="DU937" s="267"/>
      <c r="DV937" s="267"/>
      <c r="DW937" s="267"/>
      <c r="DX937" s="267"/>
      <c r="DY937" s="267"/>
      <c r="DZ937" s="267"/>
      <c r="EA937" s="267"/>
      <c r="EB937" s="267"/>
      <c r="EC937" s="267"/>
      <c r="ED937" s="267"/>
      <c r="EE937" s="267"/>
      <c r="EF937" s="267"/>
      <c r="EG937" s="267"/>
      <c r="EH937" s="267"/>
      <c r="EI937" s="267"/>
      <c r="EJ937" s="267"/>
      <c r="EK937" s="267"/>
      <c r="EL937" s="267"/>
      <c r="EM937" s="267"/>
      <c r="EN937" s="267"/>
      <c r="EO937" s="267"/>
      <c r="EP937" s="267"/>
      <c r="EQ937" s="267"/>
      <c r="ER937" s="267"/>
      <c r="ES937" s="267"/>
      <c r="ET937" s="267"/>
      <c r="EU937" s="267"/>
      <c r="EV937" s="267"/>
      <c r="EW937" s="267"/>
      <c r="EX937" s="267"/>
      <c r="EY937" s="267"/>
      <c r="EZ937" s="267"/>
      <c r="FA937" s="267"/>
      <c r="FB937" s="267"/>
      <c r="FC937" s="267"/>
      <c r="FD937" s="267"/>
      <c r="FE937" s="267"/>
      <c r="FF937" s="267"/>
      <c r="FG937" s="267"/>
      <c r="FH937" s="267"/>
      <c r="FI937" s="267"/>
      <c r="FJ937" s="267"/>
      <c r="FK937" s="267"/>
      <c r="FL937" s="267"/>
      <c r="FM937" s="267"/>
      <c r="FN937" s="267"/>
      <c r="FO937" s="267"/>
      <c r="FP937" s="267"/>
      <c r="FQ937" s="267"/>
      <c r="FR937" s="267"/>
      <c r="FS937" s="267"/>
      <c r="FT937" s="267"/>
      <c r="FU937" s="267"/>
      <c r="FV937" s="267"/>
      <c r="FW937" s="267"/>
      <c r="FX937" s="267"/>
      <c r="FY937" s="267"/>
      <c r="FZ937" s="267"/>
      <c r="GA937" s="267"/>
      <c r="GB937" s="267"/>
      <c r="GC937" s="267"/>
      <c r="GD937" s="267"/>
      <c r="GE937" s="267"/>
      <c r="GF937" s="267"/>
      <c r="GG937" s="267"/>
      <c r="GH937" s="267"/>
      <c r="GI937" s="267"/>
      <c r="GJ937" s="267"/>
      <c r="GK937" s="267"/>
      <c r="GL937" s="267"/>
      <c r="GM937" s="267"/>
      <c r="GN937" s="267"/>
      <c r="GO937" s="267"/>
      <c r="GP937" s="267"/>
      <c r="GQ937" s="267"/>
      <c r="GR937" s="267"/>
      <c r="GS937" s="267"/>
      <c r="GT937" s="267"/>
      <c r="GU937" s="267"/>
      <c r="GV937" s="267"/>
    </row>
    <row r="938" spans="1:204" s="502" customFormat="1">
      <c r="A938" s="258"/>
      <c r="B938" s="425"/>
      <c r="C938" s="260"/>
      <c r="D938" s="261"/>
      <c r="E938" s="262"/>
      <c r="F938" s="263"/>
      <c r="G938" s="426"/>
      <c r="H938" s="428"/>
      <c r="I938" s="507"/>
      <c r="J938" s="508"/>
      <c r="K938" s="509"/>
      <c r="L938" s="510"/>
      <c r="N938" s="511"/>
      <c r="O938" s="511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267"/>
      <c r="AU938" s="267"/>
      <c r="AV938" s="267"/>
      <c r="AW938" s="267"/>
      <c r="AX938" s="267"/>
      <c r="AY938" s="267"/>
      <c r="AZ938" s="267"/>
      <c r="BA938" s="267"/>
      <c r="BB938" s="267"/>
      <c r="BC938" s="267"/>
      <c r="BD938" s="267"/>
      <c r="BE938" s="267"/>
      <c r="BF938" s="267"/>
      <c r="BG938" s="267"/>
      <c r="BH938" s="267"/>
      <c r="BI938" s="267"/>
      <c r="BJ938" s="267"/>
      <c r="BK938" s="267"/>
      <c r="BL938" s="267"/>
      <c r="BM938" s="267"/>
      <c r="BN938" s="267"/>
      <c r="BO938" s="267"/>
      <c r="BP938" s="267"/>
      <c r="BQ938" s="267"/>
      <c r="BR938" s="267"/>
      <c r="BS938" s="26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267"/>
      <c r="CJ938" s="267"/>
      <c r="CK938" s="267"/>
      <c r="CL938" s="267"/>
      <c r="CM938" s="267"/>
      <c r="CN938" s="267"/>
      <c r="CO938" s="267"/>
      <c r="CP938" s="267"/>
      <c r="CQ938" s="267"/>
      <c r="CR938" s="267"/>
      <c r="CS938" s="267"/>
      <c r="CT938" s="267"/>
      <c r="CU938" s="267"/>
      <c r="CV938" s="267"/>
      <c r="CW938" s="267"/>
      <c r="CX938" s="267"/>
      <c r="CY938" s="267"/>
      <c r="CZ938" s="267"/>
      <c r="DA938" s="267"/>
      <c r="DB938" s="267"/>
      <c r="DC938" s="267"/>
      <c r="DD938" s="267"/>
      <c r="DE938" s="267"/>
      <c r="DF938" s="267"/>
      <c r="DG938" s="267"/>
      <c r="DH938" s="267"/>
      <c r="DI938" s="267"/>
      <c r="DJ938" s="267"/>
      <c r="DK938" s="267"/>
      <c r="DL938" s="267"/>
      <c r="DM938" s="267"/>
      <c r="DN938" s="267"/>
      <c r="DO938" s="267"/>
      <c r="DP938" s="267"/>
      <c r="DQ938" s="267"/>
      <c r="DR938" s="267"/>
      <c r="DS938" s="267"/>
      <c r="DT938" s="267"/>
      <c r="DU938" s="267"/>
      <c r="DV938" s="267"/>
      <c r="DW938" s="267"/>
      <c r="DX938" s="267"/>
      <c r="DY938" s="267"/>
      <c r="DZ938" s="267"/>
      <c r="EA938" s="267"/>
      <c r="EB938" s="267"/>
      <c r="EC938" s="267"/>
      <c r="ED938" s="267"/>
      <c r="EE938" s="267"/>
      <c r="EF938" s="267"/>
      <c r="EG938" s="267"/>
      <c r="EH938" s="267"/>
      <c r="EI938" s="267"/>
      <c r="EJ938" s="267"/>
      <c r="EK938" s="267"/>
      <c r="EL938" s="267"/>
      <c r="EM938" s="267"/>
      <c r="EN938" s="267"/>
      <c r="EO938" s="267"/>
      <c r="EP938" s="267"/>
      <c r="EQ938" s="267"/>
      <c r="ER938" s="267"/>
      <c r="ES938" s="267"/>
      <c r="ET938" s="267"/>
      <c r="EU938" s="267"/>
      <c r="EV938" s="267"/>
      <c r="EW938" s="267"/>
      <c r="EX938" s="267"/>
      <c r="EY938" s="267"/>
      <c r="EZ938" s="267"/>
      <c r="FA938" s="267"/>
      <c r="FB938" s="267"/>
      <c r="FC938" s="267"/>
      <c r="FD938" s="267"/>
      <c r="FE938" s="267"/>
      <c r="FF938" s="267"/>
      <c r="FG938" s="267"/>
      <c r="FH938" s="267"/>
      <c r="FI938" s="267"/>
      <c r="FJ938" s="267"/>
      <c r="FK938" s="267"/>
      <c r="FL938" s="267"/>
      <c r="FM938" s="267"/>
      <c r="FN938" s="267"/>
      <c r="FO938" s="267"/>
      <c r="FP938" s="267"/>
      <c r="FQ938" s="267"/>
      <c r="FR938" s="267"/>
      <c r="FS938" s="267"/>
      <c r="FT938" s="267"/>
      <c r="FU938" s="267"/>
      <c r="FV938" s="267"/>
      <c r="FW938" s="267"/>
      <c r="FX938" s="267"/>
      <c r="FY938" s="267"/>
      <c r="FZ938" s="267"/>
      <c r="GA938" s="267"/>
      <c r="GB938" s="267"/>
      <c r="GC938" s="267"/>
      <c r="GD938" s="267"/>
      <c r="GE938" s="267"/>
      <c r="GF938" s="267"/>
      <c r="GG938" s="267"/>
      <c r="GH938" s="267"/>
      <c r="GI938" s="267"/>
      <c r="GJ938" s="267"/>
      <c r="GK938" s="267"/>
      <c r="GL938" s="267"/>
      <c r="GM938" s="267"/>
      <c r="GN938" s="267"/>
      <c r="GO938" s="267"/>
      <c r="GP938" s="267"/>
      <c r="GQ938" s="267"/>
      <c r="GR938" s="267"/>
      <c r="GS938" s="267"/>
      <c r="GT938" s="267"/>
      <c r="GU938" s="267"/>
      <c r="GV938" s="267"/>
    </row>
    <row r="939" spans="1:204" s="502" customFormat="1">
      <c r="A939" s="258"/>
      <c r="B939" s="425"/>
      <c r="C939" s="260"/>
      <c r="D939" s="261"/>
      <c r="E939" s="262"/>
      <c r="F939" s="263"/>
      <c r="G939" s="426"/>
      <c r="H939" s="428"/>
      <c r="I939" s="507"/>
      <c r="J939" s="508"/>
      <c r="K939" s="509"/>
      <c r="L939" s="510"/>
      <c r="N939" s="511"/>
      <c r="O939" s="511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267"/>
      <c r="AU939" s="267"/>
      <c r="AV939" s="267"/>
      <c r="AW939" s="267"/>
      <c r="AX939" s="267"/>
      <c r="AY939" s="267"/>
      <c r="AZ939" s="267"/>
      <c r="BA939" s="267"/>
      <c r="BB939" s="267"/>
      <c r="BC939" s="267"/>
      <c r="BD939" s="267"/>
      <c r="BE939" s="267"/>
      <c r="BF939" s="267"/>
      <c r="BG939" s="267"/>
      <c r="BH939" s="267"/>
      <c r="BI939" s="267"/>
      <c r="BJ939" s="267"/>
      <c r="BK939" s="267"/>
      <c r="BL939" s="267"/>
      <c r="BM939" s="267"/>
      <c r="BN939" s="267"/>
      <c r="BO939" s="267"/>
      <c r="BP939" s="267"/>
      <c r="BQ939" s="267"/>
      <c r="BR939" s="267"/>
      <c r="BS939" s="26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267"/>
      <c r="CJ939" s="267"/>
      <c r="CK939" s="267"/>
      <c r="CL939" s="267"/>
      <c r="CM939" s="267"/>
      <c r="CN939" s="267"/>
      <c r="CO939" s="267"/>
      <c r="CP939" s="267"/>
      <c r="CQ939" s="267"/>
      <c r="CR939" s="267"/>
      <c r="CS939" s="267"/>
      <c r="CT939" s="267"/>
      <c r="CU939" s="267"/>
      <c r="CV939" s="267"/>
      <c r="CW939" s="267"/>
      <c r="CX939" s="267"/>
      <c r="CY939" s="267"/>
      <c r="CZ939" s="267"/>
      <c r="DA939" s="267"/>
      <c r="DB939" s="267"/>
      <c r="DC939" s="267"/>
      <c r="DD939" s="267"/>
      <c r="DE939" s="267"/>
      <c r="DF939" s="267"/>
      <c r="DG939" s="267"/>
      <c r="DH939" s="267"/>
      <c r="DI939" s="267"/>
      <c r="DJ939" s="267"/>
      <c r="DK939" s="267"/>
      <c r="DL939" s="267"/>
      <c r="DM939" s="267"/>
      <c r="DN939" s="267"/>
      <c r="DO939" s="267"/>
      <c r="DP939" s="267"/>
      <c r="DQ939" s="267"/>
      <c r="DR939" s="267"/>
      <c r="DS939" s="267"/>
      <c r="DT939" s="267"/>
      <c r="DU939" s="267"/>
      <c r="DV939" s="267"/>
      <c r="DW939" s="267"/>
      <c r="DX939" s="267"/>
      <c r="DY939" s="267"/>
      <c r="DZ939" s="267"/>
      <c r="EA939" s="267"/>
      <c r="EB939" s="267"/>
      <c r="EC939" s="267"/>
      <c r="ED939" s="267"/>
      <c r="EE939" s="267"/>
      <c r="EF939" s="267"/>
      <c r="EG939" s="267"/>
      <c r="EH939" s="267"/>
      <c r="EI939" s="267"/>
      <c r="EJ939" s="267"/>
      <c r="EK939" s="267"/>
      <c r="EL939" s="267"/>
      <c r="EM939" s="267"/>
      <c r="EN939" s="267"/>
      <c r="EO939" s="267"/>
      <c r="EP939" s="267"/>
      <c r="EQ939" s="267"/>
      <c r="ER939" s="267"/>
      <c r="ES939" s="267"/>
      <c r="ET939" s="267"/>
      <c r="EU939" s="267"/>
      <c r="EV939" s="267"/>
      <c r="EW939" s="267"/>
      <c r="EX939" s="267"/>
      <c r="EY939" s="267"/>
      <c r="EZ939" s="267"/>
      <c r="FA939" s="267"/>
      <c r="FB939" s="267"/>
      <c r="FC939" s="267"/>
      <c r="FD939" s="267"/>
      <c r="FE939" s="267"/>
      <c r="FF939" s="267"/>
      <c r="FG939" s="267"/>
      <c r="FH939" s="267"/>
      <c r="FI939" s="267"/>
      <c r="FJ939" s="267"/>
      <c r="FK939" s="267"/>
      <c r="FL939" s="267"/>
      <c r="FM939" s="267"/>
      <c r="FN939" s="267"/>
      <c r="FO939" s="267"/>
      <c r="FP939" s="267"/>
      <c r="FQ939" s="267"/>
      <c r="FR939" s="267"/>
      <c r="FS939" s="267"/>
      <c r="FT939" s="267"/>
      <c r="FU939" s="267"/>
      <c r="FV939" s="267"/>
      <c r="FW939" s="267"/>
      <c r="FX939" s="267"/>
      <c r="FY939" s="267"/>
      <c r="FZ939" s="267"/>
      <c r="GA939" s="267"/>
      <c r="GB939" s="267"/>
      <c r="GC939" s="267"/>
      <c r="GD939" s="267"/>
      <c r="GE939" s="267"/>
      <c r="GF939" s="267"/>
      <c r="GG939" s="267"/>
      <c r="GH939" s="267"/>
      <c r="GI939" s="267"/>
      <c r="GJ939" s="267"/>
      <c r="GK939" s="267"/>
      <c r="GL939" s="267"/>
      <c r="GM939" s="267"/>
      <c r="GN939" s="267"/>
      <c r="GO939" s="267"/>
      <c r="GP939" s="267"/>
      <c r="GQ939" s="267"/>
      <c r="GR939" s="267"/>
      <c r="GS939" s="267"/>
      <c r="GT939" s="267"/>
      <c r="GU939" s="267"/>
      <c r="GV939" s="267"/>
    </row>
    <row r="940" spans="1:204" s="502" customFormat="1">
      <c r="A940" s="258"/>
      <c r="B940" s="425"/>
      <c r="C940" s="260"/>
      <c r="D940" s="261"/>
      <c r="E940" s="262"/>
      <c r="F940" s="263"/>
      <c r="G940" s="426"/>
      <c r="H940" s="428"/>
      <c r="I940" s="507"/>
      <c r="J940" s="508"/>
      <c r="K940" s="509"/>
      <c r="L940" s="510"/>
      <c r="N940" s="511"/>
      <c r="O940" s="511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  <c r="AJ940" s="267"/>
      <c r="AK940" s="267"/>
      <c r="AL940" s="267"/>
      <c r="AM940" s="267"/>
      <c r="AN940" s="267"/>
      <c r="AO940" s="267"/>
      <c r="AP940" s="267"/>
      <c r="AQ940" s="267"/>
      <c r="AR940" s="267"/>
      <c r="AS940" s="267"/>
      <c r="AT940" s="267"/>
      <c r="AU940" s="267"/>
      <c r="AV940" s="267"/>
      <c r="AW940" s="267"/>
      <c r="AX940" s="267"/>
      <c r="AY940" s="267"/>
      <c r="AZ940" s="267"/>
      <c r="BA940" s="267"/>
      <c r="BB940" s="267"/>
      <c r="BC940" s="267"/>
      <c r="BD940" s="267"/>
      <c r="BE940" s="267"/>
      <c r="BF940" s="267"/>
      <c r="BG940" s="267"/>
      <c r="BH940" s="267"/>
      <c r="BI940" s="267"/>
      <c r="BJ940" s="267"/>
      <c r="BK940" s="267"/>
      <c r="BL940" s="267"/>
      <c r="BM940" s="267"/>
      <c r="BN940" s="267"/>
      <c r="BO940" s="267"/>
      <c r="BP940" s="267"/>
      <c r="BQ940" s="267"/>
      <c r="BR940" s="267"/>
      <c r="BS940" s="26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267"/>
      <c r="CJ940" s="267"/>
      <c r="CK940" s="267"/>
      <c r="CL940" s="267"/>
      <c r="CM940" s="267"/>
      <c r="CN940" s="267"/>
      <c r="CO940" s="267"/>
      <c r="CP940" s="267"/>
      <c r="CQ940" s="267"/>
      <c r="CR940" s="267"/>
      <c r="CS940" s="267"/>
      <c r="CT940" s="267"/>
      <c r="CU940" s="267"/>
      <c r="CV940" s="267"/>
      <c r="CW940" s="267"/>
      <c r="CX940" s="267"/>
      <c r="CY940" s="267"/>
      <c r="CZ940" s="267"/>
      <c r="DA940" s="267"/>
      <c r="DB940" s="267"/>
      <c r="DC940" s="267"/>
      <c r="DD940" s="267"/>
      <c r="DE940" s="267"/>
      <c r="DF940" s="267"/>
      <c r="DG940" s="267"/>
      <c r="DH940" s="267"/>
      <c r="DI940" s="267"/>
      <c r="DJ940" s="267"/>
      <c r="DK940" s="267"/>
      <c r="DL940" s="267"/>
      <c r="DM940" s="267"/>
      <c r="DN940" s="267"/>
      <c r="DO940" s="267"/>
      <c r="DP940" s="267"/>
      <c r="DQ940" s="267"/>
      <c r="DR940" s="267"/>
      <c r="DS940" s="267"/>
      <c r="DT940" s="267"/>
      <c r="DU940" s="267"/>
      <c r="DV940" s="267"/>
      <c r="DW940" s="267"/>
      <c r="DX940" s="267"/>
      <c r="DY940" s="267"/>
      <c r="DZ940" s="267"/>
      <c r="EA940" s="267"/>
      <c r="EB940" s="267"/>
      <c r="EC940" s="267"/>
      <c r="ED940" s="267"/>
      <c r="EE940" s="267"/>
      <c r="EF940" s="267"/>
      <c r="EG940" s="267"/>
      <c r="EH940" s="267"/>
      <c r="EI940" s="267"/>
      <c r="EJ940" s="267"/>
      <c r="EK940" s="267"/>
      <c r="EL940" s="267"/>
      <c r="EM940" s="267"/>
      <c r="EN940" s="267"/>
      <c r="EO940" s="267"/>
      <c r="EP940" s="267"/>
      <c r="EQ940" s="267"/>
      <c r="ER940" s="267"/>
      <c r="ES940" s="267"/>
      <c r="ET940" s="267"/>
      <c r="EU940" s="267"/>
      <c r="EV940" s="267"/>
      <c r="EW940" s="267"/>
      <c r="EX940" s="267"/>
      <c r="EY940" s="267"/>
      <c r="EZ940" s="267"/>
      <c r="FA940" s="267"/>
      <c r="FB940" s="267"/>
      <c r="FC940" s="267"/>
      <c r="FD940" s="267"/>
      <c r="FE940" s="267"/>
      <c r="FF940" s="267"/>
      <c r="FG940" s="267"/>
      <c r="FH940" s="267"/>
      <c r="FI940" s="267"/>
      <c r="FJ940" s="267"/>
      <c r="FK940" s="267"/>
      <c r="FL940" s="267"/>
      <c r="FM940" s="267"/>
      <c r="FN940" s="267"/>
      <c r="FO940" s="267"/>
      <c r="FP940" s="267"/>
      <c r="FQ940" s="267"/>
      <c r="FR940" s="267"/>
      <c r="FS940" s="267"/>
      <c r="FT940" s="267"/>
      <c r="FU940" s="267"/>
      <c r="FV940" s="267"/>
      <c r="FW940" s="267"/>
      <c r="FX940" s="267"/>
      <c r="FY940" s="267"/>
      <c r="FZ940" s="267"/>
      <c r="GA940" s="267"/>
      <c r="GB940" s="267"/>
      <c r="GC940" s="267"/>
      <c r="GD940" s="267"/>
      <c r="GE940" s="267"/>
      <c r="GF940" s="267"/>
      <c r="GG940" s="267"/>
      <c r="GH940" s="267"/>
      <c r="GI940" s="267"/>
      <c r="GJ940" s="267"/>
      <c r="GK940" s="267"/>
      <c r="GL940" s="267"/>
      <c r="GM940" s="267"/>
      <c r="GN940" s="267"/>
      <c r="GO940" s="267"/>
      <c r="GP940" s="267"/>
      <c r="GQ940" s="267"/>
      <c r="GR940" s="267"/>
      <c r="GS940" s="267"/>
      <c r="GT940" s="267"/>
      <c r="GU940" s="267"/>
      <c r="GV940" s="267"/>
    </row>
    <row r="941" spans="1:204" s="502" customFormat="1">
      <c r="A941" s="258"/>
      <c r="B941" s="425"/>
      <c r="C941" s="260"/>
      <c r="D941" s="261"/>
      <c r="E941" s="262"/>
      <c r="F941" s="263"/>
      <c r="G941" s="426"/>
      <c r="H941" s="428"/>
      <c r="I941" s="507"/>
      <c r="J941" s="508"/>
      <c r="K941" s="509"/>
      <c r="L941" s="510"/>
      <c r="N941" s="511"/>
      <c r="O941" s="511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  <c r="AJ941" s="267"/>
      <c r="AK941" s="267"/>
      <c r="AL941" s="267"/>
      <c r="AM941" s="267"/>
      <c r="AN941" s="267"/>
      <c r="AO941" s="267"/>
      <c r="AP941" s="267"/>
      <c r="AQ941" s="267"/>
      <c r="AR941" s="267"/>
      <c r="AS941" s="267"/>
      <c r="AT941" s="267"/>
      <c r="AU941" s="267"/>
      <c r="AV941" s="267"/>
      <c r="AW941" s="267"/>
      <c r="AX941" s="267"/>
      <c r="AY941" s="267"/>
      <c r="AZ941" s="267"/>
      <c r="BA941" s="267"/>
      <c r="BB941" s="267"/>
      <c r="BC941" s="267"/>
      <c r="BD941" s="267"/>
      <c r="BE941" s="267"/>
      <c r="BF941" s="267"/>
      <c r="BG941" s="267"/>
      <c r="BH941" s="267"/>
      <c r="BI941" s="267"/>
      <c r="BJ941" s="267"/>
      <c r="BK941" s="267"/>
      <c r="BL941" s="267"/>
      <c r="BM941" s="267"/>
      <c r="BN941" s="267"/>
      <c r="BO941" s="267"/>
      <c r="BP941" s="267"/>
      <c r="BQ941" s="267"/>
      <c r="BR941" s="267"/>
      <c r="BS941" s="26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267"/>
      <c r="CJ941" s="267"/>
      <c r="CK941" s="267"/>
      <c r="CL941" s="267"/>
      <c r="CM941" s="267"/>
      <c r="CN941" s="267"/>
      <c r="CO941" s="267"/>
      <c r="CP941" s="267"/>
      <c r="CQ941" s="267"/>
      <c r="CR941" s="267"/>
      <c r="CS941" s="267"/>
      <c r="CT941" s="267"/>
      <c r="CU941" s="267"/>
      <c r="CV941" s="267"/>
      <c r="CW941" s="267"/>
      <c r="CX941" s="267"/>
      <c r="CY941" s="267"/>
      <c r="CZ941" s="267"/>
      <c r="DA941" s="267"/>
      <c r="DB941" s="267"/>
      <c r="DC941" s="267"/>
      <c r="DD941" s="267"/>
      <c r="DE941" s="267"/>
      <c r="DF941" s="267"/>
      <c r="DG941" s="267"/>
      <c r="DH941" s="267"/>
      <c r="DI941" s="267"/>
      <c r="DJ941" s="267"/>
      <c r="DK941" s="267"/>
      <c r="DL941" s="267"/>
      <c r="DM941" s="267"/>
      <c r="DN941" s="267"/>
      <c r="DO941" s="267"/>
      <c r="DP941" s="267"/>
      <c r="DQ941" s="267"/>
      <c r="DR941" s="267"/>
      <c r="DS941" s="267"/>
      <c r="DT941" s="267"/>
      <c r="DU941" s="267"/>
      <c r="DV941" s="267"/>
      <c r="DW941" s="267"/>
      <c r="DX941" s="267"/>
      <c r="DY941" s="267"/>
      <c r="DZ941" s="267"/>
      <c r="EA941" s="267"/>
      <c r="EB941" s="267"/>
      <c r="EC941" s="267"/>
      <c r="ED941" s="267"/>
      <c r="EE941" s="267"/>
      <c r="EF941" s="267"/>
      <c r="EG941" s="267"/>
      <c r="EH941" s="267"/>
      <c r="EI941" s="267"/>
      <c r="EJ941" s="267"/>
      <c r="EK941" s="267"/>
      <c r="EL941" s="267"/>
      <c r="EM941" s="267"/>
      <c r="EN941" s="267"/>
      <c r="EO941" s="267"/>
      <c r="EP941" s="267"/>
      <c r="EQ941" s="267"/>
      <c r="ER941" s="267"/>
      <c r="ES941" s="267"/>
      <c r="ET941" s="267"/>
      <c r="EU941" s="267"/>
      <c r="EV941" s="267"/>
      <c r="EW941" s="267"/>
      <c r="EX941" s="267"/>
      <c r="EY941" s="267"/>
      <c r="EZ941" s="267"/>
      <c r="FA941" s="267"/>
      <c r="FB941" s="267"/>
      <c r="FC941" s="267"/>
      <c r="FD941" s="267"/>
      <c r="FE941" s="267"/>
      <c r="FF941" s="267"/>
      <c r="FG941" s="267"/>
      <c r="FH941" s="267"/>
      <c r="FI941" s="267"/>
      <c r="FJ941" s="267"/>
      <c r="FK941" s="267"/>
      <c r="FL941" s="267"/>
      <c r="FM941" s="267"/>
      <c r="FN941" s="267"/>
      <c r="FO941" s="267"/>
      <c r="FP941" s="267"/>
      <c r="FQ941" s="267"/>
      <c r="FR941" s="267"/>
      <c r="FS941" s="267"/>
      <c r="FT941" s="267"/>
      <c r="FU941" s="267"/>
      <c r="FV941" s="267"/>
      <c r="FW941" s="267"/>
      <c r="FX941" s="267"/>
      <c r="FY941" s="267"/>
      <c r="FZ941" s="267"/>
      <c r="GA941" s="267"/>
      <c r="GB941" s="267"/>
      <c r="GC941" s="267"/>
      <c r="GD941" s="267"/>
      <c r="GE941" s="267"/>
      <c r="GF941" s="267"/>
      <c r="GG941" s="267"/>
      <c r="GH941" s="267"/>
      <c r="GI941" s="267"/>
      <c r="GJ941" s="267"/>
      <c r="GK941" s="267"/>
      <c r="GL941" s="267"/>
      <c r="GM941" s="267"/>
      <c r="GN941" s="267"/>
      <c r="GO941" s="267"/>
      <c r="GP941" s="267"/>
      <c r="GQ941" s="267"/>
      <c r="GR941" s="267"/>
      <c r="GS941" s="267"/>
      <c r="GT941" s="267"/>
      <c r="GU941" s="267"/>
      <c r="GV941" s="267"/>
    </row>
    <row r="942" spans="1:204" s="502" customFormat="1">
      <c r="A942" s="258"/>
      <c r="B942" s="425"/>
      <c r="C942" s="260"/>
      <c r="D942" s="261"/>
      <c r="E942" s="262"/>
      <c r="F942" s="263"/>
      <c r="G942" s="426"/>
      <c r="H942" s="428"/>
      <c r="I942" s="507"/>
      <c r="J942" s="508"/>
      <c r="K942" s="509"/>
      <c r="L942" s="510"/>
      <c r="N942" s="511"/>
      <c r="O942" s="511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  <c r="AJ942" s="267"/>
      <c r="AK942" s="267"/>
      <c r="AL942" s="267"/>
      <c r="AM942" s="267"/>
      <c r="AN942" s="267"/>
      <c r="AO942" s="267"/>
      <c r="AP942" s="267"/>
      <c r="AQ942" s="267"/>
      <c r="AR942" s="267"/>
      <c r="AS942" s="267"/>
      <c r="AT942" s="267"/>
      <c r="AU942" s="267"/>
      <c r="AV942" s="267"/>
      <c r="AW942" s="267"/>
      <c r="AX942" s="267"/>
      <c r="AY942" s="267"/>
      <c r="AZ942" s="267"/>
      <c r="BA942" s="267"/>
      <c r="BB942" s="267"/>
      <c r="BC942" s="267"/>
      <c r="BD942" s="267"/>
      <c r="BE942" s="267"/>
      <c r="BF942" s="267"/>
      <c r="BG942" s="267"/>
      <c r="BH942" s="267"/>
      <c r="BI942" s="267"/>
      <c r="BJ942" s="267"/>
      <c r="BK942" s="267"/>
      <c r="BL942" s="267"/>
      <c r="BM942" s="267"/>
      <c r="BN942" s="267"/>
      <c r="BO942" s="267"/>
      <c r="BP942" s="267"/>
      <c r="BQ942" s="267"/>
      <c r="BR942" s="267"/>
      <c r="BS942" s="26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267"/>
      <c r="CJ942" s="267"/>
      <c r="CK942" s="267"/>
      <c r="CL942" s="267"/>
      <c r="CM942" s="267"/>
      <c r="CN942" s="267"/>
      <c r="CO942" s="267"/>
      <c r="CP942" s="267"/>
      <c r="CQ942" s="267"/>
      <c r="CR942" s="267"/>
      <c r="CS942" s="267"/>
      <c r="CT942" s="267"/>
      <c r="CU942" s="267"/>
      <c r="CV942" s="267"/>
      <c r="CW942" s="267"/>
      <c r="CX942" s="267"/>
      <c r="CY942" s="267"/>
      <c r="CZ942" s="267"/>
      <c r="DA942" s="267"/>
      <c r="DB942" s="267"/>
      <c r="DC942" s="267"/>
      <c r="DD942" s="267"/>
      <c r="DE942" s="267"/>
      <c r="DF942" s="267"/>
      <c r="DG942" s="267"/>
      <c r="DH942" s="267"/>
      <c r="DI942" s="267"/>
      <c r="DJ942" s="267"/>
      <c r="DK942" s="267"/>
      <c r="DL942" s="267"/>
      <c r="DM942" s="267"/>
      <c r="DN942" s="267"/>
      <c r="DO942" s="267"/>
      <c r="DP942" s="267"/>
      <c r="DQ942" s="267"/>
      <c r="DR942" s="267"/>
      <c r="DS942" s="267"/>
      <c r="DT942" s="267"/>
      <c r="DU942" s="267"/>
      <c r="DV942" s="267"/>
      <c r="DW942" s="267"/>
      <c r="DX942" s="267"/>
      <c r="DY942" s="267"/>
      <c r="DZ942" s="267"/>
      <c r="EA942" s="267"/>
      <c r="EB942" s="267"/>
      <c r="EC942" s="267"/>
      <c r="ED942" s="267"/>
      <c r="EE942" s="267"/>
      <c r="EF942" s="267"/>
      <c r="EG942" s="267"/>
      <c r="EH942" s="267"/>
      <c r="EI942" s="267"/>
      <c r="EJ942" s="267"/>
      <c r="EK942" s="267"/>
      <c r="EL942" s="267"/>
      <c r="EM942" s="267"/>
      <c r="EN942" s="267"/>
      <c r="EO942" s="267"/>
      <c r="EP942" s="267"/>
      <c r="EQ942" s="267"/>
      <c r="ER942" s="267"/>
      <c r="ES942" s="267"/>
      <c r="ET942" s="267"/>
      <c r="EU942" s="267"/>
      <c r="EV942" s="267"/>
      <c r="EW942" s="267"/>
      <c r="EX942" s="267"/>
      <c r="EY942" s="267"/>
      <c r="EZ942" s="267"/>
      <c r="FA942" s="267"/>
      <c r="FB942" s="267"/>
      <c r="FC942" s="267"/>
      <c r="FD942" s="267"/>
      <c r="FE942" s="267"/>
      <c r="FF942" s="267"/>
      <c r="FG942" s="267"/>
      <c r="FH942" s="267"/>
      <c r="FI942" s="267"/>
      <c r="FJ942" s="267"/>
      <c r="FK942" s="267"/>
      <c r="FL942" s="267"/>
      <c r="FM942" s="267"/>
      <c r="FN942" s="267"/>
      <c r="FO942" s="267"/>
      <c r="FP942" s="267"/>
      <c r="FQ942" s="267"/>
      <c r="FR942" s="267"/>
      <c r="FS942" s="267"/>
      <c r="FT942" s="267"/>
      <c r="FU942" s="267"/>
      <c r="FV942" s="267"/>
      <c r="FW942" s="267"/>
      <c r="FX942" s="267"/>
      <c r="FY942" s="267"/>
      <c r="FZ942" s="267"/>
      <c r="GA942" s="267"/>
      <c r="GB942" s="267"/>
      <c r="GC942" s="267"/>
      <c r="GD942" s="267"/>
      <c r="GE942" s="267"/>
      <c r="GF942" s="267"/>
      <c r="GG942" s="267"/>
      <c r="GH942" s="267"/>
      <c r="GI942" s="267"/>
      <c r="GJ942" s="267"/>
      <c r="GK942" s="267"/>
      <c r="GL942" s="267"/>
      <c r="GM942" s="267"/>
      <c r="GN942" s="267"/>
      <c r="GO942" s="267"/>
      <c r="GP942" s="267"/>
      <c r="GQ942" s="267"/>
      <c r="GR942" s="267"/>
      <c r="GS942" s="267"/>
      <c r="GT942" s="267"/>
      <c r="GU942" s="267"/>
      <c r="GV942" s="267"/>
    </row>
    <row r="943" spans="1:204" s="502" customFormat="1">
      <c r="A943" s="258"/>
      <c r="B943" s="425"/>
      <c r="C943" s="260"/>
      <c r="D943" s="261"/>
      <c r="E943" s="262"/>
      <c r="F943" s="263"/>
      <c r="G943" s="426"/>
      <c r="H943" s="428"/>
      <c r="I943" s="507"/>
      <c r="J943" s="508"/>
      <c r="K943" s="509"/>
      <c r="L943" s="510"/>
      <c r="N943" s="511"/>
      <c r="O943" s="511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  <c r="AJ943" s="267"/>
      <c r="AK943" s="267"/>
      <c r="AL943" s="267"/>
      <c r="AM943" s="267"/>
      <c r="AN943" s="267"/>
      <c r="AO943" s="267"/>
      <c r="AP943" s="267"/>
      <c r="AQ943" s="267"/>
      <c r="AR943" s="267"/>
      <c r="AS943" s="267"/>
      <c r="AT943" s="267"/>
      <c r="AU943" s="267"/>
      <c r="AV943" s="267"/>
      <c r="AW943" s="267"/>
      <c r="AX943" s="267"/>
      <c r="AY943" s="267"/>
      <c r="AZ943" s="267"/>
      <c r="BA943" s="267"/>
      <c r="BB943" s="267"/>
      <c r="BC943" s="267"/>
      <c r="BD943" s="267"/>
      <c r="BE943" s="267"/>
      <c r="BF943" s="267"/>
      <c r="BG943" s="267"/>
      <c r="BH943" s="267"/>
      <c r="BI943" s="267"/>
      <c r="BJ943" s="267"/>
      <c r="BK943" s="267"/>
      <c r="BL943" s="267"/>
      <c r="BM943" s="267"/>
      <c r="BN943" s="267"/>
      <c r="BO943" s="267"/>
      <c r="BP943" s="267"/>
      <c r="BQ943" s="267"/>
      <c r="BR943" s="267"/>
      <c r="BS943" s="26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267"/>
      <c r="CJ943" s="267"/>
      <c r="CK943" s="267"/>
      <c r="CL943" s="267"/>
      <c r="CM943" s="267"/>
      <c r="CN943" s="267"/>
      <c r="CO943" s="267"/>
      <c r="CP943" s="267"/>
      <c r="CQ943" s="267"/>
      <c r="CR943" s="267"/>
      <c r="CS943" s="267"/>
      <c r="CT943" s="267"/>
      <c r="CU943" s="267"/>
      <c r="CV943" s="267"/>
      <c r="CW943" s="267"/>
      <c r="CX943" s="267"/>
      <c r="CY943" s="267"/>
      <c r="CZ943" s="267"/>
      <c r="DA943" s="267"/>
      <c r="DB943" s="267"/>
      <c r="DC943" s="267"/>
      <c r="DD943" s="267"/>
      <c r="DE943" s="267"/>
      <c r="DF943" s="267"/>
      <c r="DG943" s="267"/>
      <c r="DH943" s="267"/>
      <c r="DI943" s="267"/>
      <c r="DJ943" s="267"/>
      <c r="DK943" s="267"/>
      <c r="DL943" s="267"/>
      <c r="DM943" s="267"/>
      <c r="DN943" s="267"/>
      <c r="DO943" s="267"/>
      <c r="DP943" s="267"/>
      <c r="DQ943" s="267"/>
      <c r="DR943" s="267"/>
      <c r="DS943" s="267"/>
      <c r="DT943" s="267"/>
      <c r="DU943" s="267"/>
      <c r="DV943" s="267"/>
      <c r="DW943" s="267"/>
      <c r="DX943" s="267"/>
      <c r="DY943" s="267"/>
      <c r="DZ943" s="267"/>
      <c r="EA943" s="267"/>
      <c r="EB943" s="267"/>
      <c r="EC943" s="267"/>
      <c r="ED943" s="267"/>
      <c r="EE943" s="267"/>
      <c r="EF943" s="267"/>
      <c r="EG943" s="267"/>
      <c r="EH943" s="267"/>
      <c r="EI943" s="267"/>
      <c r="EJ943" s="267"/>
      <c r="EK943" s="267"/>
      <c r="EL943" s="267"/>
      <c r="EM943" s="267"/>
      <c r="EN943" s="267"/>
      <c r="EO943" s="267"/>
      <c r="EP943" s="267"/>
      <c r="EQ943" s="267"/>
      <c r="ER943" s="267"/>
      <c r="ES943" s="267"/>
      <c r="ET943" s="267"/>
      <c r="EU943" s="267"/>
      <c r="EV943" s="267"/>
      <c r="EW943" s="267"/>
      <c r="EX943" s="267"/>
      <c r="EY943" s="267"/>
      <c r="EZ943" s="267"/>
      <c r="FA943" s="267"/>
      <c r="FB943" s="267"/>
      <c r="FC943" s="267"/>
      <c r="FD943" s="267"/>
      <c r="FE943" s="267"/>
      <c r="FF943" s="267"/>
      <c r="FG943" s="267"/>
      <c r="FH943" s="267"/>
      <c r="FI943" s="267"/>
      <c r="FJ943" s="267"/>
      <c r="FK943" s="267"/>
      <c r="FL943" s="267"/>
      <c r="FM943" s="267"/>
      <c r="FN943" s="267"/>
      <c r="FO943" s="267"/>
      <c r="FP943" s="267"/>
      <c r="FQ943" s="267"/>
      <c r="FR943" s="267"/>
      <c r="FS943" s="267"/>
      <c r="FT943" s="267"/>
      <c r="FU943" s="267"/>
      <c r="FV943" s="267"/>
      <c r="FW943" s="267"/>
      <c r="FX943" s="267"/>
      <c r="FY943" s="267"/>
      <c r="FZ943" s="267"/>
      <c r="GA943" s="267"/>
      <c r="GB943" s="267"/>
      <c r="GC943" s="267"/>
      <c r="GD943" s="267"/>
      <c r="GE943" s="267"/>
      <c r="GF943" s="267"/>
      <c r="GG943" s="267"/>
      <c r="GH943" s="267"/>
      <c r="GI943" s="267"/>
      <c r="GJ943" s="267"/>
      <c r="GK943" s="267"/>
      <c r="GL943" s="267"/>
      <c r="GM943" s="267"/>
      <c r="GN943" s="267"/>
      <c r="GO943" s="267"/>
      <c r="GP943" s="267"/>
      <c r="GQ943" s="267"/>
      <c r="GR943" s="267"/>
      <c r="GS943" s="267"/>
      <c r="GT943" s="267"/>
      <c r="GU943" s="267"/>
      <c r="GV943" s="267"/>
    </row>
    <row r="944" spans="1:204" s="502" customFormat="1">
      <c r="A944" s="258"/>
      <c r="B944" s="425"/>
      <c r="C944" s="260"/>
      <c r="D944" s="261"/>
      <c r="E944" s="262"/>
      <c r="F944" s="263"/>
      <c r="G944" s="426"/>
      <c r="H944" s="428"/>
      <c r="I944" s="507"/>
      <c r="J944" s="508"/>
      <c r="K944" s="509"/>
      <c r="L944" s="510"/>
      <c r="N944" s="511"/>
      <c r="O944" s="511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  <c r="AJ944" s="267"/>
      <c r="AK944" s="267"/>
      <c r="AL944" s="267"/>
      <c r="AM944" s="267"/>
      <c r="AN944" s="267"/>
      <c r="AO944" s="267"/>
      <c r="AP944" s="267"/>
      <c r="AQ944" s="267"/>
      <c r="AR944" s="267"/>
      <c r="AS944" s="267"/>
      <c r="AT944" s="267"/>
      <c r="AU944" s="267"/>
      <c r="AV944" s="267"/>
      <c r="AW944" s="267"/>
      <c r="AX944" s="267"/>
      <c r="AY944" s="267"/>
      <c r="AZ944" s="267"/>
      <c r="BA944" s="267"/>
      <c r="BB944" s="267"/>
      <c r="BC944" s="267"/>
      <c r="BD944" s="267"/>
      <c r="BE944" s="267"/>
      <c r="BF944" s="267"/>
      <c r="BG944" s="267"/>
      <c r="BH944" s="267"/>
      <c r="BI944" s="267"/>
      <c r="BJ944" s="267"/>
      <c r="BK944" s="267"/>
      <c r="BL944" s="267"/>
      <c r="BM944" s="267"/>
      <c r="BN944" s="267"/>
      <c r="BO944" s="267"/>
      <c r="BP944" s="267"/>
      <c r="BQ944" s="267"/>
      <c r="BR944" s="267"/>
      <c r="BS944" s="26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267"/>
      <c r="CJ944" s="267"/>
      <c r="CK944" s="267"/>
      <c r="CL944" s="267"/>
      <c r="CM944" s="267"/>
      <c r="CN944" s="267"/>
      <c r="CO944" s="267"/>
      <c r="CP944" s="267"/>
      <c r="CQ944" s="267"/>
      <c r="CR944" s="267"/>
      <c r="CS944" s="267"/>
      <c r="CT944" s="267"/>
      <c r="CU944" s="267"/>
      <c r="CV944" s="267"/>
      <c r="CW944" s="267"/>
      <c r="CX944" s="267"/>
      <c r="CY944" s="267"/>
      <c r="CZ944" s="267"/>
      <c r="DA944" s="267"/>
      <c r="DB944" s="267"/>
      <c r="DC944" s="267"/>
      <c r="DD944" s="267"/>
      <c r="DE944" s="267"/>
      <c r="DF944" s="267"/>
      <c r="DG944" s="267"/>
      <c r="DH944" s="267"/>
      <c r="DI944" s="267"/>
      <c r="DJ944" s="267"/>
      <c r="DK944" s="267"/>
      <c r="DL944" s="267"/>
      <c r="DM944" s="267"/>
      <c r="DN944" s="267"/>
      <c r="DO944" s="267"/>
      <c r="DP944" s="267"/>
      <c r="DQ944" s="267"/>
      <c r="DR944" s="267"/>
      <c r="DS944" s="267"/>
      <c r="DT944" s="267"/>
      <c r="DU944" s="267"/>
      <c r="DV944" s="267"/>
      <c r="DW944" s="267"/>
      <c r="DX944" s="267"/>
      <c r="DY944" s="267"/>
      <c r="DZ944" s="267"/>
      <c r="EA944" s="267"/>
      <c r="EB944" s="267"/>
      <c r="EC944" s="267"/>
      <c r="ED944" s="267"/>
      <c r="EE944" s="267"/>
      <c r="EF944" s="267"/>
      <c r="EG944" s="267"/>
      <c r="EH944" s="267"/>
      <c r="EI944" s="267"/>
      <c r="EJ944" s="267"/>
      <c r="EK944" s="267"/>
      <c r="EL944" s="267"/>
      <c r="EM944" s="267"/>
      <c r="EN944" s="267"/>
      <c r="EO944" s="267"/>
      <c r="EP944" s="267"/>
      <c r="EQ944" s="267"/>
      <c r="ER944" s="267"/>
      <c r="ES944" s="267"/>
      <c r="ET944" s="267"/>
      <c r="EU944" s="267"/>
      <c r="EV944" s="267"/>
      <c r="EW944" s="267"/>
      <c r="EX944" s="267"/>
      <c r="EY944" s="267"/>
      <c r="EZ944" s="267"/>
      <c r="FA944" s="267"/>
      <c r="FB944" s="267"/>
      <c r="FC944" s="267"/>
      <c r="FD944" s="267"/>
      <c r="FE944" s="267"/>
      <c r="FF944" s="267"/>
      <c r="FG944" s="267"/>
      <c r="FH944" s="267"/>
      <c r="FI944" s="267"/>
      <c r="FJ944" s="267"/>
      <c r="FK944" s="267"/>
      <c r="FL944" s="267"/>
      <c r="FM944" s="267"/>
      <c r="FN944" s="267"/>
      <c r="FO944" s="267"/>
      <c r="FP944" s="267"/>
      <c r="FQ944" s="267"/>
      <c r="FR944" s="267"/>
      <c r="FS944" s="267"/>
      <c r="FT944" s="267"/>
      <c r="FU944" s="267"/>
      <c r="FV944" s="267"/>
      <c r="FW944" s="267"/>
      <c r="FX944" s="267"/>
      <c r="FY944" s="267"/>
      <c r="FZ944" s="267"/>
      <c r="GA944" s="267"/>
      <c r="GB944" s="267"/>
      <c r="GC944" s="267"/>
      <c r="GD944" s="267"/>
      <c r="GE944" s="267"/>
      <c r="GF944" s="267"/>
      <c r="GG944" s="267"/>
      <c r="GH944" s="267"/>
      <c r="GI944" s="267"/>
      <c r="GJ944" s="267"/>
      <c r="GK944" s="267"/>
      <c r="GL944" s="267"/>
      <c r="GM944" s="267"/>
      <c r="GN944" s="267"/>
      <c r="GO944" s="267"/>
      <c r="GP944" s="267"/>
      <c r="GQ944" s="267"/>
      <c r="GR944" s="267"/>
      <c r="GS944" s="267"/>
      <c r="GT944" s="267"/>
      <c r="GU944" s="267"/>
      <c r="GV944" s="267"/>
    </row>
    <row r="945" spans="1:204" s="502" customFormat="1">
      <c r="A945" s="258"/>
      <c r="B945" s="425"/>
      <c r="C945" s="260"/>
      <c r="D945" s="261"/>
      <c r="E945" s="262"/>
      <c r="F945" s="263"/>
      <c r="G945" s="426"/>
      <c r="H945" s="428"/>
      <c r="I945" s="507"/>
      <c r="J945" s="508"/>
      <c r="K945" s="509"/>
      <c r="L945" s="510"/>
      <c r="N945" s="511"/>
      <c r="O945" s="511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  <c r="AJ945" s="267"/>
      <c r="AK945" s="267"/>
      <c r="AL945" s="267"/>
      <c r="AM945" s="267"/>
      <c r="AN945" s="267"/>
      <c r="AO945" s="267"/>
      <c r="AP945" s="267"/>
      <c r="AQ945" s="267"/>
      <c r="AR945" s="267"/>
      <c r="AS945" s="267"/>
      <c r="AT945" s="267"/>
      <c r="AU945" s="267"/>
      <c r="AV945" s="267"/>
      <c r="AW945" s="267"/>
      <c r="AX945" s="267"/>
      <c r="AY945" s="267"/>
      <c r="AZ945" s="267"/>
      <c r="BA945" s="267"/>
      <c r="BB945" s="267"/>
      <c r="BC945" s="267"/>
      <c r="BD945" s="267"/>
      <c r="BE945" s="267"/>
      <c r="BF945" s="267"/>
      <c r="BG945" s="267"/>
      <c r="BH945" s="267"/>
      <c r="BI945" s="267"/>
      <c r="BJ945" s="267"/>
      <c r="BK945" s="267"/>
      <c r="BL945" s="267"/>
      <c r="BM945" s="267"/>
      <c r="BN945" s="267"/>
      <c r="BO945" s="267"/>
      <c r="BP945" s="267"/>
      <c r="BQ945" s="267"/>
      <c r="BR945" s="267"/>
      <c r="BS945" s="26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267"/>
      <c r="CJ945" s="267"/>
      <c r="CK945" s="267"/>
      <c r="CL945" s="267"/>
      <c r="CM945" s="267"/>
      <c r="CN945" s="267"/>
      <c r="CO945" s="267"/>
      <c r="CP945" s="267"/>
      <c r="CQ945" s="267"/>
      <c r="CR945" s="267"/>
      <c r="CS945" s="267"/>
      <c r="CT945" s="267"/>
      <c r="CU945" s="267"/>
      <c r="CV945" s="267"/>
      <c r="CW945" s="267"/>
      <c r="CX945" s="267"/>
      <c r="CY945" s="267"/>
      <c r="CZ945" s="267"/>
      <c r="DA945" s="267"/>
      <c r="DB945" s="267"/>
      <c r="DC945" s="267"/>
      <c r="DD945" s="267"/>
      <c r="DE945" s="267"/>
      <c r="DF945" s="267"/>
      <c r="DG945" s="267"/>
      <c r="DH945" s="267"/>
      <c r="DI945" s="267"/>
      <c r="DJ945" s="267"/>
      <c r="DK945" s="267"/>
      <c r="DL945" s="267"/>
      <c r="DM945" s="267"/>
      <c r="DN945" s="267"/>
      <c r="DO945" s="267"/>
      <c r="DP945" s="267"/>
      <c r="DQ945" s="267"/>
      <c r="DR945" s="267"/>
      <c r="DS945" s="267"/>
      <c r="DT945" s="267"/>
      <c r="DU945" s="267"/>
      <c r="DV945" s="267"/>
      <c r="DW945" s="267"/>
      <c r="DX945" s="267"/>
      <c r="DY945" s="267"/>
      <c r="DZ945" s="267"/>
      <c r="EA945" s="267"/>
      <c r="EB945" s="267"/>
      <c r="EC945" s="267"/>
      <c r="ED945" s="267"/>
      <c r="EE945" s="267"/>
      <c r="EF945" s="267"/>
      <c r="EG945" s="267"/>
      <c r="EH945" s="267"/>
      <c r="EI945" s="267"/>
      <c r="EJ945" s="267"/>
      <c r="EK945" s="267"/>
      <c r="EL945" s="267"/>
      <c r="EM945" s="267"/>
      <c r="EN945" s="267"/>
      <c r="EO945" s="267"/>
      <c r="EP945" s="267"/>
      <c r="EQ945" s="267"/>
      <c r="ER945" s="267"/>
      <c r="ES945" s="267"/>
      <c r="ET945" s="267"/>
      <c r="EU945" s="267"/>
      <c r="EV945" s="267"/>
      <c r="EW945" s="267"/>
      <c r="EX945" s="267"/>
      <c r="EY945" s="267"/>
      <c r="EZ945" s="267"/>
      <c r="FA945" s="267"/>
      <c r="FB945" s="267"/>
      <c r="FC945" s="267"/>
      <c r="FD945" s="267"/>
      <c r="FE945" s="267"/>
      <c r="FF945" s="267"/>
      <c r="FG945" s="267"/>
      <c r="FH945" s="267"/>
      <c r="FI945" s="267"/>
      <c r="FJ945" s="267"/>
      <c r="FK945" s="267"/>
      <c r="FL945" s="267"/>
      <c r="FM945" s="267"/>
      <c r="FN945" s="267"/>
      <c r="FO945" s="267"/>
      <c r="FP945" s="267"/>
      <c r="FQ945" s="267"/>
      <c r="FR945" s="267"/>
      <c r="FS945" s="267"/>
      <c r="FT945" s="267"/>
      <c r="FU945" s="267"/>
      <c r="FV945" s="267"/>
      <c r="FW945" s="267"/>
      <c r="FX945" s="267"/>
      <c r="FY945" s="267"/>
      <c r="FZ945" s="267"/>
      <c r="GA945" s="267"/>
      <c r="GB945" s="267"/>
      <c r="GC945" s="267"/>
      <c r="GD945" s="267"/>
      <c r="GE945" s="267"/>
      <c r="GF945" s="267"/>
      <c r="GG945" s="267"/>
      <c r="GH945" s="267"/>
      <c r="GI945" s="267"/>
      <c r="GJ945" s="267"/>
      <c r="GK945" s="267"/>
      <c r="GL945" s="267"/>
      <c r="GM945" s="267"/>
      <c r="GN945" s="267"/>
      <c r="GO945" s="267"/>
      <c r="GP945" s="267"/>
      <c r="GQ945" s="267"/>
      <c r="GR945" s="267"/>
      <c r="GS945" s="267"/>
      <c r="GT945" s="267"/>
      <c r="GU945" s="267"/>
      <c r="GV945" s="267"/>
    </row>
    <row r="946" spans="1:204" s="502" customFormat="1">
      <c r="A946" s="258"/>
      <c r="B946" s="425"/>
      <c r="C946" s="260"/>
      <c r="D946" s="261"/>
      <c r="E946" s="262"/>
      <c r="F946" s="263"/>
      <c r="G946" s="426"/>
      <c r="H946" s="428"/>
      <c r="I946" s="507"/>
      <c r="J946" s="508"/>
      <c r="K946" s="509"/>
      <c r="L946" s="510"/>
      <c r="N946" s="511"/>
      <c r="O946" s="511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  <c r="AJ946" s="267"/>
      <c r="AK946" s="267"/>
      <c r="AL946" s="267"/>
      <c r="AM946" s="267"/>
      <c r="AN946" s="267"/>
      <c r="AO946" s="267"/>
      <c r="AP946" s="267"/>
      <c r="AQ946" s="267"/>
      <c r="AR946" s="267"/>
      <c r="AS946" s="267"/>
      <c r="AT946" s="267"/>
      <c r="AU946" s="267"/>
      <c r="AV946" s="267"/>
      <c r="AW946" s="267"/>
      <c r="AX946" s="267"/>
      <c r="AY946" s="267"/>
      <c r="AZ946" s="267"/>
      <c r="BA946" s="267"/>
      <c r="BB946" s="267"/>
      <c r="BC946" s="267"/>
      <c r="BD946" s="267"/>
      <c r="BE946" s="267"/>
      <c r="BF946" s="267"/>
      <c r="BG946" s="267"/>
      <c r="BH946" s="267"/>
      <c r="BI946" s="267"/>
      <c r="BJ946" s="267"/>
      <c r="BK946" s="267"/>
      <c r="BL946" s="267"/>
      <c r="BM946" s="267"/>
      <c r="BN946" s="267"/>
      <c r="BO946" s="267"/>
      <c r="BP946" s="267"/>
      <c r="BQ946" s="267"/>
      <c r="BR946" s="267"/>
      <c r="BS946" s="26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267"/>
      <c r="CJ946" s="267"/>
      <c r="CK946" s="267"/>
      <c r="CL946" s="267"/>
      <c r="CM946" s="267"/>
      <c r="CN946" s="267"/>
      <c r="CO946" s="267"/>
      <c r="CP946" s="267"/>
      <c r="CQ946" s="267"/>
      <c r="CR946" s="267"/>
      <c r="CS946" s="267"/>
      <c r="CT946" s="267"/>
      <c r="CU946" s="267"/>
      <c r="CV946" s="267"/>
      <c r="CW946" s="267"/>
      <c r="CX946" s="267"/>
      <c r="CY946" s="267"/>
      <c r="CZ946" s="267"/>
      <c r="DA946" s="267"/>
      <c r="DB946" s="267"/>
      <c r="DC946" s="267"/>
      <c r="DD946" s="267"/>
      <c r="DE946" s="267"/>
      <c r="DF946" s="267"/>
      <c r="DG946" s="267"/>
      <c r="DH946" s="267"/>
      <c r="DI946" s="267"/>
      <c r="DJ946" s="267"/>
      <c r="DK946" s="267"/>
      <c r="DL946" s="267"/>
      <c r="DM946" s="267"/>
      <c r="DN946" s="267"/>
      <c r="DO946" s="267"/>
      <c r="DP946" s="267"/>
      <c r="DQ946" s="267"/>
      <c r="DR946" s="267"/>
      <c r="DS946" s="267"/>
      <c r="DT946" s="267"/>
      <c r="DU946" s="267"/>
      <c r="DV946" s="267"/>
      <c r="DW946" s="267"/>
      <c r="DX946" s="267"/>
      <c r="DY946" s="267"/>
      <c r="DZ946" s="267"/>
      <c r="EA946" s="267"/>
      <c r="EB946" s="267"/>
      <c r="EC946" s="267"/>
      <c r="ED946" s="267"/>
      <c r="EE946" s="267"/>
      <c r="EF946" s="267"/>
      <c r="EG946" s="267"/>
      <c r="EH946" s="267"/>
      <c r="EI946" s="267"/>
      <c r="EJ946" s="267"/>
      <c r="EK946" s="267"/>
      <c r="EL946" s="267"/>
      <c r="EM946" s="267"/>
      <c r="EN946" s="267"/>
      <c r="EO946" s="267"/>
      <c r="EP946" s="267"/>
      <c r="EQ946" s="267"/>
      <c r="ER946" s="267"/>
      <c r="ES946" s="267"/>
      <c r="ET946" s="267"/>
      <c r="EU946" s="267"/>
      <c r="EV946" s="267"/>
      <c r="EW946" s="267"/>
      <c r="EX946" s="267"/>
      <c r="EY946" s="267"/>
      <c r="EZ946" s="267"/>
      <c r="FA946" s="267"/>
      <c r="FB946" s="267"/>
      <c r="FC946" s="267"/>
      <c r="FD946" s="267"/>
      <c r="FE946" s="267"/>
      <c r="FF946" s="267"/>
      <c r="FG946" s="267"/>
      <c r="FH946" s="267"/>
      <c r="FI946" s="267"/>
      <c r="FJ946" s="267"/>
      <c r="FK946" s="267"/>
      <c r="FL946" s="267"/>
      <c r="FM946" s="267"/>
      <c r="FN946" s="267"/>
      <c r="FO946" s="267"/>
      <c r="FP946" s="267"/>
      <c r="FQ946" s="267"/>
      <c r="FR946" s="267"/>
      <c r="FS946" s="267"/>
      <c r="FT946" s="267"/>
      <c r="FU946" s="267"/>
      <c r="FV946" s="267"/>
      <c r="FW946" s="267"/>
      <c r="FX946" s="267"/>
      <c r="FY946" s="267"/>
      <c r="FZ946" s="267"/>
      <c r="GA946" s="267"/>
      <c r="GB946" s="267"/>
      <c r="GC946" s="267"/>
      <c r="GD946" s="267"/>
      <c r="GE946" s="267"/>
      <c r="GF946" s="267"/>
      <c r="GG946" s="267"/>
      <c r="GH946" s="267"/>
      <c r="GI946" s="267"/>
      <c r="GJ946" s="267"/>
      <c r="GK946" s="267"/>
      <c r="GL946" s="267"/>
      <c r="GM946" s="267"/>
      <c r="GN946" s="267"/>
      <c r="GO946" s="267"/>
      <c r="GP946" s="267"/>
      <c r="GQ946" s="267"/>
      <c r="GR946" s="267"/>
      <c r="GS946" s="267"/>
      <c r="GT946" s="267"/>
      <c r="GU946" s="267"/>
      <c r="GV946" s="267"/>
    </row>
    <row r="948" spans="1:204" s="502" customFormat="1">
      <c r="A948" s="258"/>
      <c r="B948" s="425"/>
      <c r="C948" s="260"/>
      <c r="D948" s="261"/>
      <c r="E948" s="262"/>
      <c r="F948" s="263"/>
      <c r="G948" s="426"/>
      <c r="H948" s="428"/>
      <c r="I948" s="507"/>
      <c r="J948" s="508"/>
      <c r="K948" s="509"/>
      <c r="L948" s="510"/>
      <c r="N948" s="511"/>
      <c r="O948" s="511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  <c r="AJ948" s="267"/>
      <c r="AK948" s="267"/>
      <c r="AL948" s="267"/>
      <c r="AM948" s="267"/>
      <c r="AN948" s="267"/>
      <c r="AO948" s="267"/>
      <c r="AP948" s="267"/>
      <c r="AQ948" s="267"/>
      <c r="AR948" s="267"/>
      <c r="AS948" s="267"/>
      <c r="AT948" s="267"/>
      <c r="AU948" s="267"/>
      <c r="AV948" s="267"/>
      <c r="AW948" s="267"/>
      <c r="AX948" s="267"/>
      <c r="AY948" s="267"/>
      <c r="AZ948" s="267"/>
      <c r="BA948" s="267"/>
      <c r="BB948" s="267"/>
      <c r="BC948" s="267"/>
      <c r="BD948" s="267"/>
      <c r="BE948" s="267"/>
      <c r="BF948" s="267"/>
      <c r="BG948" s="267"/>
      <c r="BH948" s="267"/>
      <c r="BI948" s="267"/>
      <c r="BJ948" s="267"/>
      <c r="BK948" s="267"/>
      <c r="BL948" s="267"/>
      <c r="BM948" s="267"/>
      <c r="BN948" s="267"/>
      <c r="BO948" s="267"/>
      <c r="BP948" s="267"/>
      <c r="BQ948" s="267"/>
      <c r="BR948" s="267"/>
      <c r="BS948" s="26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267"/>
      <c r="CJ948" s="267"/>
      <c r="CK948" s="267"/>
      <c r="CL948" s="267"/>
      <c r="CM948" s="267"/>
      <c r="CN948" s="267"/>
      <c r="CO948" s="267"/>
      <c r="CP948" s="267"/>
      <c r="CQ948" s="267"/>
      <c r="CR948" s="267"/>
      <c r="CS948" s="267"/>
      <c r="CT948" s="267"/>
      <c r="CU948" s="267"/>
      <c r="CV948" s="267"/>
      <c r="CW948" s="267"/>
      <c r="CX948" s="267"/>
      <c r="CY948" s="267"/>
      <c r="CZ948" s="267"/>
      <c r="DA948" s="267"/>
      <c r="DB948" s="267"/>
      <c r="DC948" s="267"/>
      <c r="DD948" s="267"/>
      <c r="DE948" s="267"/>
      <c r="DF948" s="267"/>
      <c r="DG948" s="267"/>
      <c r="DH948" s="267"/>
      <c r="DI948" s="267"/>
      <c r="DJ948" s="267"/>
      <c r="DK948" s="267"/>
      <c r="DL948" s="267"/>
      <c r="DM948" s="267"/>
      <c r="DN948" s="267"/>
      <c r="DO948" s="267"/>
      <c r="DP948" s="267"/>
      <c r="DQ948" s="267"/>
      <c r="DR948" s="267"/>
      <c r="DS948" s="267"/>
      <c r="DT948" s="267"/>
      <c r="DU948" s="267"/>
      <c r="DV948" s="267"/>
      <c r="DW948" s="267"/>
      <c r="DX948" s="267"/>
      <c r="DY948" s="267"/>
      <c r="DZ948" s="267"/>
      <c r="EA948" s="267"/>
      <c r="EB948" s="267"/>
      <c r="EC948" s="267"/>
      <c r="ED948" s="267"/>
      <c r="EE948" s="267"/>
      <c r="EF948" s="267"/>
      <c r="EG948" s="267"/>
      <c r="EH948" s="267"/>
      <c r="EI948" s="267"/>
      <c r="EJ948" s="267"/>
      <c r="EK948" s="267"/>
      <c r="EL948" s="267"/>
      <c r="EM948" s="267"/>
      <c r="EN948" s="267"/>
      <c r="EO948" s="267"/>
      <c r="EP948" s="267"/>
      <c r="EQ948" s="267"/>
      <c r="ER948" s="267"/>
      <c r="ES948" s="267"/>
      <c r="ET948" s="267"/>
      <c r="EU948" s="267"/>
      <c r="EV948" s="267"/>
      <c r="EW948" s="267"/>
      <c r="EX948" s="267"/>
      <c r="EY948" s="267"/>
      <c r="EZ948" s="267"/>
      <c r="FA948" s="267"/>
      <c r="FB948" s="267"/>
      <c r="FC948" s="267"/>
      <c r="FD948" s="267"/>
      <c r="FE948" s="267"/>
      <c r="FF948" s="267"/>
      <c r="FG948" s="267"/>
      <c r="FH948" s="267"/>
      <c r="FI948" s="267"/>
      <c r="FJ948" s="267"/>
      <c r="FK948" s="267"/>
      <c r="FL948" s="267"/>
      <c r="FM948" s="267"/>
      <c r="FN948" s="267"/>
      <c r="FO948" s="267"/>
      <c r="FP948" s="267"/>
      <c r="FQ948" s="267"/>
      <c r="FR948" s="267"/>
      <c r="FS948" s="267"/>
      <c r="FT948" s="267"/>
      <c r="FU948" s="267"/>
      <c r="FV948" s="267"/>
      <c r="FW948" s="267"/>
      <c r="FX948" s="267"/>
      <c r="FY948" s="267"/>
      <c r="FZ948" s="267"/>
      <c r="GA948" s="267"/>
      <c r="GB948" s="267"/>
      <c r="GC948" s="267"/>
      <c r="GD948" s="267"/>
      <c r="GE948" s="267"/>
      <c r="GF948" s="267"/>
      <c r="GG948" s="267"/>
      <c r="GH948" s="267"/>
      <c r="GI948" s="267"/>
      <c r="GJ948" s="267"/>
      <c r="GK948" s="267"/>
      <c r="GL948" s="267"/>
      <c r="GM948" s="267"/>
      <c r="GN948" s="267"/>
      <c r="GO948" s="267"/>
      <c r="GP948" s="267"/>
      <c r="GQ948" s="267"/>
      <c r="GR948" s="267"/>
      <c r="GS948" s="267"/>
      <c r="GT948" s="267"/>
      <c r="GU948" s="267"/>
      <c r="GV948" s="267"/>
    </row>
    <row r="950" spans="1:204" s="502" customFormat="1">
      <c r="A950" s="258"/>
      <c r="B950" s="425"/>
      <c r="C950" s="260"/>
      <c r="D950" s="261"/>
      <c r="E950" s="262"/>
      <c r="F950" s="263"/>
      <c r="G950" s="426"/>
      <c r="H950" s="428"/>
      <c r="I950" s="507"/>
      <c r="J950" s="508"/>
      <c r="K950" s="509"/>
      <c r="L950" s="510"/>
      <c r="N950" s="511"/>
      <c r="O950" s="511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  <c r="AJ950" s="267"/>
      <c r="AK950" s="267"/>
      <c r="AL950" s="267"/>
      <c r="AM950" s="267"/>
      <c r="AN950" s="267"/>
      <c r="AO950" s="267"/>
      <c r="AP950" s="267"/>
      <c r="AQ950" s="267"/>
      <c r="AR950" s="267"/>
      <c r="AS950" s="267"/>
      <c r="AT950" s="267"/>
      <c r="AU950" s="267"/>
      <c r="AV950" s="267"/>
      <c r="AW950" s="267"/>
      <c r="AX950" s="267"/>
      <c r="AY950" s="267"/>
      <c r="AZ950" s="267"/>
      <c r="BA950" s="267"/>
      <c r="BB950" s="267"/>
      <c r="BC950" s="267"/>
      <c r="BD950" s="267"/>
      <c r="BE950" s="267"/>
      <c r="BF950" s="267"/>
      <c r="BG950" s="267"/>
      <c r="BH950" s="267"/>
      <c r="BI950" s="267"/>
      <c r="BJ950" s="267"/>
      <c r="BK950" s="267"/>
      <c r="BL950" s="267"/>
      <c r="BM950" s="267"/>
      <c r="BN950" s="267"/>
      <c r="BO950" s="267"/>
      <c r="BP950" s="267"/>
      <c r="BQ950" s="267"/>
      <c r="BR950" s="267"/>
      <c r="BS950" s="26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267"/>
      <c r="CJ950" s="267"/>
      <c r="CK950" s="267"/>
      <c r="CL950" s="267"/>
      <c r="CM950" s="267"/>
      <c r="CN950" s="267"/>
      <c r="CO950" s="267"/>
      <c r="CP950" s="267"/>
      <c r="CQ950" s="267"/>
      <c r="CR950" s="267"/>
      <c r="CS950" s="267"/>
      <c r="CT950" s="267"/>
      <c r="CU950" s="267"/>
      <c r="CV950" s="267"/>
      <c r="CW950" s="267"/>
      <c r="CX950" s="267"/>
      <c r="CY950" s="267"/>
      <c r="CZ950" s="267"/>
      <c r="DA950" s="267"/>
      <c r="DB950" s="267"/>
      <c r="DC950" s="267"/>
      <c r="DD950" s="267"/>
      <c r="DE950" s="267"/>
      <c r="DF950" s="267"/>
      <c r="DG950" s="267"/>
      <c r="DH950" s="267"/>
      <c r="DI950" s="267"/>
      <c r="DJ950" s="267"/>
      <c r="DK950" s="267"/>
      <c r="DL950" s="267"/>
      <c r="DM950" s="267"/>
      <c r="DN950" s="267"/>
      <c r="DO950" s="267"/>
      <c r="DP950" s="267"/>
      <c r="DQ950" s="267"/>
      <c r="DR950" s="267"/>
      <c r="DS950" s="267"/>
      <c r="DT950" s="267"/>
      <c r="DU950" s="267"/>
      <c r="DV950" s="267"/>
      <c r="DW950" s="267"/>
      <c r="DX950" s="267"/>
      <c r="DY950" s="267"/>
      <c r="DZ950" s="267"/>
      <c r="EA950" s="267"/>
      <c r="EB950" s="267"/>
      <c r="EC950" s="267"/>
      <c r="ED950" s="267"/>
      <c r="EE950" s="267"/>
      <c r="EF950" s="267"/>
      <c r="EG950" s="267"/>
      <c r="EH950" s="267"/>
      <c r="EI950" s="267"/>
      <c r="EJ950" s="267"/>
      <c r="EK950" s="267"/>
      <c r="EL950" s="267"/>
      <c r="EM950" s="267"/>
      <c r="EN950" s="267"/>
      <c r="EO950" s="267"/>
      <c r="EP950" s="267"/>
      <c r="EQ950" s="267"/>
      <c r="ER950" s="267"/>
      <c r="ES950" s="267"/>
      <c r="ET950" s="267"/>
      <c r="EU950" s="267"/>
      <c r="EV950" s="267"/>
      <c r="EW950" s="267"/>
      <c r="EX950" s="267"/>
      <c r="EY950" s="267"/>
      <c r="EZ950" s="267"/>
      <c r="FA950" s="267"/>
      <c r="FB950" s="267"/>
      <c r="FC950" s="267"/>
      <c r="FD950" s="267"/>
      <c r="FE950" s="267"/>
      <c r="FF950" s="267"/>
      <c r="FG950" s="267"/>
      <c r="FH950" s="267"/>
      <c r="FI950" s="267"/>
      <c r="FJ950" s="267"/>
      <c r="FK950" s="267"/>
      <c r="FL950" s="267"/>
      <c r="FM950" s="267"/>
      <c r="FN950" s="267"/>
      <c r="FO950" s="267"/>
      <c r="FP950" s="267"/>
      <c r="FQ950" s="267"/>
      <c r="FR950" s="267"/>
      <c r="FS950" s="267"/>
      <c r="FT950" s="267"/>
      <c r="FU950" s="267"/>
      <c r="FV950" s="267"/>
      <c r="FW950" s="267"/>
      <c r="FX950" s="267"/>
      <c r="FY950" s="267"/>
      <c r="FZ950" s="267"/>
      <c r="GA950" s="267"/>
      <c r="GB950" s="267"/>
      <c r="GC950" s="267"/>
      <c r="GD950" s="267"/>
      <c r="GE950" s="267"/>
      <c r="GF950" s="267"/>
      <c r="GG950" s="267"/>
      <c r="GH950" s="267"/>
      <c r="GI950" s="267"/>
      <c r="GJ950" s="267"/>
      <c r="GK950" s="267"/>
      <c r="GL950" s="267"/>
      <c r="GM950" s="267"/>
      <c r="GN950" s="267"/>
      <c r="GO950" s="267"/>
      <c r="GP950" s="267"/>
      <c r="GQ950" s="267"/>
      <c r="GR950" s="267"/>
      <c r="GS950" s="267"/>
      <c r="GT950" s="267"/>
      <c r="GU950" s="267"/>
      <c r="GV950" s="267"/>
    </row>
    <row r="952" spans="1:204" s="502" customFormat="1">
      <c r="A952" s="258"/>
      <c r="B952" s="425"/>
      <c r="C952" s="260"/>
      <c r="D952" s="261"/>
      <c r="E952" s="262"/>
      <c r="F952" s="263"/>
      <c r="G952" s="426"/>
      <c r="H952" s="428"/>
      <c r="I952" s="507"/>
      <c r="J952" s="508"/>
      <c r="K952" s="509"/>
      <c r="L952" s="510"/>
      <c r="N952" s="511"/>
      <c r="O952" s="511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  <c r="AJ952" s="267"/>
      <c r="AK952" s="267"/>
      <c r="AL952" s="267"/>
      <c r="AM952" s="267"/>
      <c r="AN952" s="267"/>
      <c r="AO952" s="267"/>
      <c r="AP952" s="267"/>
      <c r="AQ952" s="267"/>
      <c r="AR952" s="267"/>
      <c r="AS952" s="267"/>
      <c r="AT952" s="267"/>
      <c r="AU952" s="267"/>
      <c r="AV952" s="267"/>
      <c r="AW952" s="267"/>
      <c r="AX952" s="267"/>
      <c r="AY952" s="267"/>
      <c r="AZ952" s="267"/>
      <c r="BA952" s="267"/>
      <c r="BB952" s="267"/>
      <c r="BC952" s="267"/>
      <c r="BD952" s="267"/>
      <c r="BE952" s="267"/>
      <c r="BF952" s="267"/>
      <c r="BG952" s="267"/>
      <c r="BH952" s="267"/>
      <c r="BI952" s="267"/>
      <c r="BJ952" s="267"/>
      <c r="BK952" s="267"/>
      <c r="BL952" s="267"/>
      <c r="BM952" s="267"/>
      <c r="BN952" s="267"/>
      <c r="BO952" s="267"/>
      <c r="BP952" s="267"/>
      <c r="BQ952" s="267"/>
      <c r="BR952" s="267"/>
      <c r="BS952" s="26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267"/>
      <c r="CJ952" s="267"/>
      <c r="CK952" s="267"/>
      <c r="CL952" s="267"/>
      <c r="CM952" s="267"/>
      <c r="CN952" s="267"/>
      <c r="CO952" s="267"/>
      <c r="CP952" s="267"/>
      <c r="CQ952" s="267"/>
      <c r="CR952" s="267"/>
      <c r="CS952" s="267"/>
      <c r="CT952" s="267"/>
      <c r="CU952" s="267"/>
      <c r="CV952" s="267"/>
      <c r="CW952" s="267"/>
      <c r="CX952" s="267"/>
      <c r="CY952" s="267"/>
      <c r="CZ952" s="267"/>
      <c r="DA952" s="267"/>
      <c r="DB952" s="267"/>
      <c r="DC952" s="267"/>
      <c r="DD952" s="267"/>
      <c r="DE952" s="267"/>
      <c r="DF952" s="267"/>
      <c r="DG952" s="267"/>
      <c r="DH952" s="267"/>
      <c r="DI952" s="267"/>
      <c r="DJ952" s="267"/>
      <c r="DK952" s="267"/>
      <c r="DL952" s="267"/>
      <c r="DM952" s="267"/>
      <c r="DN952" s="267"/>
      <c r="DO952" s="267"/>
      <c r="DP952" s="267"/>
      <c r="DQ952" s="267"/>
      <c r="DR952" s="267"/>
      <c r="DS952" s="267"/>
      <c r="DT952" s="267"/>
      <c r="DU952" s="267"/>
      <c r="DV952" s="267"/>
      <c r="DW952" s="267"/>
      <c r="DX952" s="267"/>
      <c r="DY952" s="267"/>
      <c r="DZ952" s="267"/>
      <c r="EA952" s="267"/>
      <c r="EB952" s="267"/>
      <c r="EC952" s="267"/>
      <c r="ED952" s="267"/>
      <c r="EE952" s="267"/>
      <c r="EF952" s="267"/>
      <c r="EG952" s="267"/>
      <c r="EH952" s="267"/>
      <c r="EI952" s="267"/>
      <c r="EJ952" s="267"/>
      <c r="EK952" s="267"/>
      <c r="EL952" s="267"/>
      <c r="EM952" s="267"/>
      <c r="EN952" s="267"/>
      <c r="EO952" s="267"/>
      <c r="EP952" s="267"/>
      <c r="EQ952" s="267"/>
      <c r="ER952" s="267"/>
      <c r="ES952" s="267"/>
      <c r="ET952" s="267"/>
      <c r="EU952" s="267"/>
      <c r="EV952" s="267"/>
      <c r="EW952" s="267"/>
      <c r="EX952" s="267"/>
      <c r="EY952" s="267"/>
      <c r="EZ952" s="267"/>
      <c r="FA952" s="267"/>
      <c r="FB952" s="267"/>
      <c r="FC952" s="267"/>
      <c r="FD952" s="267"/>
      <c r="FE952" s="267"/>
      <c r="FF952" s="267"/>
      <c r="FG952" s="267"/>
      <c r="FH952" s="267"/>
      <c r="FI952" s="267"/>
      <c r="FJ952" s="267"/>
      <c r="FK952" s="267"/>
      <c r="FL952" s="267"/>
      <c r="FM952" s="267"/>
      <c r="FN952" s="267"/>
      <c r="FO952" s="267"/>
      <c r="FP952" s="267"/>
      <c r="FQ952" s="267"/>
      <c r="FR952" s="267"/>
      <c r="FS952" s="267"/>
      <c r="FT952" s="267"/>
      <c r="FU952" s="267"/>
      <c r="FV952" s="267"/>
      <c r="FW952" s="267"/>
      <c r="FX952" s="267"/>
      <c r="FY952" s="267"/>
      <c r="FZ952" s="267"/>
      <c r="GA952" s="267"/>
      <c r="GB952" s="267"/>
      <c r="GC952" s="267"/>
      <c r="GD952" s="267"/>
      <c r="GE952" s="267"/>
      <c r="GF952" s="267"/>
      <c r="GG952" s="267"/>
      <c r="GH952" s="267"/>
      <c r="GI952" s="267"/>
      <c r="GJ952" s="267"/>
      <c r="GK952" s="267"/>
      <c r="GL952" s="267"/>
      <c r="GM952" s="267"/>
      <c r="GN952" s="267"/>
      <c r="GO952" s="267"/>
      <c r="GP952" s="267"/>
      <c r="GQ952" s="267"/>
      <c r="GR952" s="267"/>
      <c r="GS952" s="267"/>
      <c r="GT952" s="267"/>
      <c r="GU952" s="267"/>
      <c r="GV952" s="267"/>
    </row>
    <row r="953" spans="1:204" s="502" customFormat="1">
      <c r="A953" s="258"/>
      <c r="B953" s="425"/>
      <c r="C953" s="260"/>
      <c r="D953" s="261"/>
      <c r="E953" s="262"/>
      <c r="F953" s="263"/>
      <c r="G953" s="426"/>
      <c r="H953" s="428"/>
      <c r="I953" s="507"/>
      <c r="J953" s="508"/>
      <c r="K953" s="509"/>
      <c r="L953" s="510"/>
      <c r="N953" s="511"/>
      <c r="O953" s="511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  <c r="AJ953" s="267"/>
      <c r="AK953" s="267"/>
      <c r="AL953" s="267"/>
      <c r="AM953" s="267"/>
      <c r="AN953" s="267"/>
      <c r="AO953" s="267"/>
      <c r="AP953" s="267"/>
      <c r="AQ953" s="267"/>
      <c r="AR953" s="267"/>
      <c r="AS953" s="267"/>
      <c r="AT953" s="267"/>
      <c r="AU953" s="267"/>
      <c r="AV953" s="267"/>
      <c r="AW953" s="267"/>
      <c r="AX953" s="267"/>
      <c r="AY953" s="267"/>
      <c r="AZ953" s="267"/>
      <c r="BA953" s="267"/>
      <c r="BB953" s="267"/>
      <c r="BC953" s="267"/>
      <c r="BD953" s="267"/>
      <c r="BE953" s="267"/>
      <c r="BF953" s="267"/>
      <c r="BG953" s="267"/>
      <c r="BH953" s="267"/>
      <c r="BI953" s="267"/>
      <c r="BJ953" s="267"/>
      <c r="BK953" s="267"/>
      <c r="BL953" s="267"/>
      <c r="BM953" s="267"/>
      <c r="BN953" s="267"/>
      <c r="BO953" s="267"/>
      <c r="BP953" s="267"/>
      <c r="BQ953" s="267"/>
      <c r="BR953" s="267"/>
      <c r="BS953" s="26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267"/>
      <c r="CJ953" s="267"/>
      <c r="CK953" s="267"/>
      <c r="CL953" s="267"/>
      <c r="CM953" s="267"/>
      <c r="CN953" s="267"/>
      <c r="CO953" s="267"/>
      <c r="CP953" s="267"/>
      <c r="CQ953" s="267"/>
      <c r="CR953" s="267"/>
      <c r="CS953" s="267"/>
      <c r="CT953" s="267"/>
      <c r="CU953" s="267"/>
      <c r="CV953" s="267"/>
      <c r="CW953" s="267"/>
      <c r="CX953" s="267"/>
      <c r="CY953" s="267"/>
      <c r="CZ953" s="267"/>
      <c r="DA953" s="267"/>
      <c r="DB953" s="267"/>
      <c r="DC953" s="267"/>
      <c r="DD953" s="267"/>
      <c r="DE953" s="267"/>
      <c r="DF953" s="267"/>
      <c r="DG953" s="267"/>
      <c r="DH953" s="267"/>
      <c r="DI953" s="267"/>
      <c r="DJ953" s="267"/>
      <c r="DK953" s="267"/>
      <c r="DL953" s="267"/>
      <c r="DM953" s="267"/>
      <c r="DN953" s="267"/>
      <c r="DO953" s="267"/>
      <c r="DP953" s="267"/>
      <c r="DQ953" s="267"/>
      <c r="DR953" s="267"/>
      <c r="DS953" s="267"/>
      <c r="DT953" s="267"/>
      <c r="DU953" s="267"/>
      <c r="DV953" s="267"/>
      <c r="DW953" s="267"/>
      <c r="DX953" s="267"/>
      <c r="DY953" s="267"/>
      <c r="DZ953" s="267"/>
      <c r="EA953" s="267"/>
      <c r="EB953" s="267"/>
      <c r="EC953" s="267"/>
      <c r="ED953" s="267"/>
      <c r="EE953" s="267"/>
      <c r="EF953" s="267"/>
      <c r="EG953" s="267"/>
      <c r="EH953" s="267"/>
      <c r="EI953" s="267"/>
      <c r="EJ953" s="267"/>
      <c r="EK953" s="267"/>
      <c r="EL953" s="267"/>
      <c r="EM953" s="267"/>
      <c r="EN953" s="267"/>
      <c r="EO953" s="267"/>
      <c r="EP953" s="267"/>
      <c r="EQ953" s="267"/>
      <c r="ER953" s="267"/>
      <c r="ES953" s="267"/>
      <c r="ET953" s="267"/>
      <c r="EU953" s="267"/>
      <c r="EV953" s="267"/>
      <c r="EW953" s="267"/>
      <c r="EX953" s="267"/>
      <c r="EY953" s="267"/>
      <c r="EZ953" s="267"/>
      <c r="FA953" s="267"/>
      <c r="FB953" s="267"/>
      <c r="FC953" s="267"/>
      <c r="FD953" s="267"/>
      <c r="FE953" s="267"/>
      <c r="FF953" s="267"/>
      <c r="FG953" s="267"/>
      <c r="FH953" s="267"/>
      <c r="FI953" s="267"/>
      <c r="FJ953" s="267"/>
      <c r="FK953" s="267"/>
      <c r="FL953" s="267"/>
      <c r="FM953" s="267"/>
      <c r="FN953" s="267"/>
      <c r="FO953" s="267"/>
      <c r="FP953" s="267"/>
      <c r="FQ953" s="267"/>
      <c r="FR953" s="267"/>
      <c r="FS953" s="267"/>
      <c r="FT953" s="267"/>
      <c r="FU953" s="267"/>
      <c r="FV953" s="267"/>
      <c r="FW953" s="267"/>
      <c r="FX953" s="267"/>
      <c r="FY953" s="267"/>
      <c r="FZ953" s="267"/>
      <c r="GA953" s="267"/>
      <c r="GB953" s="267"/>
      <c r="GC953" s="267"/>
      <c r="GD953" s="267"/>
      <c r="GE953" s="267"/>
      <c r="GF953" s="267"/>
      <c r="GG953" s="267"/>
      <c r="GH953" s="267"/>
      <c r="GI953" s="267"/>
      <c r="GJ953" s="267"/>
      <c r="GK953" s="267"/>
      <c r="GL953" s="267"/>
      <c r="GM953" s="267"/>
      <c r="GN953" s="267"/>
      <c r="GO953" s="267"/>
      <c r="GP953" s="267"/>
      <c r="GQ953" s="267"/>
      <c r="GR953" s="267"/>
      <c r="GS953" s="267"/>
      <c r="GT953" s="267"/>
      <c r="GU953" s="267"/>
      <c r="GV953" s="267"/>
    </row>
    <row r="955" spans="1:204" s="502" customFormat="1">
      <c r="A955" s="258"/>
      <c r="B955" s="425"/>
      <c r="C955" s="260"/>
      <c r="D955" s="261"/>
      <c r="E955" s="262"/>
      <c r="F955" s="263"/>
      <c r="G955" s="426"/>
      <c r="H955" s="428"/>
      <c r="I955" s="507"/>
      <c r="J955" s="508"/>
      <c r="K955" s="509"/>
      <c r="L955" s="510"/>
      <c r="N955" s="511"/>
      <c r="O955" s="511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  <c r="AJ955" s="267"/>
      <c r="AK955" s="267"/>
      <c r="AL955" s="267"/>
      <c r="AM955" s="267"/>
      <c r="AN955" s="267"/>
      <c r="AO955" s="267"/>
      <c r="AP955" s="267"/>
      <c r="AQ955" s="267"/>
      <c r="AR955" s="267"/>
      <c r="AS955" s="267"/>
      <c r="AT955" s="267"/>
      <c r="AU955" s="267"/>
      <c r="AV955" s="267"/>
      <c r="AW955" s="267"/>
      <c r="AX955" s="267"/>
      <c r="AY955" s="267"/>
      <c r="AZ955" s="267"/>
      <c r="BA955" s="267"/>
      <c r="BB955" s="267"/>
      <c r="BC955" s="267"/>
      <c r="BD955" s="267"/>
      <c r="BE955" s="267"/>
      <c r="BF955" s="267"/>
      <c r="BG955" s="267"/>
      <c r="BH955" s="267"/>
      <c r="BI955" s="267"/>
      <c r="BJ955" s="267"/>
      <c r="BK955" s="267"/>
      <c r="BL955" s="267"/>
      <c r="BM955" s="267"/>
      <c r="BN955" s="267"/>
      <c r="BO955" s="267"/>
      <c r="BP955" s="267"/>
      <c r="BQ955" s="267"/>
      <c r="BR955" s="267"/>
      <c r="BS955" s="26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267"/>
      <c r="CJ955" s="267"/>
      <c r="CK955" s="267"/>
      <c r="CL955" s="267"/>
      <c r="CM955" s="267"/>
      <c r="CN955" s="267"/>
      <c r="CO955" s="267"/>
      <c r="CP955" s="267"/>
      <c r="CQ955" s="267"/>
      <c r="CR955" s="267"/>
      <c r="CS955" s="267"/>
      <c r="CT955" s="267"/>
      <c r="CU955" s="267"/>
      <c r="CV955" s="267"/>
      <c r="CW955" s="267"/>
      <c r="CX955" s="267"/>
      <c r="CY955" s="267"/>
      <c r="CZ955" s="267"/>
      <c r="DA955" s="267"/>
      <c r="DB955" s="267"/>
      <c r="DC955" s="267"/>
      <c r="DD955" s="267"/>
      <c r="DE955" s="267"/>
      <c r="DF955" s="267"/>
      <c r="DG955" s="267"/>
      <c r="DH955" s="267"/>
      <c r="DI955" s="267"/>
      <c r="DJ955" s="267"/>
      <c r="DK955" s="267"/>
      <c r="DL955" s="267"/>
      <c r="DM955" s="267"/>
      <c r="DN955" s="267"/>
      <c r="DO955" s="267"/>
      <c r="DP955" s="267"/>
      <c r="DQ955" s="267"/>
      <c r="DR955" s="267"/>
      <c r="DS955" s="267"/>
      <c r="DT955" s="267"/>
      <c r="DU955" s="267"/>
      <c r="DV955" s="267"/>
      <c r="DW955" s="267"/>
      <c r="DX955" s="267"/>
      <c r="DY955" s="267"/>
      <c r="DZ955" s="267"/>
      <c r="EA955" s="267"/>
      <c r="EB955" s="267"/>
      <c r="EC955" s="267"/>
      <c r="ED955" s="267"/>
      <c r="EE955" s="267"/>
      <c r="EF955" s="267"/>
      <c r="EG955" s="267"/>
      <c r="EH955" s="267"/>
      <c r="EI955" s="267"/>
      <c r="EJ955" s="267"/>
      <c r="EK955" s="267"/>
      <c r="EL955" s="267"/>
      <c r="EM955" s="267"/>
      <c r="EN955" s="267"/>
      <c r="EO955" s="267"/>
      <c r="EP955" s="267"/>
      <c r="EQ955" s="267"/>
      <c r="ER955" s="267"/>
      <c r="ES955" s="267"/>
      <c r="ET955" s="267"/>
      <c r="EU955" s="267"/>
      <c r="EV955" s="267"/>
      <c r="EW955" s="267"/>
      <c r="EX955" s="267"/>
      <c r="EY955" s="267"/>
      <c r="EZ955" s="267"/>
      <c r="FA955" s="267"/>
      <c r="FB955" s="267"/>
      <c r="FC955" s="267"/>
      <c r="FD955" s="267"/>
      <c r="FE955" s="267"/>
      <c r="FF955" s="267"/>
      <c r="FG955" s="267"/>
      <c r="FH955" s="267"/>
      <c r="FI955" s="267"/>
      <c r="FJ955" s="267"/>
      <c r="FK955" s="267"/>
      <c r="FL955" s="267"/>
      <c r="FM955" s="267"/>
      <c r="FN955" s="267"/>
      <c r="FO955" s="267"/>
      <c r="FP955" s="267"/>
      <c r="FQ955" s="267"/>
      <c r="FR955" s="267"/>
      <c r="FS955" s="267"/>
      <c r="FT955" s="267"/>
      <c r="FU955" s="267"/>
      <c r="FV955" s="267"/>
      <c r="FW955" s="267"/>
      <c r="FX955" s="267"/>
      <c r="FY955" s="267"/>
      <c r="FZ955" s="267"/>
      <c r="GA955" s="267"/>
      <c r="GB955" s="267"/>
      <c r="GC955" s="267"/>
      <c r="GD955" s="267"/>
      <c r="GE955" s="267"/>
      <c r="GF955" s="267"/>
      <c r="GG955" s="267"/>
      <c r="GH955" s="267"/>
      <c r="GI955" s="267"/>
      <c r="GJ955" s="267"/>
      <c r="GK955" s="267"/>
      <c r="GL955" s="267"/>
      <c r="GM955" s="267"/>
      <c r="GN955" s="267"/>
      <c r="GO955" s="267"/>
      <c r="GP955" s="267"/>
      <c r="GQ955" s="267"/>
      <c r="GR955" s="267"/>
      <c r="GS955" s="267"/>
      <c r="GT955" s="267"/>
      <c r="GU955" s="267"/>
      <c r="GV955" s="267"/>
    </row>
    <row r="957" spans="1:204" s="502" customFormat="1">
      <c r="A957" s="258"/>
      <c r="B957" s="425"/>
      <c r="C957" s="260"/>
      <c r="D957" s="261"/>
      <c r="E957" s="262"/>
      <c r="F957" s="263"/>
      <c r="G957" s="426"/>
      <c r="H957" s="428"/>
      <c r="I957" s="507"/>
      <c r="J957" s="508"/>
      <c r="K957" s="509"/>
      <c r="L957" s="510"/>
      <c r="N957" s="511"/>
      <c r="O957" s="511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  <c r="AA957" s="267"/>
      <c r="AB957" s="267"/>
      <c r="AC957" s="267"/>
      <c r="AD957" s="267"/>
      <c r="AE957" s="267"/>
      <c r="AF957" s="267"/>
      <c r="AG957" s="267"/>
      <c r="AH957" s="267"/>
      <c r="AI957" s="267"/>
      <c r="AJ957" s="267"/>
      <c r="AK957" s="267"/>
      <c r="AL957" s="267"/>
      <c r="AM957" s="267"/>
      <c r="AN957" s="267"/>
      <c r="AO957" s="267"/>
      <c r="AP957" s="267"/>
      <c r="AQ957" s="267"/>
      <c r="AR957" s="267"/>
      <c r="AS957" s="267"/>
      <c r="AT957" s="267"/>
      <c r="AU957" s="267"/>
      <c r="AV957" s="267"/>
      <c r="AW957" s="267"/>
      <c r="AX957" s="267"/>
      <c r="AY957" s="267"/>
      <c r="AZ957" s="267"/>
      <c r="BA957" s="267"/>
      <c r="BB957" s="267"/>
      <c r="BC957" s="267"/>
      <c r="BD957" s="267"/>
      <c r="BE957" s="267"/>
      <c r="BF957" s="267"/>
      <c r="BG957" s="267"/>
      <c r="BH957" s="267"/>
      <c r="BI957" s="267"/>
      <c r="BJ957" s="267"/>
      <c r="BK957" s="267"/>
      <c r="BL957" s="267"/>
      <c r="BM957" s="267"/>
      <c r="BN957" s="267"/>
      <c r="BO957" s="267"/>
      <c r="BP957" s="267"/>
      <c r="BQ957" s="267"/>
      <c r="BR957" s="267"/>
      <c r="BS957" s="26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267"/>
      <c r="CJ957" s="267"/>
      <c r="CK957" s="267"/>
      <c r="CL957" s="267"/>
      <c r="CM957" s="267"/>
      <c r="CN957" s="267"/>
      <c r="CO957" s="267"/>
      <c r="CP957" s="267"/>
      <c r="CQ957" s="267"/>
      <c r="CR957" s="267"/>
      <c r="CS957" s="267"/>
      <c r="CT957" s="267"/>
      <c r="CU957" s="267"/>
      <c r="CV957" s="267"/>
      <c r="CW957" s="267"/>
      <c r="CX957" s="267"/>
      <c r="CY957" s="267"/>
      <c r="CZ957" s="267"/>
      <c r="DA957" s="267"/>
      <c r="DB957" s="267"/>
      <c r="DC957" s="267"/>
      <c r="DD957" s="267"/>
      <c r="DE957" s="267"/>
      <c r="DF957" s="267"/>
      <c r="DG957" s="267"/>
      <c r="DH957" s="267"/>
      <c r="DI957" s="267"/>
      <c r="DJ957" s="267"/>
      <c r="DK957" s="267"/>
      <c r="DL957" s="267"/>
      <c r="DM957" s="267"/>
      <c r="DN957" s="267"/>
      <c r="DO957" s="267"/>
      <c r="DP957" s="267"/>
      <c r="DQ957" s="267"/>
      <c r="DR957" s="267"/>
      <c r="DS957" s="267"/>
      <c r="DT957" s="267"/>
      <c r="DU957" s="267"/>
      <c r="DV957" s="267"/>
      <c r="DW957" s="267"/>
      <c r="DX957" s="267"/>
      <c r="DY957" s="267"/>
      <c r="DZ957" s="267"/>
      <c r="EA957" s="267"/>
      <c r="EB957" s="267"/>
      <c r="EC957" s="267"/>
      <c r="ED957" s="267"/>
      <c r="EE957" s="267"/>
      <c r="EF957" s="267"/>
      <c r="EG957" s="267"/>
      <c r="EH957" s="267"/>
      <c r="EI957" s="267"/>
      <c r="EJ957" s="267"/>
      <c r="EK957" s="267"/>
      <c r="EL957" s="267"/>
      <c r="EM957" s="267"/>
      <c r="EN957" s="267"/>
      <c r="EO957" s="267"/>
      <c r="EP957" s="267"/>
      <c r="EQ957" s="267"/>
      <c r="ER957" s="267"/>
      <c r="ES957" s="267"/>
      <c r="ET957" s="267"/>
      <c r="EU957" s="267"/>
      <c r="EV957" s="267"/>
      <c r="EW957" s="267"/>
      <c r="EX957" s="267"/>
      <c r="EY957" s="267"/>
      <c r="EZ957" s="267"/>
      <c r="FA957" s="267"/>
      <c r="FB957" s="267"/>
      <c r="FC957" s="267"/>
      <c r="FD957" s="267"/>
      <c r="FE957" s="267"/>
      <c r="FF957" s="267"/>
      <c r="FG957" s="267"/>
      <c r="FH957" s="267"/>
      <c r="FI957" s="267"/>
      <c r="FJ957" s="267"/>
      <c r="FK957" s="267"/>
      <c r="FL957" s="267"/>
      <c r="FM957" s="267"/>
      <c r="FN957" s="267"/>
      <c r="FO957" s="267"/>
      <c r="FP957" s="267"/>
      <c r="FQ957" s="267"/>
      <c r="FR957" s="267"/>
      <c r="FS957" s="267"/>
      <c r="FT957" s="267"/>
      <c r="FU957" s="267"/>
      <c r="FV957" s="267"/>
      <c r="FW957" s="267"/>
      <c r="FX957" s="267"/>
      <c r="FY957" s="267"/>
      <c r="FZ957" s="267"/>
      <c r="GA957" s="267"/>
      <c r="GB957" s="267"/>
      <c r="GC957" s="267"/>
      <c r="GD957" s="267"/>
      <c r="GE957" s="267"/>
      <c r="GF957" s="267"/>
      <c r="GG957" s="267"/>
      <c r="GH957" s="267"/>
      <c r="GI957" s="267"/>
      <c r="GJ957" s="267"/>
      <c r="GK957" s="267"/>
      <c r="GL957" s="267"/>
      <c r="GM957" s="267"/>
      <c r="GN957" s="267"/>
      <c r="GO957" s="267"/>
      <c r="GP957" s="267"/>
      <c r="GQ957" s="267"/>
      <c r="GR957" s="267"/>
      <c r="GS957" s="267"/>
      <c r="GT957" s="267"/>
      <c r="GU957" s="267"/>
      <c r="GV957" s="267"/>
    </row>
    <row r="959" spans="1:204" s="502" customFormat="1">
      <c r="A959" s="258"/>
      <c r="B959" s="425"/>
      <c r="C959" s="260"/>
      <c r="D959" s="261"/>
      <c r="E959" s="262"/>
      <c r="F959" s="263"/>
      <c r="G959" s="426"/>
      <c r="H959" s="428"/>
      <c r="I959" s="507"/>
      <c r="J959" s="508"/>
      <c r="K959" s="509"/>
      <c r="L959" s="510"/>
      <c r="N959" s="511"/>
      <c r="O959" s="511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  <c r="AA959" s="267"/>
      <c r="AB959" s="267"/>
      <c r="AC959" s="267"/>
      <c r="AD959" s="267"/>
      <c r="AE959" s="267"/>
      <c r="AF959" s="267"/>
      <c r="AG959" s="267"/>
      <c r="AH959" s="267"/>
      <c r="AI959" s="267"/>
      <c r="AJ959" s="267"/>
      <c r="AK959" s="267"/>
      <c r="AL959" s="267"/>
      <c r="AM959" s="267"/>
      <c r="AN959" s="267"/>
      <c r="AO959" s="267"/>
      <c r="AP959" s="267"/>
      <c r="AQ959" s="267"/>
      <c r="AR959" s="267"/>
      <c r="AS959" s="267"/>
      <c r="AT959" s="267"/>
      <c r="AU959" s="267"/>
      <c r="AV959" s="267"/>
      <c r="AW959" s="267"/>
      <c r="AX959" s="267"/>
      <c r="AY959" s="267"/>
      <c r="AZ959" s="267"/>
      <c r="BA959" s="267"/>
      <c r="BB959" s="267"/>
      <c r="BC959" s="267"/>
      <c r="BD959" s="267"/>
      <c r="BE959" s="267"/>
      <c r="BF959" s="267"/>
      <c r="BG959" s="267"/>
      <c r="BH959" s="267"/>
      <c r="BI959" s="267"/>
      <c r="BJ959" s="267"/>
      <c r="BK959" s="267"/>
      <c r="BL959" s="267"/>
      <c r="BM959" s="267"/>
      <c r="BN959" s="267"/>
      <c r="BO959" s="267"/>
      <c r="BP959" s="267"/>
      <c r="BQ959" s="267"/>
      <c r="BR959" s="267"/>
      <c r="BS959" s="26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267"/>
      <c r="CJ959" s="267"/>
      <c r="CK959" s="267"/>
      <c r="CL959" s="267"/>
      <c r="CM959" s="267"/>
      <c r="CN959" s="267"/>
      <c r="CO959" s="267"/>
      <c r="CP959" s="267"/>
      <c r="CQ959" s="267"/>
      <c r="CR959" s="267"/>
      <c r="CS959" s="267"/>
      <c r="CT959" s="267"/>
      <c r="CU959" s="267"/>
      <c r="CV959" s="267"/>
      <c r="CW959" s="267"/>
      <c r="CX959" s="267"/>
      <c r="CY959" s="267"/>
      <c r="CZ959" s="267"/>
      <c r="DA959" s="267"/>
      <c r="DB959" s="267"/>
      <c r="DC959" s="267"/>
      <c r="DD959" s="267"/>
      <c r="DE959" s="267"/>
      <c r="DF959" s="267"/>
      <c r="DG959" s="267"/>
      <c r="DH959" s="267"/>
      <c r="DI959" s="267"/>
      <c r="DJ959" s="267"/>
      <c r="DK959" s="267"/>
      <c r="DL959" s="267"/>
      <c r="DM959" s="267"/>
      <c r="DN959" s="267"/>
      <c r="DO959" s="267"/>
      <c r="DP959" s="267"/>
      <c r="DQ959" s="267"/>
      <c r="DR959" s="267"/>
      <c r="DS959" s="267"/>
      <c r="DT959" s="267"/>
      <c r="DU959" s="267"/>
      <c r="DV959" s="267"/>
      <c r="DW959" s="267"/>
      <c r="DX959" s="267"/>
      <c r="DY959" s="267"/>
      <c r="DZ959" s="267"/>
      <c r="EA959" s="267"/>
      <c r="EB959" s="267"/>
      <c r="EC959" s="267"/>
      <c r="ED959" s="267"/>
      <c r="EE959" s="267"/>
      <c r="EF959" s="267"/>
      <c r="EG959" s="267"/>
      <c r="EH959" s="267"/>
      <c r="EI959" s="267"/>
      <c r="EJ959" s="267"/>
      <c r="EK959" s="267"/>
      <c r="EL959" s="267"/>
      <c r="EM959" s="267"/>
      <c r="EN959" s="267"/>
      <c r="EO959" s="267"/>
      <c r="EP959" s="267"/>
      <c r="EQ959" s="267"/>
      <c r="ER959" s="267"/>
      <c r="ES959" s="267"/>
      <c r="ET959" s="267"/>
      <c r="EU959" s="267"/>
      <c r="EV959" s="267"/>
      <c r="EW959" s="267"/>
      <c r="EX959" s="267"/>
      <c r="EY959" s="267"/>
      <c r="EZ959" s="267"/>
      <c r="FA959" s="267"/>
      <c r="FB959" s="267"/>
      <c r="FC959" s="267"/>
      <c r="FD959" s="267"/>
      <c r="FE959" s="267"/>
      <c r="FF959" s="267"/>
      <c r="FG959" s="267"/>
      <c r="FH959" s="267"/>
      <c r="FI959" s="267"/>
      <c r="FJ959" s="267"/>
      <c r="FK959" s="267"/>
      <c r="FL959" s="267"/>
      <c r="FM959" s="267"/>
      <c r="FN959" s="267"/>
      <c r="FO959" s="267"/>
      <c r="FP959" s="267"/>
      <c r="FQ959" s="267"/>
      <c r="FR959" s="267"/>
      <c r="FS959" s="267"/>
      <c r="FT959" s="267"/>
      <c r="FU959" s="267"/>
      <c r="FV959" s="267"/>
      <c r="FW959" s="267"/>
      <c r="FX959" s="267"/>
      <c r="FY959" s="267"/>
      <c r="FZ959" s="267"/>
      <c r="GA959" s="267"/>
      <c r="GB959" s="267"/>
      <c r="GC959" s="267"/>
      <c r="GD959" s="267"/>
      <c r="GE959" s="267"/>
      <c r="GF959" s="267"/>
      <c r="GG959" s="267"/>
      <c r="GH959" s="267"/>
      <c r="GI959" s="267"/>
      <c r="GJ959" s="267"/>
      <c r="GK959" s="267"/>
      <c r="GL959" s="267"/>
      <c r="GM959" s="267"/>
      <c r="GN959" s="267"/>
      <c r="GO959" s="267"/>
      <c r="GP959" s="267"/>
      <c r="GQ959" s="267"/>
      <c r="GR959" s="267"/>
      <c r="GS959" s="267"/>
      <c r="GT959" s="267"/>
      <c r="GU959" s="267"/>
      <c r="GV959" s="267"/>
    </row>
    <row r="960" spans="1:204" s="502" customFormat="1">
      <c r="A960" s="258"/>
      <c r="B960" s="425"/>
      <c r="C960" s="260"/>
      <c r="D960" s="261"/>
      <c r="E960" s="262"/>
      <c r="F960" s="263"/>
      <c r="G960" s="426"/>
      <c r="H960" s="428"/>
      <c r="I960" s="507"/>
      <c r="J960" s="508"/>
      <c r="K960" s="509"/>
      <c r="L960" s="510"/>
      <c r="N960" s="511"/>
      <c r="O960" s="511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  <c r="AA960" s="267"/>
      <c r="AB960" s="267"/>
      <c r="AC960" s="267"/>
      <c r="AD960" s="267"/>
      <c r="AE960" s="267"/>
      <c r="AF960" s="267"/>
      <c r="AG960" s="267"/>
      <c r="AH960" s="267"/>
      <c r="AI960" s="267"/>
      <c r="AJ960" s="267"/>
      <c r="AK960" s="267"/>
      <c r="AL960" s="267"/>
      <c r="AM960" s="267"/>
      <c r="AN960" s="267"/>
      <c r="AO960" s="267"/>
      <c r="AP960" s="267"/>
      <c r="AQ960" s="267"/>
      <c r="AR960" s="267"/>
      <c r="AS960" s="267"/>
      <c r="AT960" s="267"/>
      <c r="AU960" s="267"/>
      <c r="AV960" s="267"/>
      <c r="AW960" s="267"/>
      <c r="AX960" s="267"/>
      <c r="AY960" s="267"/>
      <c r="AZ960" s="267"/>
      <c r="BA960" s="267"/>
      <c r="BB960" s="267"/>
      <c r="BC960" s="267"/>
      <c r="BD960" s="267"/>
      <c r="BE960" s="267"/>
      <c r="BF960" s="267"/>
      <c r="BG960" s="267"/>
      <c r="BH960" s="267"/>
      <c r="BI960" s="267"/>
      <c r="BJ960" s="267"/>
      <c r="BK960" s="267"/>
      <c r="BL960" s="267"/>
      <c r="BM960" s="267"/>
      <c r="BN960" s="267"/>
      <c r="BO960" s="267"/>
      <c r="BP960" s="267"/>
      <c r="BQ960" s="267"/>
      <c r="BR960" s="267"/>
      <c r="BS960" s="26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267"/>
      <c r="CJ960" s="267"/>
      <c r="CK960" s="267"/>
      <c r="CL960" s="267"/>
      <c r="CM960" s="267"/>
      <c r="CN960" s="267"/>
      <c r="CO960" s="267"/>
      <c r="CP960" s="267"/>
      <c r="CQ960" s="267"/>
      <c r="CR960" s="267"/>
      <c r="CS960" s="267"/>
      <c r="CT960" s="267"/>
      <c r="CU960" s="267"/>
      <c r="CV960" s="267"/>
      <c r="CW960" s="267"/>
      <c r="CX960" s="267"/>
      <c r="CY960" s="267"/>
      <c r="CZ960" s="267"/>
      <c r="DA960" s="267"/>
      <c r="DB960" s="267"/>
      <c r="DC960" s="267"/>
      <c r="DD960" s="267"/>
      <c r="DE960" s="267"/>
      <c r="DF960" s="267"/>
      <c r="DG960" s="267"/>
      <c r="DH960" s="267"/>
      <c r="DI960" s="267"/>
      <c r="DJ960" s="267"/>
      <c r="DK960" s="267"/>
      <c r="DL960" s="267"/>
      <c r="DM960" s="267"/>
      <c r="DN960" s="267"/>
      <c r="DO960" s="267"/>
      <c r="DP960" s="267"/>
      <c r="DQ960" s="267"/>
      <c r="DR960" s="267"/>
      <c r="DS960" s="267"/>
      <c r="DT960" s="267"/>
      <c r="DU960" s="267"/>
      <c r="DV960" s="267"/>
      <c r="DW960" s="267"/>
      <c r="DX960" s="267"/>
      <c r="DY960" s="267"/>
      <c r="DZ960" s="267"/>
      <c r="EA960" s="267"/>
      <c r="EB960" s="267"/>
      <c r="EC960" s="267"/>
      <c r="ED960" s="267"/>
      <c r="EE960" s="267"/>
      <c r="EF960" s="267"/>
      <c r="EG960" s="267"/>
      <c r="EH960" s="267"/>
      <c r="EI960" s="267"/>
      <c r="EJ960" s="267"/>
      <c r="EK960" s="267"/>
      <c r="EL960" s="267"/>
      <c r="EM960" s="267"/>
      <c r="EN960" s="267"/>
      <c r="EO960" s="267"/>
      <c r="EP960" s="267"/>
      <c r="EQ960" s="267"/>
      <c r="ER960" s="267"/>
      <c r="ES960" s="267"/>
      <c r="ET960" s="267"/>
      <c r="EU960" s="267"/>
      <c r="EV960" s="267"/>
      <c r="EW960" s="267"/>
      <c r="EX960" s="267"/>
      <c r="EY960" s="267"/>
      <c r="EZ960" s="267"/>
      <c r="FA960" s="267"/>
      <c r="FB960" s="267"/>
      <c r="FC960" s="267"/>
      <c r="FD960" s="267"/>
      <c r="FE960" s="267"/>
      <c r="FF960" s="267"/>
      <c r="FG960" s="267"/>
      <c r="FH960" s="267"/>
      <c r="FI960" s="267"/>
      <c r="FJ960" s="267"/>
      <c r="FK960" s="267"/>
      <c r="FL960" s="267"/>
      <c r="FM960" s="267"/>
      <c r="FN960" s="267"/>
      <c r="FO960" s="267"/>
      <c r="FP960" s="267"/>
      <c r="FQ960" s="267"/>
      <c r="FR960" s="267"/>
      <c r="FS960" s="267"/>
      <c r="FT960" s="267"/>
      <c r="FU960" s="267"/>
      <c r="FV960" s="267"/>
      <c r="FW960" s="267"/>
      <c r="FX960" s="267"/>
      <c r="FY960" s="267"/>
      <c r="FZ960" s="267"/>
      <c r="GA960" s="267"/>
      <c r="GB960" s="267"/>
      <c r="GC960" s="267"/>
      <c r="GD960" s="267"/>
      <c r="GE960" s="267"/>
      <c r="GF960" s="267"/>
      <c r="GG960" s="267"/>
      <c r="GH960" s="267"/>
      <c r="GI960" s="267"/>
      <c r="GJ960" s="267"/>
      <c r="GK960" s="267"/>
      <c r="GL960" s="267"/>
      <c r="GM960" s="267"/>
      <c r="GN960" s="267"/>
      <c r="GO960" s="267"/>
      <c r="GP960" s="267"/>
      <c r="GQ960" s="267"/>
      <c r="GR960" s="267"/>
      <c r="GS960" s="267"/>
      <c r="GT960" s="267"/>
      <c r="GU960" s="267"/>
      <c r="GV960" s="267"/>
    </row>
    <row r="961" spans="1:204" s="502" customFormat="1">
      <c r="A961" s="258"/>
      <c r="B961" s="425"/>
      <c r="C961" s="260"/>
      <c r="D961" s="261"/>
      <c r="E961" s="262"/>
      <c r="F961" s="263"/>
      <c r="G961" s="426"/>
      <c r="H961" s="428"/>
      <c r="I961" s="507"/>
      <c r="J961" s="508"/>
      <c r="K961" s="509"/>
      <c r="L961" s="510"/>
      <c r="N961" s="511"/>
      <c r="O961" s="511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  <c r="AA961" s="267"/>
      <c r="AB961" s="267"/>
      <c r="AC961" s="267"/>
      <c r="AD961" s="267"/>
      <c r="AE961" s="267"/>
      <c r="AF961" s="267"/>
      <c r="AG961" s="267"/>
      <c r="AH961" s="267"/>
      <c r="AI961" s="267"/>
      <c r="AJ961" s="267"/>
      <c r="AK961" s="267"/>
      <c r="AL961" s="267"/>
      <c r="AM961" s="267"/>
      <c r="AN961" s="267"/>
      <c r="AO961" s="267"/>
      <c r="AP961" s="267"/>
      <c r="AQ961" s="267"/>
      <c r="AR961" s="267"/>
      <c r="AS961" s="267"/>
      <c r="AT961" s="267"/>
      <c r="AU961" s="267"/>
      <c r="AV961" s="267"/>
      <c r="AW961" s="267"/>
      <c r="AX961" s="267"/>
      <c r="AY961" s="267"/>
      <c r="AZ961" s="267"/>
      <c r="BA961" s="267"/>
      <c r="BB961" s="267"/>
      <c r="BC961" s="267"/>
      <c r="BD961" s="267"/>
      <c r="BE961" s="267"/>
      <c r="BF961" s="267"/>
      <c r="BG961" s="267"/>
      <c r="BH961" s="267"/>
      <c r="BI961" s="267"/>
      <c r="BJ961" s="267"/>
      <c r="BK961" s="267"/>
      <c r="BL961" s="267"/>
      <c r="BM961" s="267"/>
      <c r="BN961" s="267"/>
      <c r="BO961" s="267"/>
      <c r="BP961" s="267"/>
      <c r="BQ961" s="267"/>
      <c r="BR961" s="267"/>
      <c r="BS961" s="26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267"/>
      <c r="CJ961" s="267"/>
      <c r="CK961" s="267"/>
      <c r="CL961" s="267"/>
      <c r="CM961" s="267"/>
      <c r="CN961" s="267"/>
      <c r="CO961" s="267"/>
      <c r="CP961" s="267"/>
      <c r="CQ961" s="267"/>
      <c r="CR961" s="267"/>
      <c r="CS961" s="267"/>
      <c r="CT961" s="267"/>
      <c r="CU961" s="267"/>
      <c r="CV961" s="267"/>
      <c r="CW961" s="267"/>
      <c r="CX961" s="267"/>
      <c r="CY961" s="267"/>
      <c r="CZ961" s="267"/>
      <c r="DA961" s="267"/>
      <c r="DB961" s="267"/>
      <c r="DC961" s="267"/>
      <c r="DD961" s="267"/>
      <c r="DE961" s="267"/>
      <c r="DF961" s="267"/>
      <c r="DG961" s="267"/>
      <c r="DH961" s="267"/>
      <c r="DI961" s="267"/>
      <c r="DJ961" s="267"/>
      <c r="DK961" s="267"/>
      <c r="DL961" s="267"/>
      <c r="DM961" s="267"/>
      <c r="DN961" s="267"/>
      <c r="DO961" s="267"/>
      <c r="DP961" s="267"/>
      <c r="DQ961" s="267"/>
      <c r="DR961" s="267"/>
      <c r="DS961" s="267"/>
      <c r="DT961" s="267"/>
      <c r="DU961" s="267"/>
      <c r="DV961" s="267"/>
      <c r="DW961" s="267"/>
      <c r="DX961" s="267"/>
      <c r="DY961" s="267"/>
      <c r="DZ961" s="267"/>
      <c r="EA961" s="267"/>
      <c r="EB961" s="267"/>
      <c r="EC961" s="267"/>
      <c r="ED961" s="267"/>
      <c r="EE961" s="267"/>
      <c r="EF961" s="267"/>
      <c r="EG961" s="267"/>
      <c r="EH961" s="267"/>
      <c r="EI961" s="267"/>
      <c r="EJ961" s="267"/>
      <c r="EK961" s="267"/>
      <c r="EL961" s="267"/>
      <c r="EM961" s="267"/>
      <c r="EN961" s="267"/>
      <c r="EO961" s="267"/>
      <c r="EP961" s="267"/>
      <c r="EQ961" s="267"/>
      <c r="ER961" s="267"/>
      <c r="ES961" s="267"/>
      <c r="ET961" s="267"/>
      <c r="EU961" s="267"/>
      <c r="EV961" s="267"/>
      <c r="EW961" s="267"/>
      <c r="EX961" s="267"/>
      <c r="EY961" s="267"/>
      <c r="EZ961" s="267"/>
      <c r="FA961" s="267"/>
      <c r="FB961" s="267"/>
      <c r="FC961" s="267"/>
      <c r="FD961" s="267"/>
      <c r="FE961" s="267"/>
      <c r="FF961" s="267"/>
      <c r="FG961" s="267"/>
      <c r="FH961" s="267"/>
      <c r="FI961" s="267"/>
      <c r="FJ961" s="267"/>
      <c r="FK961" s="267"/>
      <c r="FL961" s="267"/>
      <c r="FM961" s="267"/>
      <c r="FN961" s="267"/>
      <c r="FO961" s="267"/>
      <c r="FP961" s="267"/>
      <c r="FQ961" s="267"/>
      <c r="FR961" s="267"/>
      <c r="FS961" s="267"/>
      <c r="FT961" s="267"/>
      <c r="FU961" s="267"/>
      <c r="FV961" s="267"/>
      <c r="FW961" s="267"/>
      <c r="FX961" s="267"/>
      <c r="FY961" s="267"/>
      <c r="FZ961" s="267"/>
      <c r="GA961" s="267"/>
      <c r="GB961" s="267"/>
      <c r="GC961" s="267"/>
      <c r="GD961" s="267"/>
      <c r="GE961" s="267"/>
      <c r="GF961" s="267"/>
      <c r="GG961" s="267"/>
      <c r="GH961" s="267"/>
      <c r="GI961" s="267"/>
      <c r="GJ961" s="267"/>
      <c r="GK961" s="267"/>
      <c r="GL961" s="267"/>
      <c r="GM961" s="267"/>
      <c r="GN961" s="267"/>
      <c r="GO961" s="267"/>
      <c r="GP961" s="267"/>
      <c r="GQ961" s="267"/>
      <c r="GR961" s="267"/>
      <c r="GS961" s="267"/>
      <c r="GT961" s="267"/>
      <c r="GU961" s="267"/>
      <c r="GV961" s="267"/>
    </row>
    <row r="962" spans="1:204" s="502" customFormat="1">
      <c r="A962" s="258"/>
      <c r="B962" s="425"/>
      <c r="C962" s="260"/>
      <c r="D962" s="261"/>
      <c r="E962" s="262"/>
      <c r="F962" s="263"/>
      <c r="G962" s="426"/>
      <c r="H962" s="428"/>
      <c r="I962" s="507"/>
      <c r="J962" s="508"/>
      <c r="K962" s="509"/>
      <c r="L962" s="510"/>
      <c r="N962" s="511"/>
      <c r="O962" s="511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  <c r="AA962" s="267"/>
      <c r="AB962" s="267"/>
      <c r="AC962" s="267"/>
      <c r="AD962" s="267"/>
      <c r="AE962" s="267"/>
      <c r="AF962" s="267"/>
      <c r="AG962" s="267"/>
      <c r="AH962" s="267"/>
      <c r="AI962" s="267"/>
      <c r="AJ962" s="267"/>
      <c r="AK962" s="267"/>
      <c r="AL962" s="267"/>
      <c r="AM962" s="267"/>
      <c r="AN962" s="267"/>
      <c r="AO962" s="267"/>
      <c r="AP962" s="267"/>
      <c r="AQ962" s="267"/>
      <c r="AR962" s="267"/>
      <c r="AS962" s="267"/>
      <c r="AT962" s="267"/>
      <c r="AU962" s="267"/>
      <c r="AV962" s="267"/>
      <c r="AW962" s="267"/>
      <c r="AX962" s="267"/>
      <c r="AY962" s="267"/>
      <c r="AZ962" s="267"/>
      <c r="BA962" s="267"/>
      <c r="BB962" s="267"/>
      <c r="BC962" s="267"/>
      <c r="BD962" s="267"/>
      <c r="BE962" s="267"/>
      <c r="BF962" s="267"/>
      <c r="BG962" s="267"/>
      <c r="BH962" s="267"/>
      <c r="BI962" s="267"/>
      <c r="BJ962" s="267"/>
      <c r="BK962" s="267"/>
      <c r="BL962" s="267"/>
      <c r="BM962" s="267"/>
      <c r="BN962" s="267"/>
      <c r="BO962" s="267"/>
      <c r="BP962" s="267"/>
      <c r="BQ962" s="267"/>
      <c r="BR962" s="267"/>
      <c r="BS962" s="26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267"/>
      <c r="CJ962" s="267"/>
      <c r="CK962" s="267"/>
      <c r="CL962" s="267"/>
      <c r="CM962" s="267"/>
      <c r="CN962" s="267"/>
      <c r="CO962" s="267"/>
      <c r="CP962" s="267"/>
      <c r="CQ962" s="267"/>
      <c r="CR962" s="267"/>
      <c r="CS962" s="267"/>
      <c r="CT962" s="267"/>
      <c r="CU962" s="267"/>
      <c r="CV962" s="267"/>
      <c r="CW962" s="267"/>
      <c r="CX962" s="267"/>
      <c r="CY962" s="267"/>
      <c r="CZ962" s="267"/>
      <c r="DA962" s="267"/>
      <c r="DB962" s="267"/>
      <c r="DC962" s="267"/>
      <c r="DD962" s="267"/>
      <c r="DE962" s="267"/>
      <c r="DF962" s="267"/>
      <c r="DG962" s="267"/>
      <c r="DH962" s="267"/>
      <c r="DI962" s="267"/>
      <c r="DJ962" s="267"/>
      <c r="DK962" s="267"/>
      <c r="DL962" s="267"/>
      <c r="DM962" s="267"/>
      <c r="DN962" s="267"/>
      <c r="DO962" s="267"/>
      <c r="DP962" s="267"/>
      <c r="DQ962" s="267"/>
      <c r="DR962" s="267"/>
      <c r="DS962" s="267"/>
      <c r="DT962" s="267"/>
      <c r="DU962" s="267"/>
      <c r="DV962" s="267"/>
      <c r="DW962" s="267"/>
      <c r="DX962" s="267"/>
      <c r="DY962" s="267"/>
      <c r="DZ962" s="267"/>
      <c r="EA962" s="267"/>
      <c r="EB962" s="267"/>
      <c r="EC962" s="267"/>
      <c r="ED962" s="267"/>
      <c r="EE962" s="267"/>
      <c r="EF962" s="267"/>
      <c r="EG962" s="267"/>
      <c r="EH962" s="267"/>
      <c r="EI962" s="267"/>
      <c r="EJ962" s="267"/>
      <c r="EK962" s="267"/>
      <c r="EL962" s="267"/>
      <c r="EM962" s="267"/>
      <c r="EN962" s="267"/>
      <c r="EO962" s="267"/>
      <c r="EP962" s="267"/>
      <c r="EQ962" s="267"/>
      <c r="ER962" s="267"/>
      <c r="ES962" s="267"/>
      <c r="ET962" s="267"/>
      <c r="EU962" s="267"/>
      <c r="EV962" s="267"/>
      <c r="EW962" s="267"/>
      <c r="EX962" s="267"/>
      <c r="EY962" s="267"/>
      <c r="EZ962" s="267"/>
      <c r="FA962" s="267"/>
      <c r="FB962" s="267"/>
      <c r="FC962" s="267"/>
      <c r="FD962" s="267"/>
      <c r="FE962" s="267"/>
      <c r="FF962" s="267"/>
      <c r="FG962" s="267"/>
      <c r="FH962" s="267"/>
      <c r="FI962" s="267"/>
      <c r="FJ962" s="267"/>
      <c r="FK962" s="267"/>
      <c r="FL962" s="267"/>
      <c r="FM962" s="267"/>
      <c r="FN962" s="267"/>
      <c r="FO962" s="267"/>
      <c r="FP962" s="267"/>
      <c r="FQ962" s="267"/>
      <c r="FR962" s="267"/>
      <c r="FS962" s="267"/>
      <c r="FT962" s="267"/>
      <c r="FU962" s="267"/>
      <c r="FV962" s="267"/>
      <c r="FW962" s="267"/>
      <c r="FX962" s="267"/>
      <c r="FY962" s="267"/>
      <c r="FZ962" s="267"/>
      <c r="GA962" s="267"/>
      <c r="GB962" s="267"/>
      <c r="GC962" s="267"/>
      <c r="GD962" s="267"/>
      <c r="GE962" s="267"/>
      <c r="GF962" s="267"/>
      <c r="GG962" s="267"/>
      <c r="GH962" s="267"/>
      <c r="GI962" s="267"/>
      <c r="GJ962" s="267"/>
      <c r="GK962" s="267"/>
      <c r="GL962" s="267"/>
      <c r="GM962" s="267"/>
      <c r="GN962" s="267"/>
      <c r="GO962" s="267"/>
      <c r="GP962" s="267"/>
      <c r="GQ962" s="267"/>
      <c r="GR962" s="267"/>
      <c r="GS962" s="267"/>
      <c r="GT962" s="267"/>
      <c r="GU962" s="267"/>
      <c r="GV962" s="267"/>
    </row>
    <row r="963" spans="1:204" s="502" customFormat="1">
      <c r="A963" s="258"/>
      <c r="B963" s="425"/>
      <c r="C963" s="260"/>
      <c r="D963" s="261"/>
      <c r="E963" s="262"/>
      <c r="F963" s="263"/>
      <c r="G963" s="426"/>
      <c r="H963" s="428"/>
      <c r="I963" s="507"/>
      <c r="J963" s="508"/>
      <c r="K963" s="509"/>
      <c r="L963" s="510"/>
      <c r="N963" s="511"/>
      <c r="O963" s="511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  <c r="AA963" s="267"/>
      <c r="AB963" s="267"/>
      <c r="AC963" s="267"/>
      <c r="AD963" s="267"/>
      <c r="AE963" s="267"/>
      <c r="AF963" s="267"/>
      <c r="AG963" s="267"/>
      <c r="AH963" s="267"/>
      <c r="AI963" s="267"/>
      <c r="AJ963" s="267"/>
      <c r="AK963" s="267"/>
      <c r="AL963" s="267"/>
      <c r="AM963" s="267"/>
      <c r="AN963" s="267"/>
      <c r="AO963" s="267"/>
      <c r="AP963" s="267"/>
      <c r="AQ963" s="267"/>
      <c r="AR963" s="267"/>
      <c r="AS963" s="267"/>
      <c r="AT963" s="267"/>
      <c r="AU963" s="267"/>
      <c r="AV963" s="267"/>
      <c r="AW963" s="267"/>
      <c r="AX963" s="267"/>
      <c r="AY963" s="267"/>
      <c r="AZ963" s="267"/>
      <c r="BA963" s="267"/>
      <c r="BB963" s="267"/>
      <c r="BC963" s="267"/>
      <c r="BD963" s="267"/>
      <c r="BE963" s="267"/>
      <c r="BF963" s="267"/>
      <c r="BG963" s="267"/>
      <c r="BH963" s="267"/>
      <c r="BI963" s="267"/>
      <c r="BJ963" s="267"/>
      <c r="BK963" s="267"/>
      <c r="BL963" s="267"/>
      <c r="BM963" s="267"/>
      <c r="BN963" s="267"/>
      <c r="BO963" s="267"/>
      <c r="BP963" s="267"/>
      <c r="BQ963" s="267"/>
      <c r="BR963" s="267"/>
      <c r="BS963" s="26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267"/>
      <c r="CJ963" s="267"/>
      <c r="CK963" s="267"/>
      <c r="CL963" s="267"/>
      <c r="CM963" s="267"/>
      <c r="CN963" s="267"/>
      <c r="CO963" s="267"/>
      <c r="CP963" s="267"/>
      <c r="CQ963" s="267"/>
      <c r="CR963" s="267"/>
      <c r="CS963" s="267"/>
      <c r="CT963" s="267"/>
      <c r="CU963" s="267"/>
      <c r="CV963" s="267"/>
      <c r="CW963" s="267"/>
      <c r="CX963" s="267"/>
      <c r="CY963" s="267"/>
      <c r="CZ963" s="267"/>
      <c r="DA963" s="267"/>
      <c r="DB963" s="267"/>
      <c r="DC963" s="267"/>
      <c r="DD963" s="267"/>
      <c r="DE963" s="267"/>
      <c r="DF963" s="267"/>
      <c r="DG963" s="267"/>
      <c r="DH963" s="267"/>
      <c r="DI963" s="267"/>
      <c r="DJ963" s="267"/>
      <c r="DK963" s="267"/>
      <c r="DL963" s="267"/>
      <c r="DM963" s="267"/>
      <c r="DN963" s="267"/>
      <c r="DO963" s="267"/>
      <c r="DP963" s="267"/>
      <c r="DQ963" s="267"/>
      <c r="DR963" s="267"/>
      <c r="DS963" s="267"/>
      <c r="DT963" s="267"/>
      <c r="DU963" s="267"/>
      <c r="DV963" s="267"/>
      <c r="DW963" s="267"/>
      <c r="DX963" s="267"/>
      <c r="DY963" s="267"/>
      <c r="DZ963" s="267"/>
      <c r="EA963" s="267"/>
      <c r="EB963" s="267"/>
      <c r="EC963" s="267"/>
      <c r="ED963" s="267"/>
      <c r="EE963" s="267"/>
      <c r="EF963" s="267"/>
      <c r="EG963" s="267"/>
      <c r="EH963" s="267"/>
      <c r="EI963" s="267"/>
      <c r="EJ963" s="267"/>
      <c r="EK963" s="267"/>
      <c r="EL963" s="267"/>
      <c r="EM963" s="267"/>
      <c r="EN963" s="267"/>
      <c r="EO963" s="267"/>
      <c r="EP963" s="267"/>
      <c r="EQ963" s="267"/>
      <c r="ER963" s="267"/>
      <c r="ES963" s="267"/>
      <c r="ET963" s="267"/>
      <c r="EU963" s="267"/>
      <c r="EV963" s="267"/>
      <c r="EW963" s="267"/>
      <c r="EX963" s="267"/>
      <c r="EY963" s="267"/>
      <c r="EZ963" s="267"/>
      <c r="FA963" s="267"/>
      <c r="FB963" s="267"/>
      <c r="FC963" s="267"/>
      <c r="FD963" s="267"/>
      <c r="FE963" s="267"/>
      <c r="FF963" s="267"/>
      <c r="FG963" s="267"/>
      <c r="FH963" s="267"/>
      <c r="FI963" s="267"/>
      <c r="FJ963" s="267"/>
      <c r="FK963" s="267"/>
      <c r="FL963" s="267"/>
      <c r="FM963" s="267"/>
      <c r="FN963" s="267"/>
      <c r="FO963" s="267"/>
      <c r="FP963" s="267"/>
      <c r="FQ963" s="267"/>
      <c r="FR963" s="267"/>
      <c r="FS963" s="267"/>
      <c r="FT963" s="267"/>
      <c r="FU963" s="267"/>
      <c r="FV963" s="267"/>
      <c r="FW963" s="267"/>
      <c r="FX963" s="267"/>
      <c r="FY963" s="267"/>
      <c r="FZ963" s="267"/>
      <c r="GA963" s="267"/>
      <c r="GB963" s="267"/>
      <c r="GC963" s="267"/>
      <c r="GD963" s="267"/>
      <c r="GE963" s="267"/>
      <c r="GF963" s="267"/>
      <c r="GG963" s="267"/>
      <c r="GH963" s="267"/>
      <c r="GI963" s="267"/>
      <c r="GJ963" s="267"/>
      <c r="GK963" s="267"/>
      <c r="GL963" s="267"/>
      <c r="GM963" s="267"/>
      <c r="GN963" s="267"/>
      <c r="GO963" s="267"/>
      <c r="GP963" s="267"/>
      <c r="GQ963" s="267"/>
      <c r="GR963" s="267"/>
      <c r="GS963" s="267"/>
      <c r="GT963" s="267"/>
      <c r="GU963" s="267"/>
      <c r="GV963" s="267"/>
    </row>
    <row r="964" spans="1:204" s="502" customFormat="1">
      <c r="A964" s="258"/>
      <c r="B964" s="425"/>
      <c r="C964" s="260"/>
      <c r="D964" s="261"/>
      <c r="E964" s="262"/>
      <c r="F964" s="263"/>
      <c r="G964" s="426"/>
      <c r="H964" s="428"/>
      <c r="I964" s="507"/>
      <c r="J964" s="508"/>
      <c r="K964" s="509"/>
      <c r="L964" s="510"/>
      <c r="N964" s="511"/>
      <c r="O964" s="511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  <c r="AA964" s="267"/>
      <c r="AB964" s="267"/>
      <c r="AC964" s="267"/>
      <c r="AD964" s="267"/>
      <c r="AE964" s="267"/>
      <c r="AF964" s="267"/>
      <c r="AG964" s="267"/>
      <c r="AH964" s="267"/>
      <c r="AI964" s="267"/>
      <c r="AJ964" s="267"/>
      <c r="AK964" s="267"/>
      <c r="AL964" s="267"/>
      <c r="AM964" s="267"/>
      <c r="AN964" s="267"/>
      <c r="AO964" s="267"/>
      <c r="AP964" s="267"/>
      <c r="AQ964" s="267"/>
      <c r="AR964" s="267"/>
      <c r="AS964" s="267"/>
      <c r="AT964" s="267"/>
      <c r="AU964" s="267"/>
      <c r="AV964" s="267"/>
      <c r="AW964" s="267"/>
      <c r="AX964" s="267"/>
      <c r="AY964" s="267"/>
      <c r="AZ964" s="267"/>
      <c r="BA964" s="267"/>
      <c r="BB964" s="267"/>
      <c r="BC964" s="267"/>
      <c r="BD964" s="267"/>
      <c r="BE964" s="267"/>
      <c r="BF964" s="267"/>
      <c r="BG964" s="267"/>
      <c r="BH964" s="267"/>
      <c r="BI964" s="267"/>
      <c r="BJ964" s="267"/>
      <c r="BK964" s="267"/>
      <c r="BL964" s="267"/>
      <c r="BM964" s="267"/>
      <c r="BN964" s="267"/>
      <c r="BO964" s="267"/>
      <c r="BP964" s="267"/>
      <c r="BQ964" s="267"/>
      <c r="BR964" s="267"/>
      <c r="BS964" s="26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267"/>
      <c r="CJ964" s="267"/>
      <c r="CK964" s="267"/>
      <c r="CL964" s="267"/>
      <c r="CM964" s="267"/>
      <c r="CN964" s="267"/>
      <c r="CO964" s="267"/>
      <c r="CP964" s="267"/>
      <c r="CQ964" s="267"/>
      <c r="CR964" s="267"/>
      <c r="CS964" s="267"/>
      <c r="CT964" s="267"/>
      <c r="CU964" s="267"/>
      <c r="CV964" s="267"/>
      <c r="CW964" s="267"/>
      <c r="CX964" s="267"/>
      <c r="CY964" s="267"/>
      <c r="CZ964" s="267"/>
      <c r="DA964" s="267"/>
      <c r="DB964" s="267"/>
      <c r="DC964" s="267"/>
      <c r="DD964" s="267"/>
      <c r="DE964" s="267"/>
      <c r="DF964" s="267"/>
      <c r="DG964" s="267"/>
      <c r="DH964" s="267"/>
      <c r="DI964" s="267"/>
      <c r="DJ964" s="267"/>
      <c r="DK964" s="267"/>
      <c r="DL964" s="267"/>
      <c r="DM964" s="267"/>
      <c r="DN964" s="267"/>
      <c r="DO964" s="267"/>
      <c r="DP964" s="267"/>
      <c r="DQ964" s="267"/>
      <c r="DR964" s="267"/>
      <c r="DS964" s="267"/>
      <c r="DT964" s="267"/>
      <c r="DU964" s="267"/>
      <c r="DV964" s="267"/>
      <c r="DW964" s="267"/>
      <c r="DX964" s="267"/>
      <c r="DY964" s="267"/>
      <c r="DZ964" s="267"/>
      <c r="EA964" s="267"/>
      <c r="EB964" s="267"/>
      <c r="EC964" s="267"/>
      <c r="ED964" s="267"/>
      <c r="EE964" s="267"/>
      <c r="EF964" s="267"/>
      <c r="EG964" s="267"/>
      <c r="EH964" s="267"/>
      <c r="EI964" s="267"/>
      <c r="EJ964" s="267"/>
      <c r="EK964" s="267"/>
      <c r="EL964" s="267"/>
      <c r="EM964" s="267"/>
      <c r="EN964" s="267"/>
      <c r="EO964" s="267"/>
      <c r="EP964" s="267"/>
      <c r="EQ964" s="267"/>
      <c r="ER964" s="267"/>
      <c r="ES964" s="267"/>
      <c r="ET964" s="267"/>
      <c r="EU964" s="267"/>
      <c r="EV964" s="267"/>
      <c r="EW964" s="267"/>
      <c r="EX964" s="267"/>
      <c r="EY964" s="267"/>
      <c r="EZ964" s="267"/>
      <c r="FA964" s="267"/>
      <c r="FB964" s="267"/>
      <c r="FC964" s="267"/>
      <c r="FD964" s="267"/>
      <c r="FE964" s="267"/>
      <c r="FF964" s="267"/>
      <c r="FG964" s="267"/>
      <c r="FH964" s="267"/>
      <c r="FI964" s="267"/>
      <c r="FJ964" s="267"/>
      <c r="FK964" s="267"/>
      <c r="FL964" s="267"/>
      <c r="FM964" s="267"/>
      <c r="FN964" s="267"/>
      <c r="FO964" s="267"/>
      <c r="FP964" s="267"/>
      <c r="FQ964" s="267"/>
      <c r="FR964" s="267"/>
      <c r="FS964" s="267"/>
      <c r="FT964" s="267"/>
      <c r="FU964" s="267"/>
      <c r="FV964" s="267"/>
      <c r="FW964" s="267"/>
      <c r="FX964" s="267"/>
      <c r="FY964" s="267"/>
      <c r="FZ964" s="267"/>
      <c r="GA964" s="267"/>
      <c r="GB964" s="267"/>
      <c r="GC964" s="267"/>
      <c r="GD964" s="267"/>
      <c r="GE964" s="267"/>
      <c r="GF964" s="267"/>
      <c r="GG964" s="267"/>
      <c r="GH964" s="267"/>
      <c r="GI964" s="267"/>
      <c r="GJ964" s="267"/>
      <c r="GK964" s="267"/>
      <c r="GL964" s="267"/>
      <c r="GM964" s="267"/>
      <c r="GN964" s="267"/>
      <c r="GO964" s="267"/>
      <c r="GP964" s="267"/>
      <c r="GQ964" s="267"/>
      <c r="GR964" s="267"/>
      <c r="GS964" s="267"/>
      <c r="GT964" s="267"/>
      <c r="GU964" s="267"/>
      <c r="GV964" s="267"/>
    </row>
    <row r="966" spans="1:204" s="502" customFormat="1">
      <c r="A966" s="258"/>
      <c r="B966" s="425"/>
      <c r="C966" s="260"/>
      <c r="D966" s="261"/>
      <c r="E966" s="262"/>
      <c r="F966" s="263"/>
      <c r="G966" s="426"/>
      <c r="H966" s="428"/>
      <c r="I966" s="507"/>
      <c r="J966" s="508"/>
      <c r="K966" s="509"/>
      <c r="L966" s="510"/>
      <c r="N966" s="511"/>
      <c r="O966" s="511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  <c r="AA966" s="267"/>
      <c r="AB966" s="267"/>
      <c r="AC966" s="267"/>
      <c r="AD966" s="267"/>
      <c r="AE966" s="267"/>
      <c r="AF966" s="267"/>
      <c r="AG966" s="267"/>
      <c r="AH966" s="267"/>
      <c r="AI966" s="267"/>
      <c r="AJ966" s="267"/>
      <c r="AK966" s="267"/>
      <c r="AL966" s="267"/>
      <c r="AM966" s="267"/>
      <c r="AN966" s="267"/>
      <c r="AO966" s="267"/>
      <c r="AP966" s="267"/>
      <c r="AQ966" s="267"/>
      <c r="AR966" s="267"/>
      <c r="AS966" s="267"/>
      <c r="AT966" s="267"/>
      <c r="AU966" s="267"/>
      <c r="AV966" s="267"/>
      <c r="AW966" s="267"/>
      <c r="AX966" s="267"/>
      <c r="AY966" s="267"/>
      <c r="AZ966" s="267"/>
      <c r="BA966" s="267"/>
      <c r="BB966" s="267"/>
      <c r="BC966" s="267"/>
      <c r="BD966" s="267"/>
      <c r="BE966" s="267"/>
      <c r="BF966" s="267"/>
      <c r="BG966" s="267"/>
      <c r="BH966" s="267"/>
      <c r="BI966" s="267"/>
      <c r="BJ966" s="267"/>
      <c r="BK966" s="267"/>
      <c r="BL966" s="267"/>
      <c r="BM966" s="267"/>
      <c r="BN966" s="267"/>
      <c r="BO966" s="267"/>
      <c r="BP966" s="267"/>
      <c r="BQ966" s="267"/>
      <c r="BR966" s="267"/>
      <c r="BS966" s="26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267"/>
      <c r="CJ966" s="267"/>
      <c r="CK966" s="267"/>
      <c r="CL966" s="267"/>
      <c r="CM966" s="267"/>
      <c r="CN966" s="267"/>
      <c r="CO966" s="267"/>
      <c r="CP966" s="267"/>
      <c r="CQ966" s="267"/>
      <c r="CR966" s="267"/>
      <c r="CS966" s="267"/>
      <c r="CT966" s="267"/>
      <c r="CU966" s="267"/>
      <c r="CV966" s="267"/>
      <c r="CW966" s="267"/>
      <c r="CX966" s="267"/>
      <c r="CY966" s="267"/>
      <c r="CZ966" s="267"/>
      <c r="DA966" s="267"/>
      <c r="DB966" s="267"/>
      <c r="DC966" s="267"/>
      <c r="DD966" s="267"/>
      <c r="DE966" s="267"/>
      <c r="DF966" s="267"/>
      <c r="DG966" s="267"/>
      <c r="DH966" s="267"/>
      <c r="DI966" s="267"/>
      <c r="DJ966" s="267"/>
      <c r="DK966" s="267"/>
      <c r="DL966" s="267"/>
      <c r="DM966" s="267"/>
      <c r="DN966" s="267"/>
      <c r="DO966" s="267"/>
      <c r="DP966" s="267"/>
      <c r="DQ966" s="267"/>
      <c r="DR966" s="267"/>
      <c r="DS966" s="267"/>
      <c r="DT966" s="267"/>
      <c r="DU966" s="267"/>
      <c r="DV966" s="267"/>
      <c r="DW966" s="267"/>
      <c r="DX966" s="267"/>
      <c r="DY966" s="267"/>
      <c r="DZ966" s="267"/>
      <c r="EA966" s="267"/>
      <c r="EB966" s="267"/>
      <c r="EC966" s="267"/>
      <c r="ED966" s="267"/>
      <c r="EE966" s="267"/>
      <c r="EF966" s="267"/>
      <c r="EG966" s="267"/>
      <c r="EH966" s="267"/>
      <c r="EI966" s="267"/>
      <c r="EJ966" s="267"/>
      <c r="EK966" s="267"/>
      <c r="EL966" s="267"/>
      <c r="EM966" s="267"/>
      <c r="EN966" s="267"/>
      <c r="EO966" s="267"/>
      <c r="EP966" s="267"/>
      <c r="EQ966" s="267"/>
      <c r="ER966" s="267"/>
      <c r="ES966" s="267"/>
      <c r="ET966" s="267"/>
      <c r="EU966" s="267"/>
      <c r="EV966" s="267"/>
      <c r="EW966" s="267"/>
      <c r="EX966" s="267"/>
      <c r="EY966" s="267"/>
      <c r="EZ966" s="267"/>
      <c r="FA966" s="267"/>
      <c r="FB966" s="267"/>
      <c r="FC966" s="267"/>
      <c r="FD966" s="267"/>
      <c r="FE966" s="267"/>
      <c r="FF966" s="267"/>
      <c r="FG966" s="267"/>
      <c r="FH966" s="267"/>
      <c r="FI966" s="267"/>
      <c r="FJ966" s="267"/>
      <c r="FK966" s="267"/>
      <c r="FL966" s="267"/>
      <c r="FM966" s="267"/>
      <c r="FN966" s="267"/>
      <c r="FO966" s="267"/>
      <c r="FP966" s="267"/>
      <c r="FQ966" s="267"/>
      <c r="FR966" s="267"/>
      <c r="FS966" s="267"/>
      <c r="FT966" s="267"/>
      <c r="FU966" s="267"/>
      <c r="FV966" s="267"/>
      <c r="FW966" s="267"/>
      <c r="FX966" s="267"/>
      <c r="FY966" s="267"/>
      <c r="FZ966" s="267"/>
      <c r="GA966" s="267"/>
      <c r="GB966" s="267"/>
      <c r="GC966" s="267"/>
      <c r="GD966" s="267"/>
      <c r="GE966" s="267"/>
      <c r="GF966" s="267"/>
      <c r="GG966" s="267"/>
      <c r="GH966" s="267"/>
      <c r="GI966" s="267"/>
      <c r="GJ966" s="267"/>
      <c r="GK966" s="267"/>
      <c r="GL966" s="267"/>
      <c r="GM966" s="267"/>
      <c r="GN966" s="267"/>
      <c r="GO966" s="267"/>
      <c r="GP966" s="267"/>
      <c r="GQ966" s="267"/>
      <c r="GR966" s="267"/>
      <c r="GS966" s="267"/>
      <c r="GT966" s="267"/>
      <c r="GU966" s="267"/>
      <c r="GV966" s="267"/>
    </row>
    <row r="968" spans="1:204" s="502" customFormat="1">
      <c r="A968" s="258"/>
      <c r="B968" s="425"/>
      <c r="C968" s="260"/>
      <c r="D968" s="261"/>
      <c r="E968" s="262"/>
      <c r="F968" s="263"/>
      <c r="G968" s="426"/>
      <c r="H968" s="428"/>
      <c r="I968" s="507"/>
      <c r="J968" s="508"/>
      <c r="K968" s="509"/>
      <c r="L968" s="510"/>
      <c r="N968" s="511"/>
      <c r="O968" s="511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  <c r="AA968" s="267"/>
      <c r="AB968" s="267"/>
      <c r="AC968" s="267"/>
      <c r="AD968" s="267"/>
      <c r="AE968" s="267"/>
      <c r="AF968" s="267"/>
      <c r="AG968" s="267"/>
      <c r="AH968" s="267"/>
      <c r="AI968" s="267"/>
      <c r="AJ968" s="267"/>
      <c r="AK968" s="267"/>
      <c r="AL968" s="267"/>
      <c r="AM968" s="267"/>
      <c r="AN968" s="267"/>
      <c r="AO968" s="267"/>
      <c r="AP968" s="267"/>
      <c r="AQ968" s="267"/>
      <c r="AR968" s="267"/>
      <c r="AS968" s="267"/>
      <c r="AT968" s="267"/>
      <c r="AU968" s="267"/>
      <c r="AV968" s="267"/>
      <c r="AW968" s="267"/>
      <c r="AX968" s="267"/>
      <c r="AY968" s="267"/>
      <c r="AZ968" s="267"/>
      <c r="BA968" s="267"/>
      <c r="BB968" s="267"/>
      <c r="BC968" s="267"/>
      <c r="BD968" s="267"/>
      <c r="BE968" s="267"/>
      <c r="BF968" s="267"/>
      <c r="BG968" s="267"/>
      <c r="BH968" s="267"/>
      <c r="BI968" s="267"/>
      <c r="BJ968" s="267"/>
      <c r="BK968" s="267"/>
      <c r="BL968" s="267"/>
      <c r="BM968" s="267"/>
      <c r="BN968" s="267"/>
      <c r="BO968" s="267"/>
      <c r="BP968" s="267"/>
      <c r="BQ968" s="267"/>
      <c r="BR968" s="267"/>
      <c r="BS968" s="26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267"/>
      <c r="CJ968" s="267"/>
      <c r="CK968" s="267"/>
      <c r="CL968" s="267"/>
      <c r="CM968" s="267"/>
      <c r="CN968" s="267"/>
      <c r="CO968" s="267"/>
      <c r="CP968" s="267"/>
      <c r="CQ968" s="267"/>
      <c r="CR968" s="267"/>
      <c r="CS968" s="267"/>
      <c r="CT968" s="267"/>
      <c r="CU968" s="267"/>
      <c r="CV968" s="267"/>
      <c r="CW968" s="267"/>
      <c r="CX968" s="267"/>
      <c r="CY968" s="267"/>
      <c r="CZ968" s="267"/>
      <c r="DA968" s="267"/>
      <c r="DB968" s="267"/>
      <c r="DC968" s="267"/>
      <c r="DD968" s="267"/>
      <c r="DE968" s="267"/>
      <c r="DF968" s="267"/>
      <c r="DG968" s="267"/>
      <c r="DH968" s="267"/>
      <c r="DI968" s="267"/>
      <c r="DJ968" s="267"/>
      <c r="DK968" s="267"/>
      <c r="DL968" s="267"/>
      <c r="DM968" s="267"/>
      <c r="DN968" s="267"/>
      <c r="DO968" s="267"/>
      <c r="DP968" s="267"/>
      <c r="DQ968" s="267"/>
      <c r="DR968" s="267"/>
      <c r="DS968" s="267"/>
      <c r="DT968" s="267"/>
      <c r="DU968" s="267"/>
      <c r="DV968" s="267"/>
      <c r="DW968" s="267"/>
      <c r="DX968" s="267"/>
      <c r="DY968" s="267"/>
      <c r="DZ968" s="267"/>
      <c r="EA968" s="267"/>
      <c r="EB968" s="267"/>
      <c r="EC968" s="267"/>
      <c r="ED968" s="267"/>
      <c r="EE968" s="267"/>
      <c r="EF968" s="267"/>
      <c r="EG968" s="267"/>
      <c r="EH968" s="267"/>
      <c r="EI968" s="267"/>
      <c r="EJ968" s="267"/>
      <c r="EK968" s="267"/>
      <c r="EL968" s="267"/>
      <c r="EM968" s="267"/>
      <c r="EN968" s="267"/>
      <c r="EO968" s="267"/>
      <c r="EP968" s="267"/>
      <c r="EQ968" s="267"/>
      <c r="ER968" s="267"/>
      <c r="ES968" s="267"/>
      <c r="ET968" s="267"/>
      <c r="EU968" s="267"/>
      <c r="EV968" s="267"/>
      <c r="EW968" s="267"/>
      <c r="EX968" s="267"/>
      <c r="EY968" s="267"/>
      <c r="EZ968" s="267"/>
      <c r="FA968" s="267"/>
      <c r="FB968" s="267"/>
      <c r="FC968" s="267"/>
      <c r="FD968" s="267"/>
      <c r="FE968" s="267"/>
      <c r="FF968" s="267"/>
      <c r="FG968" s="267"/>
      <c r="FH968" s="267"/>
      <c r="FI968" s="267"/>
      <c r="FJ968" s="267"/>
      <c r="FK968" s="267"/>
      <c r="FL968" s="267"/>
      <c r="FM968" s="267"/>
      <c r="FN968" s="267"/>
      <c r="FO968" s="267"/>
      <c r="FP968" s="267"/>
      <c r="FQ968" s="267"/>
      <c r="FR968" s="267"/>
      <c r="FS968" s="267"/>
      <c r="FT968" s="267"/>
      <c r="FU968" s="267"/>
      <c r="FV968" s="267"/>
      <c r="FW968" s="267"/>
      <c r="FX968" s="267"/>
      <c r="FY968" s="267"/>
      <c r="FZ968" s="267"/>
      <c r="GA968" s="267"/>
      <c r="GB968" s="267"/>
      <c r="GC968" s="267"/>
      <c r="GD968" s="267"/>
      <c r="GE968" s="267"/>
      <c r="GF968" s="267"/>
      <c r="GG968" s="267"/>
      <c r="GH968" s="267"/>
      <c r="GI968" s="267"/>
      <c r="GJ968" s="267"/>
      <c r="GK968" s="267"/>
      <c r="GL968" s="267"/>
      <c r="GM968" s="267"/>
      <c r="GN968" s="267"/>
      <c r="GO968" s="267"/>
      <c r="GP968" s="267"/>
      <c r="GQ968" s="267"/>
      <c r="GR968" s="267"/>
      <c r="GS968" s="267"/>
      <c r="GT968" s="267"/>
      <c r="GU968" s="267"/>
      <c r="GV968" s="267"/>
    </row>
    <row r="970" spans="1:204" s="502" customFormat="1">
      <c r="A970" s="258"/>
      <c r="B970" s="425"/>
      <c r="C970" s="260"/>
      <c r="D970" s="261"/>
      <c r="E970" s="262"/>
      <c r="F970" s="263"/>
      <c r="G970" s="426"/>
      <c r="H970" s="428"/>
      <c r="I970" s="507"/>
      <c r="J970" s="508"/>
      <c r="K970" s="509"/>
      <c r="L970" s="510"/>
      <c r="N970" s="511"/>
      <c r="O970" s="511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  <c r="AA970" s="267"/>
      <c r="AB970" s="267"/>
      <c r="AC970" s="267"/>
      <c r="AD970" s="267"/>
      <c r="AE970" s="267"/>
      <c r="AF970" s="267"/>
      <c r="AG970" s="267"/>
      <c r="AH970" s="267"/>
      <c r="AI970" s="267"/>
      <c r="AJ970" s="267"/>
      <c r="AK970" s="267"/>
      <c r="AL970" s="267"/>
      <c r="AM970" s="267"/>
      <c r="AN970" s="267"/>
      <c r="AO970" s="267"/>
      <c r="AP970" s="267"/>
      <c r="AQ970" s="267"/>
      <c r="AR970" s="267"/>
      <c r="AS970" s="267"/>
      <c r="AT970" s="267"/>
      <c r="AU970" s="267"/>
      <c r="AV970" s="267"/>
      <c r="AW970" s="267"/>
      <c r="AX970" s="267"/>
      <c r="AY970" s="267"/>
      <c r="AZ970" s="267"/>
      <c r="BA970" s="267"/>
      <c r="BB970" s="267"/>
      <c r="BC970" s="267"/>
      <c r="BD970" s="267"/>
      <c r="BE970" s="267"/>
      <c r="BF970" s="267"/>
      <c r="BG970" s="267"/>
      <c r="BH970" s="267"/>
      <c r="BI970" s="267"/>
      <c r="BJ970" s="267"/>
      <c r="BK970" s="267"/>
      <c r="BL970" s="267"/>
      <c r="BM970" s="267"/>
      <c r="BN970" s="267"/>
      <c r="BO970" s="267"/>
      <c r="BP970" s="267"/>
      <c r="BQ970" s="267"/>
      <c r="BR970" s="267"/>
      <c r="BS970" s="26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267"/>
      <c r="CJ970" s="267"/>
      <c r="CK970" s="267"/>
      <c r="CL970" s="267"/>
      <c r="CM970" s="267"/>
      <c r="CN970" s="267"/>
      <c r="CO970" s="267"/>
      <c r="CP970" s="267"/>
      <c r="CQ970" s="267"/>
      <c r="CR970" s="267"/>
      <c r="CS970" s="267"/>
      <c r="CT970" s="267"/>
      <c r="CU970" s="267"/>
      <c r="CV970" s="267"/>
      <c r="CW970" s="267"/>
      <c r="CX970" s="267"/>
      <c r="CY970" s="267"/>
      <c r="CZ970" s="267"/>
      <c r="DA970" s="267"/>
      <c r="DB970" s="267"/>
      <c r="DC970" s="267"/>
      <c r="DD970" s="267"/>
      <c r="DE970" s="267"/>
      <c r="DF970" s="267"/>
      <c r="DG970" s="267"/>
      <c r="DH970" s="267"/>
      <c r="DI970" s="267"/>
      <c r="DJ970" s="267"/>
      <c r="DK970" s="267"/>
      <c r="DL970" s="267"/>
      <c r="DM970" s="267"/>
      <c r="DN970" s="267"/>
      <c r="DO970" s="267"/>
      <c r="DP970" s="267"/>
      <c r="DQ970" s="267"/>
      <c r="DR970" s="267"/>
      <c r="DS970" s="267"/>
      <c r="DT970" s="267"/>
      <c r="DU970" s="267"/>
      <c r="DV970" s="267"/>
      <c r="DW970" s="267"/>
      <c r="DX970" s="267"/>
      <c r="DY970" s="267"/>
      <c r="DZ970" s="267"/>
      <c r="EA970" s="267"/>
      <c r="EB970" s="267"/>
      <c r="EC970" s="267"/>
      <c r="ED970" s="267"/>
      <c r="EE970" s="267"/>
      <c r="EF970" s="267"/>
      <c r="EG970" s="267"/>
      <c r="EH970" s="267"/>
      <c r="EI970" s="267"/>
      <c r="EJ970" s="267"/>
      <c r="EK970" s="267"/>
      <c r="EL970" s="267"/>
      <c r="EM970" s="267"/>
      <c r="EN970" s="267"/>
      <c r="EO970" s="267"/>
      <c r="EP970" s="267"/>
      <c r="EQ970" s="267"/>
      <c r="ER970" s="267"/>
      <c r="ES970" s="267"/>
      <c r="ET970" s="267"/>
      <c r="EU970" s="267"/>
      <c r="EV970" s="267"/>
      <c r="EW970" s="267"/>
      <c r="EX970" s="267"/>
      <c r="EY970" s="267"/>
      <c r="EZ970" s="267"/>
      <c r="FA970" s="267"/>
      <c r="FB970" s="267"/>
      <c r="FC970" s="267"/>
      <c r="FD970" s="267"/>
      <c r="FE970" s="267"/>
      <c r="FF970" s="267"/>
      <c r="FG970" s="267"/>
      <c r="FH970" s="267"/>
      <c r="FI970" s="267"/>
      <c r="FJ970" s="267"/>
      <c r="FK970" s="267"/>
      <c r="FL970" s="267"/>
      <c r="FM970" s="267"/>
      <c r="FN970" s="267"/>
      <c r="FO970" s="267"/>
      <c r="FP970" s="267"/>
      <c r="FQ970" s="267"/>
      <c r="FR970" s="267"/>
      <c r="FS970" s="267"/>
      <c r="FT970" s="267"/>
      <c r="FU970" s="267"/>
      <c r="FV970" s="267"/>
      <c r="FW970" s="267"/>
      <c r="FX970" s="267"/>
      <c r="FY970" s="267"/>
      <c r="FZ970" s="267"/>
      <c r="GA970" s="267"/>
      <c r="GB970" s="267"/>
      <c r="GC970" s="267"/>
      <c r="GD970" s="267"/>
      <c r="GE970" s="267"/>
      <c r="GF970" s="267"/>
      <c r="GG970" s="267"/>
      <c r="GH970" s="267"/>
      <c r="GI970" s="267"/>
      <c r="GJ970" s="267"/>
      <c r="GK970" s="267"/>
      <c r="GL970" s="267"/>
      <c r="GM970" s="267"/>
      <c r="GN970" s="267"/>
      <c r="GO970" s="267"/>
      <c r="GP970" s="267"/>
      <c r="GQ970" s="267"/>
      <c r="GR970" s="267"/>
      <c r="GS970" s="267"/>
      <c r="GT970" s="267"/>
      <c r="GU970" s="267"/>
      <c r="GV970" s="267"/>
    </row>
    <row r="971" spans="1:204" s="502" customFormat="1">
      <c r="A971" s="258"/>
      <c r="B971" s="425"/>
      <c r="C971" s="260"/>
      <c r="D971" s="261"/>
      <c r="E971" s="262"/>
      <c r="F971" s="263"/>
      <c r="G971" s="426"/>
      <c r="H971" s="428"/>
      <c r="I971" s="507"/>
      <c r="J971" s="508"/>
      <c r="K971" s="509"/>
      <c r="L971" s="510"/>
      <c r="N971" s="511"/>
      <c r="O971" s="511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  <c r="AA971" s="267"/>
      <c r="AB971" s="267"/>
      <c r="AC971" s="267"/>
      <c r="AD971" s="267"/>
      <c r="AE971" s="267"/>
      <c r="AF971" s="267"/>
      <c r="AG971" s="267"/>
      <c r="AH971" s="267"/>
      <c r="AI971" s="267"/>
      <c r="AJ971" s="267"/>
      <c r="AK971" s="267"/>
      <c r="AL971" s="267"/>
      <c r="AM971" s="267"/>
      <c r="AN971" s="267"/>
      <c r="AO971" s="267"/>
      <c r="AP971" s="267"/>
      <c r="AQ971" s="267"/>
      <c r="AR971" s="267"/>
      <c r="AS971" s="267"/>
      <c r="AT971" s="267"/>
      <c r="AU971" s="267"/>
      <c r="AV971" s="267"/>
      <c r="AW971" s="267"/>
      <c r="AX971" s="267"/>
      <c r="AY971" s="267"/>
      <c r="AZ971" s="267"/>
      <c r="BA971" s="267"/>
      <c r="BB971" s="267"/>
      <c r="BC971" s="267"/>
      <c r="BD971" s="267"/>
      <c r="BE971" s="267"/>
      <c r="BF971" s="267"/>
      <c r="BG971" s="267"/>
      <c r="BH971" s="267"/>
      <c r="BI971" s="267"/>
      <c r="BJ971" s="267"/>
      <c r="BK971" s="267"/>
      <c r="BL971" s="267"/>
      <c r="BM971" s="267"/>
      <c r="BN971" s="267"/>
      <c r="BO971" s="267"/>
      <c r="BP971" s="267"/>
      <c r="BQ971" s="267"/>
      <c r="BR971" s="267"/>
      <c r="BS971" s="26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267"/>
      <c r="CJ971" s="267"/>
      <c r="CK971" s="267"/>
      <c r="CL971" s="267"/>
      <c r="CM971" s="267"/>
      <c r="CN971" s="267"/>
      <c r="CO971" s="267"/>
      <c r="CP971" s="267"/>
      <c r="CQ971" s="267"/>
      <c r="CR971" s="267"/>
      <c r="CS971" s="267"/>
      <c r="CT971" s="267"/>
      <c r="CU971" s="267"/>
      <c r="CV971" s="267"/>
      <c r="CW971" s="267"/>
      <c r="CX971" s="267"/>
      <c r="CY971" s="267"/>
      <c r="CZ971" s="267"/>
      <c r="DA971" s="267"/>
      <c r="DB971" s="267"/>
      <c r="DC971" s="267"/>
      <c r="DD971" s="267"/>
      <c r="DE971" s="267"/>
      <c r="DF971" s="267"/>
      <c r="DG971" s="267"/>
      <c r="DH971" s="267"/>
      <c r="DI971" s="267"/>
      <c r="DJ971" s="267"/>
      <c r="DK971" s="267"/>
      <c r="DL971" s="267"/>
      <c r="DM971" s="267"/>
      <c r="DN971" s="267"/>
      <c r="DO971" s="267"/>
      <c r="DP971" s="267"/>
      <c r="DQ971" s="267"/>
      <c r="DR971" s="267"/>
      <c r="DS971" s="267"/>
      <c r="DT971" s="267"/>
      <c r="DU971" s="267"/>
      <c r="DV971" s="267"/>
      <c r="DW971" s="267"/>
      <c r="DX971" s="267"/>
      <c r="DY971" s="267"/>
      <c r="DZ971" s="267"/>
      <c r="EA971" s="267"/>
      <c r="EB971" s="267"/>
      <c r="EC971" s="267"/>
      <c r="ED971" s="267"/>
      <c r="EE971" s="267"/>
      <c r="EF971" s="267"/>
      <c r="EG971" s="267"/>
      <c r="EH971" s="267"/>
      <c r="EI971" s="267"/>
      <c r="EJ971" s="267"/>
      <c r="EK971" s="267"/>
      <c r="EL971" s="267"/>
      <c r="EM971" s="267"/>
      <c r="EN971" s="267"/>
      <c r="EO971" s="267"/>
      <c r="EP971" s="267"/>
      <c r="EQ971" s="267"/>
      <c r="ER971" s="267"/>
      <c r="ES971" s="267"/>
      <c r="ET971" s="267"/>
      <c r="EU971" s="267"/>
      <c r="EV971" s="267"/>
      <c r="EW971" s="267"/>
      <c r="EX971" s="267"/>
      <c r="EY971" s="267"/>
      <c r="EZ971" s="267"/>
      <c r="FA971" s="267"/>
      <c r="FB971" s="267"/>
      <c r="FC971" s="267"/>
      <c r="FD971" s="267"/>
      <c r="FE971" s="267"/>
      <c r="FF971" s="267"/>
      <c r="FG971" s="267"/>
      <c r="FH971" s="267"/>
      <c r="FI971" s="267"/>
      <c r="FJ971" s="267"/>
      <c r="FK971" s="267"/>
      <c r="FL971" s="267"/>
      <c r="FM971" s="267"/>
      <c r="FN971" s="267"/>
      <c r="FO971" s="267"/>
      <c r="FP971" s="267"/>
      <c r="FQ971" s="267"/>
      <c r="FR971" s="267"/>
      <c r="FS971" s="267"/>
      <c r="FT971" s="267"/>
      <c r="FU971" s="267"/>
      <c r="FV971" s="267"/>
      <c r="FW971" s="267"/>
      <c r="FX971" s="267"/>
      <c r="FY971" s="267"/>
      <c r="FZ971" s="267"/>
      <c r="GA971" s="267"/>
      <c r="GB971" s="267"/>
      <c r="GC971" s="267"/>
      <c r="GD971" s="267"/>
      <c r="GE971" s="267"/>
      <c r="GF971" s="267"/>
      <c r="GG971" s="267"/>
      <c r="GH971" s="267"/>
      <c r="GI971" s="267"/>
      <c r="GJ971" s="267"/>
      <c r="GK971" s="267"/>
      <c r="GL971" s="267"/>
      <c r="GM971" s="267"/>
      <c r="GN971" s="267"/>
      <c r="GO971" s="267"/>
      <c r="GP971" s="267"/>
      <c r="GQ971" s="267"/>
      <c r="GR971" s="267"/>
      <c r="GS971" s="267"/>
      <c r="GT971" s="267"/>
      <c r="GU971" s="267"/>
      <c r="GV971" s="267"/>
    </row>
    <row r="973" spans="1:204" s="502" customFormat="1">
      <c r="A973" s="258"/>
      <c r="B973" s="425"/>
      <c r="C973" s="260"/>
      <c r="D973" s="261"/>
      <c r="E973" s="262"/>
      <c r="F973" s="263"/>
      <c r="G973" s="426"/>
      <c r="H973" s="428"/>
      <c r="I973" s="507"/>
      <c r="J973" s="508"/>
      <c r="K973" s="509"/>
      <c r="L973" s="510"/>
      <c r="N973" s="511"/>
      <c r="O973" s="511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  <c r="AA973" s="267"/>
      <c r="AB973" s="267"/>
      <c r="AC973" s="267"/>
      <c r="AD973" s="267"/>
      <c r="AE973" s="267"/>
      <c r="AF973" s="267"/>
      <c r="AG973" s="267"/>
      <c r="AH973" s="267"/>
      <c r="AI973" s="267"/>
      <c r="AJ973" s="267"/>
      <c r="AK973" s="267"/>
      <c r="AL973" s="267"/>
      <c r="AM973" s="267"/>
      <c r="AN973" s="267"/>
      <c r="AO973" s="267"/>
      <c r="AP973" s="267"/>
      <c r="AQ973" s="267"/>
      <c r="AR973" s="267"/>
      <c r="AS973" s="267"/>
      <c r="AT973" s="267"/>
      <c r="AU973" s="267"/>
      <c r="AV973" s="267"/>
      <c r="AW973" s="267"/>
      <c r="AX973" s="267"/>
      <c r="AY973" s="267"/>
      <c r="AZ973" s="267"/>
      <c r="BA973" s="267"/>
      <c r="BB973" s="267"/>
      <c r="BC973" s="267"/>
      <c r="BD973" s="267"/>
      <c r="BE973" s="267"/>
      <c r="BF973" s="267"/>
      <c r="BG973" s="267"/>
      <c r="BH973" s="267"/>
      <c r="BI973" s="267"/>
      <c r="BJ973" s="267"/>
      <c r="BK973" s="267"/>
      <c r="BL973" s="267"/>
      <c r="BM973" s="267"/>
      <c r="BN973" s="267"/>
      <c r="BO973" s="267"/>
      <c r="BP973" s="267"/>
      <c r="BQ973" s="267"/>
      <c r="BR973" s="267"/>
      <c r="BS973" s="26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267"/>
      <c r="CJ973" s="267"/>
      <c r="CK973" s="267"/>
      <c r="CL973" s="267"/>
      <c r="CM973" s="267"/>
      <c r="CN973" s="267"/>
      <c r="CO973" s="267"/>
      <c r="CP973" s="267"/>
      <c r="CQ973" s="267"/>
      <c r="CR973" s="267"/>
      <c r="CS973" s="267"/>
      <c r="CT973" s="267"/>
      <c r="CU973" s="267"/>
      <c r="CV973" s="267"/>
      <c r="CW973" s="267"/>
      <c r="CX973" s="267"/>
      <c r="CY973" s="267"/>
      <c r="CZ973" s="267"/>
      <c r="DA973" s="267"/>
      <c r="DB973" s="267"/>
      <c r="DC973" s="267"/>
      <c r="DD973" s="267"/>
      <c r="DE973" s="267"/>
      <c r="DF973" s="267"/>
      <c r="DG973" s="267"/>
      <c r="DH973" s="267"/>
      <c r="DI973" s="267"/>
      <c r="DJ973" s="267"/>
      <c r="DK973" s="267"/>
      <c r="DL973" s="267"/>
      <c r="DM973" s="267"/>
      <c r="DN973" s="267"/>
      <c r="DO973" s="267"/>
      <c r="DP973" s="267"/>
      <c r="DQ973" s="267"/>
      <c r="DR973" s="267"/>
      <c r="DS973" s="267"/>
      <c r="DT973" s="267"/>
      <c r="DU973" s="267"/>
      <c r="DV973" s="267"/>
      <c r="DW973" s="267"/>
      <c r="DX973" s="267"/>
      <c r="DY973" s="267"/>
      <c r="DZ973" s="267"/>
      <c r="EA973" s="267"/>
      <c r="EB973" s="267"/>
      <c r="EC973" s="267"/>
      <c r="ED973" s="267"/>
      <c r="EE973" s="267"/>
      <c r="EF973" s="267"/>
      <c r="EG973" s="267"/>
      <c r="EH973" s="267"/>
      <c r="EI973" s="267"/>
      <c r="EJ973" s="267"/>
      <c r="EK973" s="267"/>
      <c r="EL973" s="267"/>
      <c r="EM973" s="267"/>
      <c r="EN973" s="267"/>
      <c r="EO973" s="267"/>
      <c r="EP973" s="267"/>
      <c r="EQ973" s="267"/>
      <c r="ER973" s="267"/>
      <c r="ES973" s="267"/>
      <c r="ET973" s="267"/>
      <c r="EU973" s="267"/>
      <c r="EV973" s="267"/>
      <c r="EW973" s="267"/>
      <c r="EX973" s="267"/>
      <c r="EY973" s="267"/>
      <c r="EZ973" s="267"/>
      <c r="FA973" s="267"/>
      <c r="FB973" s="267"/>
      <c r="FC973" s="267"/>
      <c r="FD973" s="267"/>
      <c r="FE973" s="267"/>
      <c r="FF973" s="267"/>
      <c r="FG973" s="267"/>
      <c r="FH973" s="267"/>
      <c r="FI973" s="267"/>
      <c r="FJ973" s="267"/>
      <c r="FK973" s="267"/>
      <c r="FL973" s="267"/>
      <c r="FM973" s="267"/>
      <c r="FN973" s="267"/>
      <c r="FO973" s="267"/>
      <c r="FP973" s="267"/>
      <c r="FQ973" s="267"/>
      <c r="FR973" s="267"/>
      <c r="FS973" s="267"/>
      <c r="FT973" s="267"/>
      <c r="FU973" s="267"/>
      <c r="FV973" s="267"/>
      <c r="FW973" s="267"/>
      <c r="FX973" s="267"/>
      <c r="FY973" s="267"/>
      <c r="FZ973" s="267"/>
      <c r="GA973" s="267"/>
      <c r="GB973" s="267"/>
      <c r="GC973" s="267"/>
      <c r="GD973" s="267"/>
      <c r="GE973" s="267"/>
      <c r="GF973" s="267"/>
      <c r="GG973" s="267"/>
      <c r="GH973" s="267"/>
      <c r="GI973" s="267"/>
      <c r="GJ973" s="267"/>
      <c r="GK973" s="267"/>
      <c r="GL973" s="267"/>
      <c r="GM973" s="267"/>
      <c r="GN973" s="267"/>
      <c r="GO973" s="267"/>
      <c r="GP973" s="267"/>
      <c r="GQ973" s="267"/>
      <c r="GR973" s="267"/>
      <c r="GS973" s="267"/>
      <c r="GT973" s="267"/>
      <c r="GU973" s="267"/>
      <c r="GV973" s="267"/>
    </row>
    <row r="974" spans="1:204" s="502" customFormat="1">
      <c r="A974" s="258"/>
      <c r="B974" s="425"/>
      <c r="C974" s="260"/>
      <c r="D974" s="261"/>
      <c r="E974" s="262"/>
      <c r="F974" s="263"/>
      <c r="G974" s="426"/>
      <c r="H974" s="428"/>
      <c r="I974" s="507"/>
      <c r="J974" s="508"/>
      <c r="K974" s="509"/>
      <c r="L974" s="510"/>
      <c r="N974" s="511"/>
      <c r="O974" s="511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  <c r="AA974" s="267"/>
      <c r="AB974" s="267"/>
      <c r="AC974" s="267"/>
      <c r="AD974" s="267"/>
      <c r="AE974" s="267"/>
      <c r="AF974" s="267"/>
      <c r="AG974" s="267"/>
      <c r="AH974" s="267"/>
      <c r="AI974" s="267"/>
      <c r="AJ974" s="267"/>
      <c r="AK974" s="267"/>
      <c r="AL974" s="267"/>
      <c r="AM974" s="267"/>
      <c r="AN974" s="267"/>
      <c r="AO974" s="267"/>
      <c r="AP974" s="267"/>
      <c r="AQ974" s="267"/>
      <c r="AR974" s="267"/>
      <c r="AS974" s="267"/>
      <c r="AT974" s="267"/>
      <c r="AU974" s="267"/>
      <c r="AV974" s="267"/>
      <c r="AW974" s="267"/>
      <c r="AX974" s="267"/>
      <c r="AY974" s="267"/>
      <c r="AZ974" s="267"/>
      <c r="BA974" s="267"/>
      <c r="BB974" s="267"/>
      <c r="BC974" s="267"/>
      <c r="BD974" s="267"/>
      <c r="BE974" s="267"/>
      <c r="BF974" s="267"/>
      <c r="BG974" s="267"/>
      <c r="BH974" s="267"/>
      <c r="BI974" s="267"/>
      <c r="BJ974" s="267"/>
      <c r="BK974" s="267"/>
      <c r="BL974" s="267"/>
      <c r="BM974" s="267"/>
      <c r="BN974" s="267"/>
      <c r="BO974" s="267"/>
      <c r="BP974" s="267"/>
      <c r="BQ974" s="267"/>
      <c r="BR974" s="267"/>
      <c r="BS974" s="26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267"/>
      <c r="CJ974" s="267"/>
      <c r="CK974" s="267"/>
      <c r="CL974" s="267"/>
      <c r="CM974" s="267"/>
      <c r="CN974" s="267"/>
      <c r="CO974" s="267"/>
      <c r="CP974" s="267"/>
      <c r="CQ974" s="267"/>
      <c r="CR974" s="267"/>
      <c r="CS974" s="267"/>
      <c r="CT974" s="267"/>
      <c r="CU974" s="267"/>
      <c r="CV974" s="267"/>
      <c r="CW974" s="267"/>
      <c r="CX974" s="267"/>
      <c r="CY974" s="267"/>
      <c r="CZ974" s="267"/>
      <c r="DA974" s="267"/>
      <c r="DB974" s="267"/>
      <c r="DC974" s="267"/>
      <c r="DD974" s="267"/>
      <c r="DE974" s="267"/>
      <c r="DF974" s="267"/>
      <c r="DG974" s="267"/>
      <c r="DH974" s="267"/>
      <c r="DI974" s="267"/>
      <c r="DJ974" s="267"/>
      <c r="DK974" s="267"/>
      <c r="DL974" s="267"/>
      <c r="DM974" s="267"/>
      <c r="DN974" s="267"/>
      <c r="DO974" s="267"/>
      <c r="DP974" s="267"/>
      <c r="DQ974" s="267"/>
      <c r="DR974" s="267"/>
      <c r="DS974" s="267"/>
      <c r="DT974" s="267"/>
      <c r="DU974" s="267"/>
      <c r="DV974" s="267"/>
      <c r="DW974" s="267"/>
      <c r="DX974" s="267"/>
      <c r="DY974" s="267"/>
      <c r="DZ974" s="267"/>
      <c r="EA974" s="267"/>
      <c r="EB974" s="267"/>
      <c r="EC974" s="267"/>
      <c r="ED974" s="267"/>
      <c r="EE974" s="267"/>
      <c r="EF974" s="267"/>
      <c r="EG974" s="267"/>
      <c r="EH974" s="267"/>
      <c r="EI974" s="267"/>
      <c r="EJ974" s="267"/>
      <c r="EK974" s="267"/>
      <c r="EL974" s="267"/>
      <c r="EM974" s="267"/>
      <c r="EN974" s="267"/>
      <c r="EO974" s="267"/>
      <c r="EP974" s="267"/>
      <c r="EQ974" s="267"/>
      <c r="ER974" s="267"/>
      <c r="ES974" s="267"/>
      <c r="ET974" s="267"/>
      <c r="EU974" s="267"/>
      <c r="EV974" s="267"/>
      <c r="EW974" s="267"/>
      <c r="EX974" s="267"/>
      <c r="EY974" s="267"/>
      <c r="EZ974" s="267"/>
      <c r="FA974" s="267"/>
      <c r="FB974" s="267"/>
      <c r="FC974" s="267"/>
      <c r="FD974" s="267"/>
      <c r="FE974" s="267"/>
      <c r="FF974" s="267"/>
      <c r="FG974" s="267"/>
      <c r="FH974" s="267"/>
      <c r="FI974" s="267"/>
      <c r="FJ974" s="267"/>
      <c r="FK974" s="267"/>
      <c r="FL974" s="267"/>
      <c r="FM974" s="267"/>
      <c r="FN974" s="267"/>
      <c r="FO974" s="267"/>
      <c r="FP974" s="267"/>
      <c r="FQ974" s="267"/>
      <c r="FR974" s="267"/>
      <c r="FS974" s="267"/>
      <c r="FT974" s="267"/>
      <c r="FU974" s="267"/>
      <c r="FV974" s="267"/>
      <c r="FW974" s="267"/>
      <c r="FX974" s="267"/>
      <c r="FY974" s="267"/>
      <c r="FZ974" s="267"/>
      <c r="GA974" s="267"/>
      <c r="GB974" s="267"/>
      <c r="GC974" s="267"/>
      <c r="GD974" s="267"/>
      <c r="GE974" s="267"/>
      <c r="GF974" s="267"/>
      <c r="GG974" s="267"/>
      <c r="GH974" s="267"/>
      <c r="GI974" s="267"/>
      <c r="GJ974" s="267"/>
      <c r="GK974" s="267"/>
      <c r="GL974" s="267"/>
      <c r="GM974" s="267"/>
      <c r="GN974" s="267"/>
      <c r="GO974" s="267"/>
      <c r="GP974" s="267"/>
      <c r="GQ974" s="267"/>
      <c r="GR974" s="267"/>
      <c r="GS974" s="267"/>
      <c r="GT974" s="267"/>
      <c r="GU974" s="267"/>
      <c r="GV974" s="267"/>
    </row>
    <row r="976" spans="1:204" s="502" customFormat="1">
      <c r="A976" s="258"/>
      <c r="B976" s="425"/>
      <c r="C976" s="260"/>
      <c r="D976" s="261"/>
      <c r="E976" s="262"/>
      <c r="F976" s="263"/>
      <c r="G976" s="426"/>
      <c r="H976" s="428"/>
      <c r="I976" s="507"/>
      <c r="J976" s="508"/>
      <c r="K976" s="509"/>
      <c r="L976" s="510"/>
      <c r="N976" s="511"/>
      <c r="O976" s="511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  <c r="AA976" s="267"/>
      <c r="AB976" s="267"/>
      <c r="AC976" s="267"/>
      <c r="AD976" s="267"/>
      <c r="AE976" s="267"/>
      <c r="AF976" s="267"/>
      <c r="AG976" s="267"/>
      <c r="AH976" s="267"/>
      <c r="AI976" s="267"/>
      <c r="AJ976" s="267"/>
      <c r="AK976" s="267"/>
      <c r="AL976" s="267"/>
      <c r="AM976" s="267"/>
      <c r="AN976" s="267"/>
      <c r="AO976" s="267"/>
      <c r="AP976" s="267"/>
      <c r="AQ976" s="267"/>
      <c r="AR976" s="267"/>
      <c r="AS976" s="267"/>
      <c r="AT976" s="267"/>
      <c r="AU976" s="267"/>
      <c r="AV976" s="267"/>
      <c r="AW976" s="267"/>
      <c r="AX976" s="267"/>
      <c r="AY976" s="267"/>
      <c r="AZ976" s="267"/>
      <c r="BA976" s="267"/>
      <c r="BB976" s="267"/>
      <c r="BC976" s="267"/>
      <c r="BD976" s="267"/>
      <c r="BE976" s="267"/>
      <c r="BF976" s="267"/>
      <c r="BG976" s="267"/>
      <c r="BH976" s="267"/>
      <c r="BI976" s="267"/>
      <c r="BJ976" s="267"/>
      <c r="BK976" s="267"/>
      <c r="BL976" s="267"/>
      <c r="BM976" s="267"/>
      <c r="BN976" s="267"/>
      <c r="BO976" s="267"/>
      <c r="BP976" s="267"/>
      <c r="BQ976" s="267"/>
      <c r="BR976" s="267"/>
      <c r="BS976" s="26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267"/>
      <c r="CJ976" s="267"/>
      <c r="CK976" s="267"/>
      <c r="CL976" s="267"/>
      <c r="CM976" s="267"/>
      <c r="CN976" s="267"/>
      <c r="CO976" s="267"/>
      <c r="CP976" s="267"/>
      <c r="CQ976" s="267"/>
      <c r="CR976" s="267"/>
      <c r="CS976" s="267"/>
      <c r="CT976" s="267"/>
      <c r="CU976" s="267"/>
      <c r="CV976" s="267"/>
      <c r="CW976" s="267"/>
      <c r="CX976" s="267"/>
      <c r="CY976" s="267"/>
      <c r="CZ976" s="267"/>
      <c r="DA976" s="267"/>
      <c r="DB976" s="267"/>
      <c r="DC976" s="267"/>
      <c r="DD976" s="267"/>
      <c r="DE976" s="267"/>
      <c r="DF976" s="267"/>
      <c r="DG976" s="267"/>
      <c r="DH976" s="267"/>
      <c r="DI976" s="267"/>
      <c r="DJ976" s="267"/>
      <c r="DK976" s="267"/>
      <c r="DL976" s="267"/>
      <c r="DM976" s="267"/>
      <c r="DN976" s="267"/>
      <c r="DO976" s="267"/>
      <c r="DP976" s="267"/>
      <c r="DQ976" s="267"/>
      <c r="DR976" s="267"/>
      <c r="DS976" s="267"/>
      <c r="DT976" s="267"/>
      <c r="DU976" s="267"/>
      <c r="DV976" s="267"/>
      <c r="DW976" s="267"/>
      <c r="DX976" s="267"/>
      <c r="DY976" s="267"/>
      <c r="DZ976" s="267"/>
      <c r="EA976" s="267"/>
      <c r="EB976" s="267"/>
      <c r="EC976" s="267"/>
      <c r="ED976" s="267"/>
      <c r="EE976" s="267"/>
      <c r="EF976" s="267"/>
      <c r="EG976" s="267"/>
      <c r="EH976" s="267"/>
      <c r="EI976" s="267"/>
      <c r="EJ976" s="267"/>
      <c r="EK976" s="267"/>
      <c r="EL976" s="267"/>
      <c r="EM976" s="267"/>
      <c r="EN976" s="267"/>
      <c r="EO976" s="267"/>
      <c r="EP976" s="267"/>
      <c r="EQ976" s="267"/>
      <c r="ER976" s="267"/>
      <c r="ES976" s="267"/>
      <c r="ET976" s="267"/>
      <c r="EU976" s="267"/>
      <c r="EV976" s="267"/>
      <c r="EW976" s="267"/>
      <c r="EX976" s="267"/>
      <c r="EY976" s="267"/>
      <c r="EZ976" s="267"/>
      <c r="FA976" s="267"/>
      <c r="FB976" s="267"/>
      <c r="FC976" s="267"/>
      <c r="FD976" s="267"/>
      <c r="FE976" s="267"/>
      <c r="FF976" s="267"/>
      <c r="FG976" s="267"/>
      <c r="FH976" s="267"/>
      <c r="FI976" s="267"/>
      <c r="FJ976" s="267"/>
      <c r="FK976" s="267"/>
      <c r="FL976" s="267"/>
      <c r="FM976" s="267"/>
      <c r="FN976" s="267"/>
      <c r="FO976" s="267"/>
      <c r="FP976" s="267"/>
      <c r="FQ976" s="267"/>
      <c r="FR976" s="267"/>
      <c r="FS976" s="267"/>
      <c r="FT976" s="267"/>
      <c r="FU976" s="267"/>
      <c r="FV976" s="267"/>
      <c r="FW976" s="267"/>
      <c r="FX976" s="267"/>
      <c r="FY976" s="267"/>
      <c r="FZ976" s="267"/>
      <c r="GA976" s="267"/>
      <c r="GB976" s="267"/>
      <c r="GC976" s="267"/>
      <c r="GD976" s="267"/>
      <c r="GE976" s="267"/>
      <c r="GF976" s="267"/>
      <c r="GG976" s="267"/>
      <c r="GH976" s="267"/>
      <c r="GI976" s="267"/>
      <c r="GJ976" s="267"/>
      <c r="GK976" s="267"/>
      <c r="GL976" s="267"/>
      <c r="GM976" s="267"/>
      <c r="GN976" s="267"/>
      <c r="GO976" s="267"/>
      <c r="GP976" s="267"/>
      <c r="GQ976" s="267"/>
      <c r="GR976" s="267"/>
      <c r="GS976" s="267"/>
      <c r="GT976" s="267"/>
      <c r="GU976" s="267"/>
      <c r="GV976" s="267"/>
    </row>
    <row r="977" spans="1:204" s="502" customFormat="1">
      <c r="A977" s="258"/>
      <c r="B977" s="425"/>
      <c r="C977" s="260"/>
      <c r="D977" s="261"/>
      <c r="E977" s="262"/>
      <c r="F977" s="263"/>
      <c r="G977" s="426"/>
      <c r="H977" s="428"/>
      <c r="I977" s="507"/>
      <c r="J977" s="508"/>
      <c r="K977" s="509"/>
      <c r="L977" s="510"/>
      <c r="N977" s="511"/>
      <c r="O977" s="511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  <c r="AA977" s="267"/>
      <c r="AB977" s="267"/>
      <c r="AC977" s="267"/>
      <c r="AD977" s="267"/>
      <c r="AE977" s="267"/>
      <c r="AF977" s="267"/>
      <c r="AG977" s="267"/>
      <c r="AH977" s="267"/>
      <c r="AI977" s="267"/>
      <c r="AJ977" s="267"/>
      <c r="AK977" s="267"/>
      <c r="AL977" s="267"/>
      <c r="AM977" s="267"/>
      <c r="AN977" s="267"/>
      <c r="AO977" s="267"/>
      <c r="AP977" s="267"/>
      <c r="AQ977" s="267"/>
      <c r="AR977" s="267"/>
      <c r="AS977" s="267"/>
      <c r="AT977" s="267"/>
      <c r="AU977" s="267"/>
      <c r="AV977" s="267"/>
      <c r="AW977" s="267"/>
      <c r="AX977" s="267"/>
      <c r="AY977" s="267"/>
      <c r="AZ977" s="267"/>
      <c r="BA977" s="267"/>
      <c r="BB977" s="267"/>
      <c r="BC977" s="267"/>
      <c r="BD977" s="267"/>
      <c r="BE977" s="267"/>
      <c r="BF977" s="267"/>
      <c r="BG977" s="267"/>
      <c r="BH977" s="267"/>
      <c r="BI977" s="267"/>
      <c r="BJ977" s="267"/>
      <c r="BK977" s="267"/>
      <c r="BL977" s="267"/>
      <c r="BM977" s="267"/>
      <c r="BN977" s="267"/>
      <c r="BO977" s="267"/>
      <c r="BP977" s="267"/>
      <c r="BQ977" s="267"/>
      <c r="BR977" s="267"/>
      <c r="BS977" s="26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267"/>
      <c r="CJ977" s="267"/>
      <c r="CK977" s="267"/>
      <c r="CL977" s="267"/>
      <c r="CM977" s="267"/>
      <c r="CN977" s="267"/>
      <c r="CO977" s="267"/>
      <c r="CP977" s="267"/>
      <c r="CQ977" s="267"/>
      <c r="CR977" s="267"/>
      <c r="CS977" s="267"/>
      <c r="CT977" s="267"/>
      <c r="CU977" s="267"/>
      <c r="CV977" s="267"/>
      <c r="CW977" s="267"/>
      <c r="CX977" s="267"/>
      <c r="CY977" s="267"/>
      <c r="CZ977" s="267"/>
      <c r="DA977" s="267"/>
      <c r="DB977" s="267"/>
      <c r="DC977" s="267"/>
      <c r="DD977" s="267"/>
      <c r="DE977" s="267"/>
      <c r="DF977" s="267"/>
      <c r="DG977" s="267"/>
      <c r="DH977" s="267"/>
      <c r="DI977" s="267"/>
      <c r="DJ977" s="267"/>
      <c r="DK977" s="267"/>
      <c r="DL977" s="267"/>
      <c r="DM977" s="267"/>
      <c r="DN977" s="267"/>
      <c r="DO977" s="267"/>
      <c r="DP977" s="267"/>
      <c r="DQ977" s="267"/>
      <c r="DR977" s="267"/>
      <c r="DS977" s="267"/>
      <c r="DT977" s="267"/>
      <c r="DU977" s="267"/>
      <c r="DV977" s="267"/>
      <c r="DW977" s="267"/>
      <c r="DX977" s="267"/>
      <c r="DY977" s="267"/>
      <c r="DZ977" s="267"/>
      <c r="EA977" s="267"/>
      <c r="EB977" s="267"/>
      <c r="EC977" s="267"/>
      <c r="ED977" s="267"/>
      <c r="EE977" s="267"/>
      <c r="EF977" s="267"/>
      <c r="EG977" s="267"/>
      <c r="EH977" s="267"/>
      <c r="EI977" s="267"/>
      <c r="EJ977" s="267"/>
      <c r="EK977" s="267"/>
      <c r="EL977" s="267"/>
      <c r="EM977" s="267"/>
      <c r="EN977" s="267"/>
      <c r="EO977" s="267"/>
      <c r="EP977" s="267"/>
      <c r="EQ977" s="267"/>
      <c r="ER977" s="267"/>
      <c r="ES977" s="267"/>
      <c r="ET977" s="267"/>
      <c r="EU977" s="267"/>
      <c r="EV977" s="267"/>
      <c r="EW977" s="267"/>
      <c r="EX977" s="267"/>
      <c r="EY977" s="267"/>
      <c r="EZ977" s="267"/>
      <c r="FA977" s="267"/>
      <c r="FB977" s="267"/>
      <c r="FC977" s="267"/>
      <c r="FD977" s="267"/>
      <c r="FE977" s="267"/>
      <c r="FF977" s="267"/>
      <c r="FG977" s="267"/>
      <c r="FH977" s="267"/>
      <c r="FI977" s="267"/>
      <c r="FJ977" s="267"/>
      <c r="FK977" s="267"/>
      <c r="FL977" s="267"/>
      <c r="FM977" s="267"/>
      <c r="FN977" s="267"/>
      <c r="FO977" s="267"/>
      <c r="FP977" s="267"/>
      <c r="FQ977" s="267"/>
      <c r="FR977" s="267"/>
      <c r="FS977" s="267"/>
      <c r="FT977" s="267"/>
      <c r="FU977" s="267"/>
      <c r="FV977" s="267"/>
      <c r="FW977" s="267"/>
      <c r="FX977" s="267"/>
      <c r="FY977" s="267"/>
      <c r="FZ977" s="267"/>
      <c r="GA977" s="267"/>
      <c r="GB977" s="267"/>
      <c r="GC977" s="267"/>
      <c r="GD977" s="267"/>
      <c r="GE977" s="267"/>
      <c r="GF977" s="267"/>
      <c r="GG977" s="267"/>
      <c r="GH977" s="267"/>
      <c r="GI977" s="267"/>
      <c r="GJ977" s="267"/>
      <c r="GK977" s="267"/>
      <c r="GL977" s="267"/>
      <c r="GM977" s="267"/>
      <c r="GN977" s="267"/>
      <c r="GO977" s="267"/>
      <c r="GP977" s="267"/>
      <c r="GQ977" s="267"/>
      <c r="GR977" s="267"/>
      <c r="GS977" s="267"/>
      <c r="GT977" s="267"/>
      <c r="GU977" s="267"/>
      <c r="GV977" s="267"/>
    </row>
    <row r="978" spans="1:204" s="502" customFormat="1">
      <c r="A978" s="258"/>
      <c r="B978" s="425"/>
      <c r="C978" s="260"/>
      <c r="D978" s="261"/>
      <c r="E978" s="262"/>
      <c r="F978" s="263"/>
      <c r="G978" s="426"/>
      <c r="H978" s="428"/>
      <c r="I978" s="507"/>
      <c r="J978" s="508"/>
      <c r="K978" s="509"/>
      <c r="L978" s="510"/>
      <c r="N978" s="511"/>
      <c r="O978" s="511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  <c r="AA978" s="267"/>
      <c r="AB978" s="267"/>
      <c r="AC978" s="267"/>
      <c r="AD978" s="267"/>
      <c r="AE978" s="267"/>
      <c r="AF978" s="267"/>
      <c r="AG978" s="267"/>
      <c r="AH978" s="267"/>
      <c r="AI978" s="267"/>
      <c r="AJ978" s="267"/>
      <c r="AK978" s="267"/>
      <c r="AL978" s="267"/>
      <c r="AM978" s="267"/>
      <c r="AN978" s="267"/>
      <c r="AO978" s="267"/>
      <c r="AP978" s="267"/>
      <c r="AQ978" s="267"/>
      <c r="AR978" s="267"/>
      <c r="AS978" s="267"/>
      <c r="AT978" s="267"/>
      <c r="AU978" s="267"/>
      <c r="AV978" s="267"/>
      <c r="AW978" s="267"/>
      <c r="AX978" s="267"/>
      <c r="AY978" s="267"/>
      <c r="AZ978" s="267"/>
      <c r="BA978" s="267"/>
      <c r="BB978" s="267"/>
      <c r="BC978" s="267"/>
      <c r="BD978" s="267"/>
      <c r="BE978" s="267"/>
      <c r="BF978" s="267"/>
      <c r="BG978" s="267"/>
      <c r="BH978" s="267"/>
      <c r="BI978" s="267"/>
      <c r="BJ978" s="267"/>
      <c r="BK978" s="267"/>
      <c r="BL978" s="267"/>
      <c r="BM978" s="267"/>
      <c r="BN978" s="267"/>
      <c r="BO978" s="267"/>
      <c r="BP978" s="267"/>
      <c r="BQ978" s="267"/>
      <c r="BR978" s="267"/>
      <c r="BS978" s="26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267"/>
      <c r="CJ978" s="267"/>
      <c r="CK978" s="267"/>
      <c r="CL978" s="267"/>
      <c r="CM978" s="267"/>
      <c r="CN978" s="267"/>
      <c r="CO978" s="267"/>
      <c r="CP978" s="267"/>
      <c r="CQ978" s="267"/>
      <c r="CR978" s="267"/>
      <c r="CS978" s="267"/>
      <c r="CT978" s="267"/>
      <c r="CU978" s="267"/>
      <c r="CV978" s="267"/>
      <c r="CW978" s="267"/>
      <c r="CX978" s="267"/>
      <c r="CY978" s="267"/>
      <c r="CZ978" s="267"/>
      <c r="DA978" s="267"/>
      <c r="DB978" s="267"/>
      <c r="DC978" s="267"/>
      <c r="DD978" s="267"/>
      <c r="DE978" s="267"/>
      <c r="DF978" s="267"/>
      <c r="DG978" s="267"/>
      <c r="DH978" s="267"/>
      <c r="DI978" s="267"/>
      <c r="DJ978" s="267"/>
      <c r="DK978" s="267"/>
      <c r="DL978" s="267"/>
      <c r="DM978" s="267"/>
      <c r="DN978" s="267"/>
      <c r="DO978" s="267"/>
      <c r="DP978" s="267"/>
      <c r="DQ978" s="267"/>
      <c r="DR978" s="267"/>
      <c r="DS978" s="267"/>
      <c r="DT978" s="267"/>
      <c r="DU978" s="267"/>
      <c r="DV978" s="267"/>
      <c r="DW978" s="267"/>
      <c r="DX978" s="267"/>
      <c r="DY978" s="267"/>
      <c r="DZ978" s="267"/>
      <c r="EA978" s="267"/>
      <c r="EB978" s="267"/>
      <c r="EC978" s="267"/>
      <c r="ED978" s="267"/>
      <c r="EE978" s="267"/>
      <c r="EF978" s="267"/>
      <c r="EG978" s="267"/>
      <c r="EH978" s="267"/>
      <c r="EI978" s="267"/>
      <c r="EJ978" s="267"/>
      <c r="EK978" s="267"/>
      <c r="EL978" s="267"/>
      <c r="EM978" s="267"/>
      <c r="EN978" s="267"/>
      <c r="EO978" s="267"/>
      <c r="EP978" s="267"/>
      <c r="EQ978" s="267"/>
      <c r="ER978" s="267"/>
      <c r="ES978" s="267"/>
      <c r="ET978" s="267"/>
      <c r="EU978" s="267"/>
      <c r="EV978" s="267"/>
      <c r="EW978" s="267"/>
      <c r="EX978" s="267"/>
      <c r="EY978" s="267"/>
      <c r="EZ978" s="267"/>
      <c r="FA978" s="267"/>
      <c r="FB978" s="267"/>
      <c r="FC978" s="267"/>
      <c r="FD978" s="267"/>
      <c r="FE978" s="267"/>
      <c r="FF978" s="267"/>
      <c r="FG978" s="267"/>
      <c r="FH978" s="267"/>
      <c r="FI978" s="267"/>
      <c r="FJ978" s="267"/>
      <c r="FK978" s="267"/>
      <c r="FL978" s="267"/>
      <c r="FM978" s="267"/>
      <c r="FN978" s="267"/>
      <c r="FO978" s="267"/>
      <c r="FP978" s="267"/>
      <c r="FQ978" s="267"/>
      <c r="FR978" s="267"/>
      <c r="FS978" s="267"/>
      <c r="FT978" s="267"/>
      <c r="FU978" s="267"/>
      <c r="FV978" s="267"/>
      <c r="FW978" s="267"/>
      <c r="FX978" s="267"/>
      <c r="FY978" s="267"/>
      <c r="FZ978" s="267"/>
      <c r="GA978" s="267"/>
      <c r="GB978" s="267"/>
      <c r="GC978" s="267"/>
      <c r="GD978" s="267"/>
      <c r="GE978" s="267"/>
      <c r="GF978" s="267"/>
      <c r="GG978" s="267"/>
      <c r="GH978" s="267"/>
      <c r="GI978" s="267"/>
      <c r="GJ978" s="267"/>
      <c r="GK978" s="267"/>
      <c r="GL978" s="267"/>
      <c r="GM978" s="267"/>
      <c r="GN978" s="267"/>
      <c r="GO978" s="267"/>
      <c r="GP978" s="267"/>
      <c r="GQ978" s="267"/>
      <c r="GR978" s="267"/>
      <c r="GS978" s="267"/>
      <c r="GT978" s="267"/>
      <c r="GU978" s="267"/>
      <c r="GV978" s="267"/>
    </row>
    <row r="980" spans="1:204" s="502" customFormat="1">
      <c r="A980" s="258"/>
      <c r="B980" s="425"/>
      <c r="C980" s="260"/>
      <c r="D980" s="261"/>
      <c r="E980" s="262"/>
      <c r="F980" s="263"/>
      <c r="G980" s="426"/>
      <c r="H980" s="428"/>
      <c r="I980" s="507"/>
      <c r="J980" s="508"/>
      <c r="K980" s="509"/>
      <c r="L980" s="510"/>
      <c r="N980" s="511"/>
      <c r="O980" s="511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  <c r="AA980" s="267"/>
      <c r="AB980" s="267"/>
      <c r="AC980" s="267"/>
      <c r="AD980" s="267"/>
      <c r="AE980" s="267"/>
      <c r="AF980" s="267"/>
      <c r="AG980" s="267"/>
      <c r="AH980" s="267"/>
      <c r="AI980" s="267"/>
      <c r="AJ980" s="267"/>
      <c r="AK980" s="267"/>
      <c r="AL980" s="267"/>
      <c r="AM980" s="267"/>
      <c r="AN980" s="267"/>
      <c r="AO980" s="267"/>
      <c r="AP980" s="267"/>
      <c r="AQ980" s="267"/>
      <c r="AR980" s="267"/>
      <c r="AS980" s="267"/>
      <c r="AT980" s="267"/>
      <c r="AU980" s="267"/>
      <c r="AV980" s="267"/>
      <c r="AW980" s="267"/>
      <c r="AX980" s="267"/>
      <c r="AY980" s="267"/>
      <c r="AZ980" s="267"/>
      <c r="BA980" s="267"/>
      <c r="BB980" s="267"/>
      <c r="BC980" s="267"/>
      <c r="BD980" s="267"/>
      <c r="BE980" s="267"/>
      <c r="BF980" s="267"/>
      <c r="BG980" s="267"/>
      <c r="BH980" s="267"/>
      <c r="BI980" s="267"/>
      <c r="BJ980" s="267"/>
      <c r="BK980" s="267"/>
      <c r="BL980" s="267"/>
      <c r="BM980" s="267"/>
      <c r="BN980" s="267"/>
      <c r="BO980" s="267"/>
      <c r="BP980" s="267"/>
      <c r="BQ980" s="267"/>
      <c r="BR980" s="267"/>
      <c r="BS980" s="26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267"/>
      <c r="CJ980" s="267"/>
      <c r="CK980" s="267"/>
      <c r="CL980" s="267"/>
      <c r="CM980" s="267"/>
      <c r="CN980" s="267"/>
      <c r="CO980" s="267"/>
      <c r="CP980" s="267"/>
      <c r="CQ980" s="267"/>
      <c r="CR980" s="267"/>
      <c r="CS980" s="267"/>
      <c r="CT980" s="267"/>
      <c r="CU980" s="267"/>
      <c r="CV980" s="267"/>
      <c r="CW980" s="267"/>
      <c r="CX980" s="267"/>
      <c r="CY980" s="267"/>
      <c r="CZ980" s="267"/>
      <c r="DA980" s="267"/>
      <c r="DB980" s="267"/>
      <c r="DC980" s="267"/>
      <c r="DD980" s="267"/>
      <c r="DE980" s="267"/>
      <c r="DF980" s="267"/>
      <c r="DG980" s="267"/>
      <c r="DH980" s="267"/>
      <c r="DI980" s="267"/>
      <c r="DJ980" s="267"/>
      <c r="DK980" s="267"/>
      <c r="DL980" s="267"/>
      <c r="DM980" s="267"/>
      <c r="DN980" s="267"/>
      <c r="DO980" s="267"/>
      <c r="DP980" s="267"/>
      <c r="DQ980" s="267"/>
      <c r="DR980" s="267"/>
      <c r="DS980" s="267"/>
      <c r="DT980" s="267"/>
      <c r="DU980" s="267"/>
      <c r="DV980" s="267"/>
      <c r="DW980" s="267"/>
      <c r="DX980" s="267"/>
      <c r="DY980" s="267"/>
      <c r="DZ980" s="267"/>
      <c r="EA980" s="267"/>
      <c r="EB980" s="267"/>
      <c r="EC980" s="267"/>
      <c r="ED980" s="267"/>
      <c r="EE980" s="267"/>
      <c r="EF980" s="267"/>
      <c r="EG980" s="267"/>
      <c r="EH980" s="267"/>
      <c r="EI980" s="267"/>
      <c r="EJ980" s="267"/>
      <c r="EK980" s="267"/>
      <c r="EL980" s="267"/>
      <c r="EM980" s="267"/>
      <c r="EN980" s="267"/>
      <c r="EO980" s="267"/>
      <c r="EP980" s="267"/>
      <c r="EQ980" s="267"/>
      <c r="ER980" s="267"/>
      <c r="ES980" s="267"/>
      <c r="ET980" s="267"/>
      <c r="EU980" s="267"/>
      <c r="EV980" s="267"/>
      <c r="EW980" s="267"/>
      <c r="EX980" s="267"/>
      <c r="EY980" s="267"/>
      <c r="EZ980" s="267"/>
      <c r="FA980" s="267"/>
      <c r="FB980" s="267"/>
      <c r="FC980" s="267"/>
      <c r="FD980" s="267"/>
      <c r="FE980" s="267"/>
      <c r="FF980" s="267"/>
      <c r="FG980" s="267"/>
      <c r="FH980" s="267"/>
      <c r="FI980" s="267"/>
      <c r="FJ980" s="267"/>
      <c r="FK980" s="267"/>
      <c r="FL980" s="267"/>
      <c r="FM980" s="267"/>
      <c r="FN980" s="267"/>
      <c r="FO980" s="267"/>
      <c r="FP980" s="267"/>
      <c r="FQ980" s="267"/>
      <c r="FR980" s="267"/>
      <c r="FS980" s="267"/>
      <c r="FT980" s="267"/>
      <c r="FU980" s="267"/>
      <c r="FV980" s="267"/>
      <c r="FW980" s="267"/>
      <c r="FX980" s="267"/>
      <c r="FY980" s="267"/>
      <c r="FZ980" s="267"/>
      <c r="GA980" s="267"/>
      <c r="GB980" s="267"/>
      <c r="GC980" s="267"/>
      <c r="GD980" s="267"/>
      <c r="GE980" s="267"/>
      <c r="GF980" s="267"/>
      <c r="GG980" s="267"/>
      <c r="GH980" s="267"/>
      <c r="GI980" s="267"/>
      <c r="GJ980" s="267"/>
      <c r="GK980" s="267"/>
      <c r="GL980" s="267"/>
      <c r="GM980" s="267"/>
      <c r="GN980" s="267"/>
      <c r="GO980" s="267"/>
      <c r="GP980" s="267"/>
      <c r="GQ980" s="267"/>
      <c r="GR980" s="267"/>
      <c r="GS980" s="267"/>
      <c r="GT980" s="267"/>
      <c r="GU980" s="267"/>
      <c r="GV980" s="267"/>
    </row>
    <row r="981" spans="1:204" s="502" customFormat="1" ht="9" customHeight="1">
      <c r="A981" s="258"/>
      <c r="B981" s="425"/>
      <c r="C981" s="260"/>
      <c r="D981" s="261"/>
      <c r="E981" s="262"/>
      <c r="F981" s="263"/>
      <c r="G981" s="426"/>
      <c r="H981" s="428"/>
      <c r="I981" s="507"/>
      <c r="J981" s="508"/>
      <c r="K981" s="509"/>
      <c r="L981" s="510"/>
      <c r="N981" s="511"/>
      <c r="O981" s="511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  <c r="AA981" s="267"/>
      <c r="AB981" s="267"/>
      <c r="AC981" s="267"/>
      <c r="AD981" s="267"/>
      <c r="AE981" s="267"/>
      <c r="AF981" s="267"/>
      <c r="AG981" s="267"/>
      <c r="AH981" s="267"/>
      <c r="AI981" s="267"/>
      <c r="AJ981" s="267"/>
      <c r="AK981" s="267"/>
      <c r="AL981" s="267"/>
      <c r="AM981" s="267"/>
      <c r="AN981" s="267"/>
      <c r="AO981" s="267"/>
      <c r="AP981" s="267"/>
      <c r="AQ981" s="267"/>
      <c r="AR981" s="267"/>
      <c r="AS981" s="267"/>
      <c r="AT981" s="267"/>
      <c r="AU981" s="267"/>
      <c r="AV981" s="267"/>
      <c r="AW981" s="267"/>
      <c r="AX981" s="267"/>
      <c r="AY981" s="267"/>
      <c r="AZ981" s="267"/>
      <c r="BA981" s="267"/>
      <c r="BB981" s="267"/>
      <c r="BC981" s="267"/>
      <c r="BD981" s="267"/>
      <c r="BE981" s="267"/>
      <c r="BF981" s="267"/>
      <c r="BG981" s="267"/>
      <c r="BH981" s="267"/>
      <c r="BI981" s="267"/>
      <c r="BJ981" s="267"/>
      <c r="BK981" s="267"/>
      <c r="BL981" s="267"/>
      <c r="BM981" s="267"/>
      <c r="BN981" s="267"/>
      <c r="BO981" s="267"/>
      <c r="BP981" s="267"/>
      <c r="BQ981" s="267"/>
      <c r="BR981" s="267"/>
      <c r="BS981" s="26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267"/>
      <c r="CJ981" s="267"/>
      <c r="CK981" s="267"/>
      <c r="CL981" s="267"/>
      <c r="CM981" s="267"/>
      <c r="CN981" s="267"/>
      <c r="CO981" s="267"/>
      <c r="CP981" s="267"/>
      <c r="CQ981" s="267"/>
      <c r="CR981" s="267"/>
      <c r="CS981" s="267"/>
      <c r="CT981" s="267"/>
      <c r="CU981" s="267"/>
      <c r="CV981" s="267"/>
      <c r="CW981" s="267"/>
      <c r="CX981" s="267"/>
      <c r="CY981" s="267"/>
      <c r="CZ981" s="267"/>
      <c r="DA981" s="267"/>
      <c r="DB981" s="267"/>
      <c r="DC981" s="267"/>
      <c r="DD981" s="267"/>
      <c r="DE981" s="267"/>
      <c r="DF981" s="267"/>
      <c r="DG981" s="267"/>
      <c r="DH981" s="267"/>
      <c r="DI981" s="267"/>
      <c r="DJ981" s="267"/>
      <c r="DK981" s="267"/>
      <c r="DL981" s="267"/>
      <c r="DM981" s="267"/>
      <c r="DN981" s="267"/>
      <c r="DO981" s="267"/>
      <c r="DP981" s="267"/>
      <c r="DQ981" s="267"/>
      <c r="DR981" s="267"/>
      <c r="DS981" s="267"/>
      <c r="DT981" s="267"/>
      <c r="DU981" s="267"/>
      <c r="DV981" s="267"/>
      <c r="DW981" s="267"/>
      <c r="DX981" s="267"/>
      <c r="DY981" s="267"/>
      <c r="DZ981" s="267"/>
      <c r="EA981" s="267"/>
      <c r="EB981" s="267"/>
      <c r="EC981" s="267"/>
      <c r="ED981" s="267"/>
      <c r="EE981" s="267"/>
      <c r="EF981" s="267"/>
      <c r="EG981" s="267"/>
      <c r="EH981" s="267"/>
      <c r="EI981" s="267"/>
      <c r="EJ981" s="267"/>
      <c r="EK981" s="267"/>
      <c r="EL981" s="267"/>
      <c r="EM981" s="267"/>
      <c r="EN981" s="267"/>
      <c r="EO981" s="267"/>
      <c r="EP981" s="267"/>
      <c r="EQ981" s="267"/>
      <c r="ER981" s="267"/>
      <c r="ES981" s="267"/>
      <c r="ET981" s="267"/>
      <c r="EU981" s="267"/>
      <c r="EV981" s="267"/>
      <c r="EW981" s="267"/>
      <c r="EX981" s="267"/>
      <c r="EY981" s="267"/>
      <c r="EZ981" s="267"/>
      <c r="FA981" s="267"/>
      <c r="FB981" s="267"/>
      <c r="FC981" s="267"/>
      <c r="FD981" s="267"/>
      <c r="FE981" s="267"/>
      <c r="FF981" s="267"/>
      <c r="FG981" s="267"/>
      <c r="FH981" s="267"/>
      <c r="FI981" s="267"/>
      <c r="FJ981" s="267"/>
      <c r="FK981" s="267"/>
      <c r="FL981" s="267"/>
      <c r="FM981" s="267"/>
      <c r="FN981" s="267"/>
      <c r="FO981" s="267"/>
      <c r="FP981" s="267"/>
      <c r="FQ981" s="267"/>
      <c r="FR981" s="267"/>
      <c r="FS981" s="267"/>
      <c r="FT981" s="267"/>
      <c r="FU981" s="267"/>
      <c r="FV981" s="267"/>
      <c r="FW981" s="267"/>
      <c r="FX981" s="267"/>
      <c r="FY981" s="267"/>
      <c r="FZ981" s="267"/>
      <c r="GA981" s="267"/>
      <c r="GB981" s="267"/>
      <c r="GC981" s="267"/>
      <c r="GD981" s="267"/>
      <c r="GE981" s="267"/>
      <c r="GF981" s="267"/>
      <c r="GG981" s="267"/>
      <c r="GH981" s="267"/>
      <c r="GI981" s="267"/>
      <c r="GJ981" s="267"/>
      <c r="GK981" s="267"/>
      <c r="GL981" s="267"/>
      <c r="GM981" s="267"/>
      <c r="GN981" s="267"/>
      <c r="GO981" s="267"/>
      <c r="GP981" s="267"/>
      <c r="GQ981" s="267"/>
      <c r="GR981" s="267"/>
      <c r="GS981" s="267"/>
      <c r="GT981" s="267"/>
      <c r="GU981" s="267"/>
      <c r="GV981" s="267"/>
    </row>
    <row r="982" spans="1:204" s="502" customFormat="1">
      <c r="A982" s="258"/>
      <c r="B982" s="425"/>
      <c r="C982" s="260"/>
      <c r="D982" s="261"/>
      <c r="E982" s="262"/>
      <c r="F982" s="263"/>
      <c r="G982" s="426"/>
      <c r="H982" s="428"/>
      <c r="I982" s="507"/>
      <c r="J982" s="508"/>
      <c r="K982" s="509"/>
      <c r="L982" s="510"/>
      <c r="N982" s="511"/>
      <c r="O982" s="511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  <c r="AA982" s="267"/>
      <c r="AB982" s="267"/>
      <c r="AC982" s="267"/>
      <c r="AD982" s="267"/>
      <c r="AE982" s="267"/>
      <c r="AF982" s="267"/>
      <c r="AG982" s="267"/>
      <c r="AH982" s="267"/>
      <c r="AI982" s="267"/>
      <c r="AJ982" s="267"/>
      <c r="AK982" s="267"/>
      <c r="AL982" s="267"/>
      <c r="AM982" s="267"/>
      <c r="AN982" s="267"/>
      <c r="AO982" s="267"/>
      <c r="AP982" s="267"/>
      <c r="AQ982" s="267"/>
      <c r="AR982" s="267"/>
      <c r="AS982" s="267"/>
      <c r="AT982" s="267"/>
      <c r="AU982" s="267"/>
      <c r="AV982" s="267"/>
      <c r="AW982" s="267"/>
      <c r="AX982" s="267"/>
      <c r="AY982" s="267"/>
      <c r="AZ982" s="267"/>
      <c r="BA982" s="267"/>
      <c r="BB982" s="267"/>
      <c r="BC982" s="267"/>
      <c r="BD982" s="267"/>
      <c r="BE982" s="267"/>
      <c r="BF982" s="267"/>
      <c r="BG982" s="267"/>
      <c r="BH982" s="267"/>
      <c r="BI982" s="267"/>
      <c r="BJ982" s="267"/>
      <c r="BK982" s="267"/>
      <c r="BL982" s="267"/>
      <c r="BM982" s="267"/>
      <c r="BN982" s="267"/>
      <c r="BO982" s="267"/>
      <c r="BP982" s="267"/>
      <c r="BQ982" s="267"/>
      <c r="BR982" s="267"/>
      <c r="BS982" s="26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267"/>
      <c r="CJ982" s="267"/>
      <c r="CK982" s="267"/>
      <c r="CL982" s="267"/>
      <c r="CM982" s="267"/>
      <c r="CN982" s="267"/>
      <c r="CO982" s="267"/>
      <c r="CP982" s="267"/>
      <c r="CQ982" s="267"/>
      <c r="CR982" s="267"/>
      <c r="CS982" s="267"/>
      <c r="CT982" s="267"/>
      <c r="CU982" s="267"/>
      <c r="CV982" s="267"/>
      <c r="CW982" s="267"/>
      <c r="CX982" s="267"/>
      <c r="CY982" s="267"/>
      <c r="CZ982" s="267"/>
      <c r="DA982" s="267"/>
      <c r="DB982" s="267"/>
      <c r="DC982" s="267"/>
      <c r="DD982" s="267"/>
      <c r="DE982" s="267"/>
      <c r="DF982" s="267"/>
      <c r="DG982" s="267"/>
      <c r="DH982" s="267"/>
      <c r="DI982" s="267"/>
      <c r="DJ982" s="267"/>
      <c r="DK982" s="267"/>
      <c r="DL982" s="267"/>
      <c r="DM982" s="267"/>
      <c r="DN982" s="267"/>
      <c r="DO982" s="267"/>
      <c r="DP982" s="267"/>
      <c r="DQ982" s="267"/>
      <c r="DR982" s="267"/>
      <c r="DS982" s="267"/>
      <c r="DT982" s="267"/>
      <c r="DU982" s="267"/>
      <c r="DV982" s="267"/>
      <c r="DW982" s="267"/>
      <c r="DX982" s="267"/>
      <c r="DY982" s="267"/>
      <c r="DZ982" s="267"/>
      <c r="EA982" s="267"/>
      <c r="EB982" s="267"/>
      <c r="EC982" s="267"/>
      <c r="ED982" s="267"/>
      <c r="EE982" s="267"/>
      <c r="EF982" s="267"/>
      <c r="EG982" s="267"/>
      <c r="EH982" s="267"/>
      <c r="EI982" s="267"/>
      <c r="EJ982" s="267"/>
      <c r="EK982" s="267"/>
      <c r="EL982" s="267"/>
      <c r="EM982" s="267"/>
      <c r="EN982" s="267"/>
      <c r="EO982" s="267"/>
      <c r="EP982" s="267"/>
      <c r="EQ982" s="267"/>
      <c r="ER982" s="267"/>
      <c r="ES982" s="267"/>
      <c r="ET982" s="267"/>
      <c r="EU982" s="267"/>
      <c r="EV982" s="267"/>
      <c r="EW982" s="267"/>
      <c r="EX982" s="267"/>
      <c r="EY982" s="267"/>
      <c r="EZ982" s="267"/>
      <c r="FA982" s="267"/>
      <c r="FB982" s="267"/>
      <c r="FC982" s="267"/>
      <c r="FD982" s="267"/>
      <c r="FE982" s="267"/>
      <c r="FF982" s="267"/>
      <c r="FG982" s="267"/>
      <c r="FH982" s="267"/>
      <c r="FI982" s="267"/>
      <c r="FJ982" s="267"/>
      <c r="FK982" s="267"/>
      <c r="FL982" s="267"/>
      <c r="FM982" s="267"/>
      <c r="FN982" s="267"/>
      <c r="FO982" s="267"/>
      <c r="FP982" s="267"/>
      <c r="FQ982" s="267"/>
      <c r="FR982" s="267"/>
      <c r="FS982" s="267"/>
      <c r="FT982" s="267"/>
      <c r="FU982" s="267"/>
      <c r="FV982" s="267"/>
      <c r="FW982" s="267"/>
      <c r="FX982" s="267"/>
      <c r="FY982" s="267"/>
      <c r="FZ982" s="267"/>
      <c r="GA982" s="267"/>
      <c r="GB982" s="267"/>
      <c r="GC982" s="267"/>
      <c r="GD982" s="267"/>
      <c r="GE982" s="267"/>
      <c r="GF982" s="267"/>
      <c r="GG982" s="267"/>
      <c r="GH982" s="267"/>
      <c r="GI982" s="267"/>
      <c r="GJ982" s="267"/>
      <c r="GK982" s="267"/>
      <c r="GL982" s="267"/>
      <c r="GM982" s="267"/>
      <c r="GN982" s="267"/>
      <c r="GO982" s="267"/>
      <c r="GP982" s="267"/>
      <c r="GQ982" s="267"/>
      <c r="GR982" s="267"/>
      <c r="GS982" s="267"/>
      <c r="GT982" s="267"/>
      <c r="GU982" s="267"/>
      <c r="GV982" s="267"/>
    </row>
    <row r="984" spans="1:204" s="502" customFormat="1">
      <c r="A984" s="258"/>
      <c r="B984" s="425"/>
      <c r="C984" s="260"/>
      <c r="D984" s="261"/>
      <c r="E984" s="262"/>
      <c r="F984" s="263"/>
      <c r="G984" s="426"/>
      <c r="H984" s="428"/>
      <c r="I984" s="507"/>
      <c r="J984" s="508"/>
      <c r="K984" s="509"/>
      <c r="L984" s="510"/>
      <c r="N984" s="511"/>
      <c r="O984" s="511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  <c r="AA984" s="267"/>
      <c r="AB984" s="267"/>
      <c r="AC984" s="267"/>
      <c r="AD984" s="267"/>
      <c r="AE984" s="267"/>
      <c r="AF984" s="267"/>
      <c r="AG984" s="267"/>
      <c r="AH984" s="267"/>
      <c r="AI984" s="267"/>
      <c r="AJ984" s="267"/>
      <c r="AK984" s="267"/>
      <c r="AL984" s="267"/>
      <c r="AM984" s="267"/>
      <c r="AN984" s="267"/>
      <c r="AO984" s="267"/>
      <c r="AP984" s="267"/>
      <c r="AQ984" s="267"/>
      <c r="AR984" s="267"/>
      <c r="AS984" s="267"/>
      <c r="AT984" s="267"/>
      <c r="AU984" s="267"/>
      <c r="AV984" s="267"/>
      <c r="AW984" s="267"/>
      <c r="AX984" s="267"/>
      <c r="AY984" s="267"/>
      <c r="AZ984" s="267"/>
      <c r="BA984" s="267"/>
      <c r="BB984" s="267"/>
      <c r="BC984" s="267"/>
      <c r="BD984" s="267"/>
      <c r="BE984" s="267"/>
      <c r="BF984" s="267"/>
      <c r="BG984" s="267"/>
      <c r="BH984" s="267"/>
      <c r="BI984" s="267"/>
      <c r="BJ984" s="267"/>
      <c r="BK984" s="267"/>
      <c r="BL984" s="267"/>
      <c r="BM984" s="267"/>
      <c r="BN984" s="267"/>
      <c r="BO984" s="267"/>
      <c r="BP984" s="267"/>
      <c r="BQ984" s="267"/>
      <c r="BR984" s="267"/>
      <c r="BS984" s="26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267"/>
      <c r="CJ984" s="267"/>
      <c r="CK984" s="267"/>
      <c r="CL984" s="267"/>
      <c r="CM984" s="267"/>
      <c r="CN984" s="267"/>
      <c r="CO984" s="267"/>
      <c r="CP984" s="267"/>
      <c r="CQ984" s="267"/>
      <c r="CR984" s="267"/>
      <c r="CS984" s="267"/>
      <c r="CT984" s="267"/>
      <c r="CU984" s="267"/>
      <c r="CV984" s="267"/>
      <c r="CW984" s="267"/>
      <c r="CX984" s="267"/>
      <c r="CY984" s="267"/>
      <c r="CZ984" s="267"/>
      <c r="DA984" s="267"/>
      <c r="DB984" s="267"/>
      <c r="DC984" s="267"/>
      <c r="DD984" s="267"/>
      <c r="DE984" s="267"/>
      <c r="DF984" s="267"/>
      <c r="DG984" s="267"/>
      <c r="DH984" s="267"/>
      <c r="DI984" s="267"/>
      <c r="DJ984" s="267"/>
      <c r="DK984" s="267"/>
      <c r="DL984" s="267"/>
      <c r="DM984" s="267"/>
      <c r="DN984" s="267"/>
      <c r="DO984" s="267"/>
      <c r="DP984" s="267"/>
      <c r="DQ984" s="267"/>
      <c r="DR984" s="267"/>
      <c r="DS984" s="267"/>
      <c r="DT984" s="267"/>
      <c r="DU984" s="267"/>
      <c r="DV984" s="267"/>
      <c r="DW984" s="267"/>
      <c r="DX984" s="267"/>
      <c r="DY984" s="267"/>
      <c r="DZ984" s="267"/>
      <c r="EA984" s="267"/>
      <c r="EB984" s="267"/>
      <c r="EC984" s="267"/>
      <c r="ED984" s="267"/>
      <c r="EE984" s="267"/>
      <c r="EF984" s="267"/>
      <c r="EG984" s="267"/>
      <c r="EH984" s="267"/>
      <c r="EI984" s="267"/>
      <c r="EJ984" s="267"/>
      <c r="EK984" s="267"/>
      <c r="EL984" s="267"/>
      <c r="EM984" s="267"/>
      <c r="EN984" s="267"/>
      <c r="EO984" s="267"/>
      <c r="EP984" s="267"/>
      <c r="EQ984" s="267"/>
      <c r="ER984" s="267"/>
      <c r="ES984" s="267"/>
      <c r="ET984" s="267"/>
      <c r="EU984" s="267"/>
      <c r="EV984" s="267"/>
      <c r="EW984" s="267"/>
      <c r="EX984" s="267"/>
      <c r="EY984" s="267"/>
      <c r="EZ984" s="267"/>
      <c r="FA984" s="267"/>
      <c r="FB984" s="267"/>
      <c r="FC984" s="267"/>
      <c r="FD984" s="267"/>
      <c r="FE984" s="267"/>
      <c r="FF984" s="267"/>
      <c r="FG984" s="267"/>
      <c r="FH984" s="267"/>
      <c r="FI984" s="267"/>
      <c r="FJ984" s="267"/>
      <c r="FK984" s="267"/>
      <c r="FL984" s="267"/>
      <c r="FM984" s="267"/>
      <c r="FN984" s="267"/>
      <c r="FO984" s="267"/>
      <c r="FP984" s="267"/>
      <c r="FQ984" s="267"/>
      <c r="FR984" s="267"/>
      <c r="FS984" s="267"/>
      <c r="FT984" s="267"/>
      <c r="FU984" s="267"/>
      <c r="FV984" s="267"/>
      <c r="FW984" s="267"/>
      <c r="FX984" s="267"/>
      <c r="FY984" s="267"/>
      <c r="FZ984" s="267"/>
      <c r="GA984" s="267"/>
      <c r="GB984" s="267"/>
      <c r="GC984" s="267"/>
      <c r="GD984" s="267"/>
      <c r="GE984" s="267"/>
      <c r="GF984" s="267"/>
      <c r="GG984" s="267"/>
      <c r="GH984" s="267"/>
      <c r="GI984" s="267"/>
      <c r="GJ984" s="267"/>
      <c r="GK984" s="267"/>
      <c r="GL984" s="267"/>
      <c r="GM984" s="267"/>
      <c r="GN984" s="267"/>
      <c r="GO984" s="267"/>
      <c r="GP984" s="267"/>
      <c r="GQ984" s="267"/>
      <c r="GR984" s="267"/>
      <c r="GS984" s="267"/>
      <c r="GT984" s="267"/>
      <c r="GU984" s="267"/>
      <c r="GV984" s="267"/>
    </row>
    <row r="985" spans="1:204" s="502" customFormat="1">
      <c r="A985" s="258"/>
      <c r="B985" s="425"/>
      <c r="C985" s="260"/>
      <c r="D985" s="261"/>
      <c r="E985" s="262"/>
      <c r="F985" s="263"/>
      <c r="G985" s="426"/>
      <c r="H985" s="428"/>
      <c r="I985" s="507"/>
      <c r="J985" s="508"/>
      <c r="K985" s="509"/>
      <c r="L985" s="510"/>
      <c r="N985" s="511"/>
      <c r="O985" s="511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  <c r="AA985" s="267"/>
      <c r="AB985" s="267"/>
      <c r="AC985" s="267"/>
      <c r="AD985" s="267"/>
      <c r="AE985" s="267"/>
      <c r="AF985" s="267"/>
      <c r="AG985" s="267"/>
      <c r="AH985" s="267"/>
      <c r="AI985" s="267"/>
      <c r="AJ985" s="267"/>
      <c r="AK985" s="267"/>
      <c r="AL985" s="267"/>
      <c r="AM985" s="267"/>
      <c r="AN985" s="267"/>
      <c r="AO985" s="267"/>
      <c r="AP985" s="267"/>
      <c r="AQ985" s="267"/>
      <c r="AR985" s="267"/>
      <c r="AS985" s="267"/>
      <c r="AT985" s="267"/>
      <c r="AU985" s="267"/>
      <c r="AV985" s="267"/>
      <c r="AW985" s="267"/>
      <c r="AX985" s="267"/>
      <c r="AY985" s="267"/>
      <c r="AZ985" s="267"/>
      <c r="BA985" s="267"/>
      <c r="BB985" s="267"/>
      <c r="BC985" s="267"/>
      <c r="BD985" s="267"/>
      <c r="BE985" s="267"/>
      <c r="BF985" s="267"/>
      <c r="BG985" s="267"/>
      <c r="BH985" s="267"/>
      <c r="BI985" s="267"/>
      <c r="BJ985" s="267"/>
      <c r="BK985" s="267"/>
      <c r="BL985" s="267"/>
      <c r="BM985" s="267"/>
      <c r="BN985" s="267"/>
      <c r="BO985" s="267"/>
      <c r="BP985" s="267"/>
      <c r="BQ985" s="267"/>
      <c r="BR985" s="267"/>
      <c r="BS985" s="26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267"/>
      <c r="CJ985" s="267"/>
      <c r="CK985" s="267"/>
      <c r="CL985" s="267"/>
      <c r="CM985" s="267"/>
      <c r="CN985" s="267"/>
      <c r="CO985" s="267"/>
      <c r="CP985" s="267"/>
      <c r="CQ985" s="267"/>
      <c r="CR985" s="267"/>
      <c r="CS985" s="267"/>
      <c r="CT985" s="267"/>
      <c r="CU985" s="267"/>
      <c r="CV985" s="267"/>
      <c r="CW985" s="267"/>
      <c r="CX985" s="267"/>
      <c r="CY985" s="267"/>
      <c r="CZ985" s="267"/>
      <c r="DA985" s="267"/>
      <c r="DB985" s="267"/>
      <c r="DC985" s="267"/>
      <c r="DD985" s="267"/>
      <c r="DE985" s="267"/>
      <c r="DF985" s="267"/>
      <c r="DG985" s="267"/>
      <c r="DH985" s="267"/>
      <c r="DI985" s="267"/>
      <c r="DJ985" s="267"/>
      <c r="DK985" s="267"/>
      <c r="DL985" s="267"/>
      <c r="DM985" s="267"/>
      <c r="DN985" s="267"/>
      <c r="DO985" s="267"/>
      <c r="DP985" s="267"/>
      <c r="DQ985" s="267"/>
      <c r="DR985" s="267"/>
      <c r="DS985" s="267"/>
      <c r="DT985" s="267"/>
      <c r="DU985" s="267"/>
      <c r="DV985" s="267"/>
      <c r="DW985" s="267"/>
      <c r="DX985" s="267"/>
      <c r="DY985" s="267"/>
      <c r="DZ985" s="267"/>
      <c r="EA985" s="267"/>
      <c r="EB985" s="267"/>
      <c r="EC985" s="267"/>
      <c r="ED985" s="267"/>
      <c r="EE985" s="267"/>
      <c r="EF985" s="267"/>
      <c r="EG985" s="267"/>
      <c r="EH985" s="267"/>
      <c r="EI985" s="267"/>
      <c r="EJ985" s="267"/>
      <c r="EK985" s="267"/>
      <c r="EL985" s="267"/>
      <c r="EM985" s="267"/>
      <c r="EN985" s="267"/>
      <c r="EO985" s="267"/>
      <c r="EP985" s="267"/>
      <c r="EQ985" s="267"/>
      <c r="ER985" s="267"/>
      <c r="ES985" s="267"/>
      <c r="ET985" s="267"/>
      <c r="EU985" s="267"/>
      <c r="EV985" s="267"/>
      <c r="EW985" s="267"/>
      <c r="EX985" s="267"/>
      <c r="EY985" s="267"/>
      <c r="EZ985" s="267"/>
      <c r="FA985" s="267"/>
      <c r="FB985" s="267"/>
      <c r="FC985" s="267"/>
      <c r="FD985" s="267"/>
      <c r="FE985" s="267"/>
      <c r="FF985" s="267"/>
      <c r="FG985" s="267"/>
      <c r="FH985" s="267"/>
      <c r="FI985" s="267"/>
      <c r="FJ985" s="267"/>
      <c r="FK985" s="267"/>
      <c r="FL985" s="267"/>
      <c r="FM985" s="267"/>
      <c r="FN985" s="267"/>
      <c r="FO985" s="267"/>
      <c r="FP985" s="267"/>
      <c r="FQ985" s="267"/>
      <c r="FR985" s="267"/>
      <c r="FS985" s="267"/>
      <c r="FT985" s="267"/>
      <c r="FU985" s="267"/>
      <c r="FV985" s="267"/>
      <c r="FW985" s="267"/>
      <c r="FX985" s="267"/>
      <c r="FY985" s="267"/>
      <c r="FZ985" s="267"/>
      <c r="GA985" s="267"/>
      <c r="GB985" s="267"/>
      <c r="GC985" s="267"/>
      <c r="GD985" s="267"/>
      <c r="GE985" s="267"/>
      <c r="GF985" s="267"/>
      <c r="GG985" s="267"/>
      <c r="GH985" s="267"/>
      <c r="GI985" s="267"/>
      <c r="GJ985" s="267"/>
      <c r="GK985" s="267"/>
      <c r="GL985" s="267"/>
      <c r="GM985" s="267"/>
      <c r="GN985" s="267"/>
      <c r="GO985" s="267"/>
      <c r="GP985" s="267"/>
      <c r="GQ985" s="267"/>
      <c r="GR985" s="267"/>
      <c r="GS985" s="267"/>
      <c r="GT985" s="267"/>
      <c r="GU985" s="267"/>
      <c r="GV985" s="267"/>
    </row>
    <row r="987" spans="1:204" s="502" customFormat="1">
      <c r="A987" s="258"/>
      <c r="B987" s="425"/>
      <c r="C987" s="260"/>
      <c r="D987" s="261"/>
      <c r="E987" s="262"/>
      <c r="F987" s="263"/>
      <c r="G987" s="426"/>
      <c r="H987" s="428"/>
      <c r="I987" s="507"/>
      <c r="J987" s="508"/>
      <c r="K987" s="509"/>
      <c r="L987" s="510"/>
      <c r="N987" s="511"/>
      <c r="O987" s="511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  <c r="AA987" s="267"/>
      <c r="AB987" s="267"/>
      <c r="AC987" s="267"/>
      <c r="AD987" s="267"/>
      <c r="AE987" s="267"/>
      <c r="AF987" s="267"/>
      <c r="AG987" s="267"/>
      <c r="AH987" s="267"/>
      <c r="AI987" s="267"/>
      <c r="AJ987" s="267"/>
      <c r="AK987" s="267"/>
      <c r="AL987" s="267"/>
      <c r="AM987" s="267"/>
      <c r="AN987" s="267"/>
      <c r="AO987" s="267"/>
      <c r="AP987" s="267"/>
      <c r="AQ987" s="267"/>
      <c r="AR987" s="267"/>
      <c r="AS987" s="267"/>
      <c r="AT987" s="267"/>
      <c r="AU987" s="267"/>
      <c r="AV987" s="267"/>
      <c r="AW987" s="267"/>
      <c r="AX987" s="267"/>
      <c r="AY987" s="267"/>
      <c r="AZ987" s="267"/>
      <c r="BA987" s="267"/>
      <c r="BB987" s="267"/>
      <c r="BC987" s="267"/>
      <c r="BD987" s="267"/>
      <c r="BE987" s="267"/>
      <c r="BF987" s="267"/>
      <c r="BG987" s="267"/>
      <c r="BH987" s="267"/>
      <c r="BI987" s="267"/>
      <c r="BJ987" s="267"/>
      <c r="BK987" s="267"/>
      <c r="BL987" s="267"/>
      <c r="BM987" s="267"/>
      <c r="BN987" s="267"/>
      <c r="BO987" s="267"/>
      <c r="BP987" s="267"/>
      <c r="BQ987" s="267"/>
      <c r="BR987" s="267"/>
      <c r="BS987" s="26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267"/>
      <c r="CJ987" s="267"/>
      <c r="CK987" s="267"/>
      <c r="CL987" s="267"/>
      <c r="CM987" s="267"/>
      <c r="CN987" s="267"/>
      <c r="CO987" s="267"/>
      <c r="CP987" s="267"/>
      <c r="CQ987" s="267"/>
      <c r="CR987" s="267"/>
      <c r="CS987" s="267"/>
      <c r="CT987" s="267"/>
      <c r="CU987" s="267"/>
      <c r="CV987" s="267"/>
      <c r="CW987" s="267"/>
      <c r="CX987" s="267"/>
      <c r="CY987" s="267"/>
      <c r="CZ987" s="267"/>
      <c r="DA987" s="267"/>
      <c r="DB987" s="267"/>
      <c r="DC987" s="267"/>
      <c r="DD987" s="267"/>
      <c r="DE987" s="267"/>
      <c r="DF987" s="267"/>
      <c r="DG987" s="267"/>
      <c r="DH987" s="267"/>
      <c r="DI987" s="267"/>
      <c r="DJ987" s="267"/>
      <c r="DK987" s="267"/>
      <c r="DL987" s="267"/>
      <c r="DM987" s="267"/>
      <c r="DN987" s="267"/>
      <c r="DO987" s="267"/>
      <c r="DP987" s="267"/>
      <c r="DQ987" s="267"/>
      <c r="DR987" s="267"/>
      <c r="DS987" s="267"/>
      <c r="DT987" s="267"/>
      <c r="DU987" s="267"/>
      <c r="DV987" s="267"/>
      <c r="DW987" s="267"/>
      <c r="DX987" s="267"/>
      <c r="DY987" s="267"/>
      <c r="DZ987" s="267"/>
      <c r="EA987" s="267"/>
      <c r="EB987" s="267"/>
      <c r="EC987" s="267"/>
      <c r="ED987" s="267"/>
      <c r="EE987" s="267"/>
      <c r="EF987" s="267"/>
      <c r="EG987" s="267"/>
      <c r="EH987" s="267"/>
      <c r="EI987" s="267"/>
      <c r="EJ987" s="267"/>
      <c r="EK987" s="267"/>
      <c r="EL987" s="267"/>
      <c r="EM987" s="267"/>
      <c r="EN987" s="267"/>
      <c r="EO987" s="267"/>
      <c r="EP987" s="267"/>
      <c r="EQ987" s="267"/>
      <c r="ER987" s="267"/>
      <c r="ES987" s="267"/>
      <c r="ET987" s="267"/>
      <c r="EU987" s="267"/>
      <c r="EV987" s="267"/>
      <c r="EW987" s="267"/>
      <c r="EX987" s="267"/>
      <c r="EY987" s="267"/>
      <c r="EZ987" s="267"/>
      <c r="FA987" s="267"/>
      <c r="FB987" s="267"/>
      <c r="FC987" s="267"/>
      <c r="FD987" s="267"/>
      <c r="FE987" s="267"/>
      <c r="FF987" s="267"/>
      <c r="FG987" s="267"/>
      <c r="FH987" s="267"/>
      <c r="FI987" s="267"/>
      <c r="FJ987" s="267"/>
      <c r="FK987" s="267"/>
      <c r="FL987" s="267"/>
      <c r="FM987" s="267"/>
      <c r="FN987" s="267"/>
      <c r="FO987" s="267"/>
      <c r="FP987" s="267"/>
      <c r="FQ987" s="267"/>
      <c r="FR987" s="267"/>
      <c r="FS987" s="267"/>
      <c r="FT987" s="267"/>
      <c r="FU987" s="267"/>
      <c r="FV987" s="267"/>
      <c r="FW987" s="267"/>
      <c r="FX987" s="267"/>
      <c r="FY987" s="267"/>
      <c r="FZ987" s="267"/>
      <c r="GA987" s="267"/>
      <c r="GB987" s="267"/>
      <c r="GC987" s="267"/>
      <c r="GD987" s="267"/>
      <c r="GE987" s="267"/>
      <c r="GF987" s="267"/>
      <c r="GG987" s="267"/>
      <c r="GH987" s="267"/>
      <c r="GI987" s="267"/>
      <c r="GJ987" s="267"/>
      <c r="GK987" s="267"/>
      <c r="GL987" s="267"/>
      <c r="GM987" s="267"/>
      <c r="GN987" s="267"/>
      <c r="GO987" s="267"/>
      <c r="GP987" s="267"/>
      <c r="GQ987" s="267"/>
      <c r="GR987" s="267"/>
      <c r="GS987" s="267"/>
      <c r="GT987" s="267"/>
      <c r="GU987" s="267"/>
      <c r="GV987" s="267"/>
    </row>
    <row r="989" spans="1:204" s="502" customFormat="1">
      <c r="A989" s="258"/>
      <c r="B989" s="425"/>
      <c r="C989" s="260"/>
      <c r="D989" s="261"/>
      <c r="E989" s="262"/>
      <c r="F989" s="263"/>
      <c r="G989" s="426"/>
      <c r="H989" s="428"/>
      <c r="I989" s="507"/>
      <c r="J989" s="508"/>
      <c r="K989" s="509"/>
      <c r="L989" s="510"/>
      <c r="N989" s="511"/>
      <c r="O989" s="511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  <c r="AA989" s="267"/>
      <c r="AB989" s="267"/>
      <c r="AC989" s="267"/>
      <c r="AD989" s="267"/>
      <c r="AE989" s="267"/>
      <c r="AF989" s="267"/>
      <c r="AG989" s="267"/>
      <c r="AH989" s="267"/>
      <c r="AI989" s="267"/>
      <c r="AJ989" s="267"/>
      <c r="AK989" s="267"/>
      <c r="AL989" s="267"/>
      <c r="AM989" s="267"/>
      <c r="AN989" s="267"/>
      <c r="AO989" s="267"/>
      <c r="AP989" s="267"/>
      <c r="AQ989" s="267"/>
      <c r="AR989" s="267"/>
      <c r="AS989" s="267"/>
      <c r="AT989" s="267"/>
      <c r="AU989" s="267"/>
      <c r="AV989" s="267"/>
      <c r="AW989" s="267"/>
      <c r="AX989" s="267"/>
      <c r="AY989" s="267"/>
      <c r="AZ989" s="267"/>
      <c r="BA989" s="267"/>
      <c r="BB989" s="267"/>
      <c r="BC989" s="267"/>
      <c r="BD989" s="267"/>
      <c r="BE989" s="267"/>
      <c r="BF989" s="267"/>
      <c r="BG989" s="267"/>
      <c r="BH989" s="267"/>
      <c r="BI989" s="267"/>
      <c r="BJ989" s="267"/>
      <c r="BK989" s="267"/>
      <c r="BL989" s="267"/>
      <c r="BM989" s="267"/>
      <c r="BN989" s="267"/>
      <c r="BO989" s="267"/>
      <c r="BP989" s="267"/>
      <c r="BQ989" s="267"/>
      <c r="BR989" s="267"/>
      <c r="BS989" s="26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267"/>
      <c r="CJ989" s="267"/>
      <c r="CK989" s="267"/>
      <c r="CL989" s="267"/>
      <c r="CM989" s="267"/>
      <c r="CN989" s="267"/>
      <c r="CO989" s="267"/>
      <c r="CP989" s="267"/>
      <c r="CQ989" s="267"/>
      <c r="CR989" s="267"/>
      <c r="CS989" s="267"/>
      <c r="CT989" s="267"/>
      <c r="CU989" s="267"/>
      <c r="CV989" s="267"/>
      <c r="CW989" s="267"/>
      <c r="CX989" s="267"/>
      <c r="CY989" s="267"/>
      <c r="CZ989" s="267"/>
      <c r="DA989" s="267"/>
      <c r="DB989" s="267"/>
      <c r="DC989" s="267"/>
      <c r="DD989" s="267"/>
      <c r="DE989" s="267"/>
      <c r="DF989" s="267"/>
      <c r="DG989" s="267"/>
      <c r="DH989" s="267"/>
      <c r="DI989" s="267"/>
      <c r="DJ989" s="267"/>
      <c r="DK989" s="267"/>
      <c r="DL989" s="267"/>
      <c r="DM989" s="267"/>
      <c r="DN989" s="267"/>
      <c r="DO989" s="267"/>
      <c r="DP989" s="267"/>
      <c r="DQ989" s="267"/>
      <c r="DR989" s="267"/>
      <c r="DS989" s="267"/>
      <c r="DT989" s="267"/>
      <c r="DU989" s="267"/>
      <c r="DV989" s="267"/>
      <c r="DW989" s="267"/>
      <c r="DX989" s="267"/>
      <c r="DY989" s="267"/>
      <c r="DZ989" s="267"/>
      <c r="EA989" s="267"/>
      <c r="EB989" s="267"/>
      <c r="EC989" s="267"/>
      <c r="ED989" s="267"/>
      <c r="EE989" s="267"/>
      <c r="EF989" s="267"/>
      <c r="EG989" s="267"/>
      <c r="EH989" s="267"/>
      <c r="EI989" s="267"/>
      <c r="EJ989" s="267"/>
      <c r="EK989" s="267"/>
      <c r="EL989" s="267"/>
      <c r="EM989" s="267"/>
      <c r="EN989" s="267"/>
      <c r="EO989" s="267"/>
      <c r="EP989" s="267"/>
      <c r="EQ989" s="267"/>
      <c r="ER989" s="267"/>
      <c r="ES989" s="267"/>
      <c r="ET989" s="267"/>
      <c r="EU989" s="267"/>
      <c r="EV989" s="267"/>
      <c r="EW989" s="267"/>
      <c r="EX989" s="267"/>
      <c r="EY989" s="267"/>
      <c r="EZ989" s="267"/>
      <c r="FA989" s="267"/>
      <c r="FB989" s="267"/>
      <c r="FC989" s="267"/>
      <c r="FD989" s="267"/>
      <c r="FE989" s="267"/>
      <c r="FF989" s="267"/>
      <c r="FG989" s="267"/>
      <c r="FH989" s="267"/>
      <c r="FI989" s="267"/>
      <c r="FJ989" s="267"/>
      <c r="FK989" s="267"/>
      <c r="FL989" s="267"/>
      <c r="FM989" s="267"/>
      <c r="FN989" s="267"/>
      <c r="FO989" s="267"/>
      <c r="FP989" s="267"/>
      <c r="FQ989" s="267"/>
      <c r="FR989" s="267"/>
      <c r="FS989" s="267"/>
      <c r="FT989" s="267"/>
      <c r="FU989" s="267"/>
      <c r="FV989" s="267"/>
      <c r="FW989" s="267"/>
      <c r="FX989" s="267"/>
      <c r="FY989" s="267"/>
      <c r="FZ989" s="267"/>
      <c r="GA989" s="267"/>
      <c r="GB989" s="267"/>
      <c r="GC989" s="267"/>
      <c r="GD989" s="267"/>
      <c r="GE989" s="267"/>
      <c r="GF989" s="267"/>
      <c r="GG989" s="267"/>
      <c r="GH989" s="267"/>
      <c r="GI989" s="267"/>
      <c r="GJ989" s="267"/>
      <c r="GK989" s="267"/>
      <c r="GL989" s="267"/>
      <c r="GM989" s="267"/>
      <c r="GN989" s="267"/>
      <c r="GO989" s="267"/>
      <c r="GP989" s="267"/>
      <c r="GQ989" s="267"/>
      <c r="GR989" s="267"/>
      <c r="GS989" s="267"/>
      <c r="GT989" s="267"/>
      <c r="GU989" s="267"/>
      <c r="GV989" s="267"/>
    </row>
    <row r="991" spans="1:204" s="502" customFormat="1">
      <c r="A991" s="258"/>
      <c r="B991" s="425"/>
      <c r="C991" s="260"/>
      <c r="D991" s="261"/>
      <c r="E991" s="262"/>
      <c r="F991" s="263"/>
      <c r="G991" s="426"/>
      <c r="H991" s="428"/>
      <c r="I991" s="507"/>
      <c r="J991" s="508"/>
      <c r="K991" s="509"/>
      <c r="L991" s="510"/>
      <c r="N991" s="511"/>
      <c r="O991" s="511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  <c r="AA991" s="267"/>
      <c r="AB991" s="267"/>
      <c r="AC991" s="267"/>
      <c r="AD991" s="267"/>
      <c r="AE991" s="267"/>
      <c r="AF991" s="267"/>
      <c r="AG991" s="267"/>
      <c r="AH991" s="267"/>
      <c r="AI991" s="267"/>
      <c r="AJ991" s="267"/>
      <c r="AK991" s="267"/>
      <c r="AL991" s="267"/>
      <c r="AM991" s="267"/>
      <c r="AN991" s="267"/>
      <c r="AO991" s="267"/>
      <c r="AP991" s="267"/>
      <c r="AQ991" s="267"/>
      <c r="AR991" s="267"/>
      <c r="AS991" s="267"/>
      <c r="AT991" s="267"/>
      <c r="AU991" s="267"/>
      <c r="AV991" s="267"/>
      <c r="AW991" s="267"/>
      <c r="AX991" s="267"/>
      <c r="AY991" s="267"/>
      <c r="AZ991" s="267"/>
      <c r="BA991" s="267"/>
      <c r="BB991" s="267"/>
      <c r="BC991" s="267"/>
      <c r="BD991" s="267"/>
      <c r="BE991" s="267"/>
      <c r="BF991" s="267"/>
      <c r="BG991" s="267"/>
      <c r="BH991" s="267"/>
      <c r="BI991" s="267"/>
      <c r="BJ991" s="267"/>
      <c r="BK991" s="267"/>
      <c r="BL991" s="267"/>
      <c r="BM991" s="267"/>
      <c r="BN991" s="267"/>
      <c r="BO991" s="267"/>
      <c r="BP991" s="267"/>
      <c r="BQ991" s="267"/>
      <c r="BR991" s="267"/>
      <c r="BS991" s="26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267"/>
      <c r="CJ991" s="267"/>
      <c r="CK991" s="267"/>
      <c r="CL991" s="267"/>
      <c r="CM991" s="267"/>
      <c r="CN991" s="267"/>
      <c r="CO991" s="267"/>
      <c r="CP991" s="267"/>
      <c r="CQ991" s="267"/>
      <c r="CR991" s="267"/>
      <c r="CS991" s="267"/>
      <c r="CT991" s="267"/>
      <c r="CU991" s="267"/>
      <c r="CV991" s="267"/>
      <c r="CW991" s="267"/>
      <c r="CX991" s="267"/>
      <c r="CY991" s="267"/>
      <c r="CZ991" s="267"/>
      <c r="DA991" s="267"/>
      <c r="DB991" s="267"/>
      <c r="DC991" s="267"/>
      <c r="DD991" s="267"/>
      <c r="DE991" s="267"/>
      <c r="DF991" s="267"/>
      <c r="DG991" s="267"/>
      <c r="DH991" s="267"/>
      <c r="DI991" s="267"/>
      <c r="DJ991" s="267"/>
      <c r="DK991" s="267"/>
      <c r="DL991" s="267"/>
      <c r="DM991" s="267"/>
      <c r="DN991" s="267"/>
      <c r="DO991" s="267"/>
      <c r="DP991" s="267"/>
      <c r="DQ991" s="267"/>
      <c r="DR991" s="267"/>
      <c r="DS991" s="267"/>
      <c r="DT991" s="267"/>
      <c r="DU991" s="267"/>
      <c r="DV991" s="267"/>
      <c r="DW991" s="267"/>
      <c r="DX991" s="267"/>
      <c r="DY991" s="267"/>
      <c r="DZ991" s="267"/>
      <c r="EA991" s="267"/>
      <c r="EB991" s="267"/>
      <c r="EC991" s="267"/>
      <c r="ED991" s="267"/>
      <c r="EE991" s="267"/>
      <c r="EF991" s="267"/>
      <c r="EG991" s="267"/>
      <c r="EH991" s="267"/>
      <c r="EI991" s="267"/>
      <c r="EJ991" s="267"/>
      <c r="EK991" s="267"/>
      <c r="EL991" s="267"/>
      <c r="EM991" s="267"/>
      <c r="EN991" s="267"/>
      <c r="EO991" s="267"/>
      <c r="EP991" s="267"/>
      <c r="EQ991" s="267"/>
      <c r="ER991" s="267"/>
      <c r="ES991" s="267"/>
      <c r="ET991" s="267"/>
      <c r="EU991" s="267"/>
      <c r="EV991" s="267"/>
      <c r="EW991" s="267"/>
      <c r="EX991" s="267"/>
      <c r="EY991" s="267"/>
      <c r="EZ991" s="267"/>
      <c r="FA991" s="267"/>
      <c r="FB991" s="267"/>
      <c r="FC991" s="267"/>
      <c r="FD991" s="267"/>
      <c r="FE991" s="267"/>
      <c r="FF991" s="267"/>
      <c r="FG991" s="267"/>
      <c r="FH991" s="267"/>
      <c r="FI991" s="267"/>
      <c r="FJ991" s="267"/>
      <c r="FK991" s="267"/>
      <c r="FL991" s="267"/>
      <c r="FM991" s="267"/>
      <c r="FN991" s="267"/>
      <c r="FO991" s="267"/>
      <c r="FP991" s="267"/>
      <c r="FQ991" s="267"/>
      <c r="FR991" s="267"/>
      <c r="FS991" s="267"/>
      <c r="FT991" s="267"/>
      <c r="FU991" s="267"/>
      <c r="FV991" s="267"/>
      <c r="FW991" s="267"/>
      <c r="FX991" s="267"/>
      <c r="FY991" s="267"/>
      <c r="FZ991" s="267"/>
      <c r="GA991" s="267"/>
      <c r="GB991" s="267"/>
      <c r="GC991" s="267"/>
      <c r="GD991" s="267"/>
      <c r="GE991" s="267"/>
      <c r="GF991" s="267"/>
      <c r="GG991" s="267"/>
      <c r="GH991" s="267"/>
      <c r="GI991" s="267"/>
      <c r="GJ991" s="267"/>
      <c r="GK991" s="267"/>
      <c r="GL991" s="267"/>
      <c r="GM991" s="267"/>
      <c r="GN991" s="267"/>
      <c r="GO991" s="267"/>
      <c r="GP991" s="267"/>
      <c r="GQ991" s="267"/>
      <c r="GR991" s="267"/>
      <c r="GS991" s="267"/>
      <c r="GT991" s="267"/>
      <c r="GU991" s="267"/>
      <c r="GV991" s="267"/>
    </row>
    <row r="992" spans="1:204" s="502" customFormat="1">
      <c r="A992" s="258"/>
      <c r="B992" s="425"/>
      <c r="C992" s="260"/>
      <c r="D992" s="261"/>
      <c r="E992" s="262"/>
      <c r="F992" s="263"/>
      <c r="G992" s="426"/>
      <c r="H992" s="428"/>
      <c r="I992" s="507"/>
      <c r="J992" s="508"/>
      <c r="K992" s="509"/>
      <c r="L992" s="510"/>
      <c r="N992" s="511"/>
      <c r="O992" s="511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  <c r="AA992" s="267"/>
      <c r="AB992" s="267"/>
      <c r="AC992" s="267"/>
      <c r="AD992" s="267"/>
      <c r="AE992" s="267"/>
      <c r="AF992" s="267"/>
      <c r="AG992" s="267"/>
      <c r="AH992" s="267"/>
      <c r="AI992" s="267"/>
      <c r="AJ992" s="267"/>
      <c r="AK992" s="267"/>
      <c r="AL992" s="267"/>
      <c r="AM992" s="267"/>
      <c r="AN992" s="267"/>
      <c r="AO992" s="267"/>
      <c r="AP992" s="267"/>
      <c r="AQ992" s="267"/>
      <c r="AR992" s="267"/>
      <c r="AS992" s="267"/>
      <c r="AT992" s="267"/>
      <c r="AU992" s="267"/>
      <c r="AV992" s="267"/>
      <c r="AW992" s="267"/>
      <c r="AX992" s="267"/>
      <c r="AY992" s="267"/>
      <c r="AZ992" s="267"/>
      <c r="BA992" s="267"/>
      <c r="BB992" s="267"/>
      <c r="BC992" s="267"/>
      <c r="BD992" s="267"/>
      <c r="BE992" s="267"/>
      <c r="BF992" s="267"/>
      <c r="BG992" s="267"/>
      <c r="BH992" s="267"/>
      <c r="BI992" s="267"/>
      <c r="BJ992" s="267"/>
      <c r="BK992" s="267"/>
      <c r="BL992" s="267"/>
      <c r="BM992" s="267"/>
      <c r="BN992" s="267"/>
      <c r="BO992" s="267"/>
      <c r="BP992" s="267"/>
      <c r="BQ992" s="267"/>
      <c r="BR992" s="267"/>
      <c r="BS992" s="26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267"/>
      <c r="CJ992" s="267"/>
      <c r="CK992" s="267"/>
      <c r="CL992" s="267"/>
      <c r="CM992" s="267"/>
      <c r="CN992" s="267"/>
      <c r="CO992" s="267"/>
      <c r="CP992" s="267"/>
      <c r="CQ992" s="267"/>
      <c r="CR992" s="267"/>
      <c r="CS992" s="267"/>
      <c r="CT992" s="267"/>
      <c r="CU992" s="267"/>
      <c r="CV992" s="267"/>
      <c r="CW992" s="267"/>
      <c r="CX992" s="267"/>
      <c r="CY992" s="267"/>
      <c r="CZ992" s="267"/>
      <c r="DA992" s="267"/>
      <c r="DB992" s="267"/>
      <c r="DC992" s="267"/>
      <c r="DD992" s="267"/>
      <c r="DE992" s="267"/>
      <c r="DF992" s="267"/>
      <c r="DG992" s="267"/>
      <c r="DH992" s="267"/>
      <c r="DI992" s="267"/>
      <c r="DJ992" s="267"/>
      <c r="DK992" s="267"/>
      <c r="DL992" s="267"/>
      <c r="DM992" s="267"/>
      <c r="DN992" s="267"/>
      <c r="DO992" s="267"/>
      <c r="DP992" s="267"/>
      <c r="DQ992" s="267"/>
      <c r="DR992" s="267"/>
      <c r="DS992" s="267"/>
      <c r="DT992" s="267"/>
      <c r="DU992" s="267"/>
      <c r="DV992" s="267"/>
      <c r="DW992" s="267"/>
      <c r="DX992" s="267"/>
      <c r="DY992" s="267"/>
      <c r="DZ992" s="267"/>
      <c r="EA992" s="267"/>
      <c r="EB992" s="267"/>
      <c r="EC992" s="267"/>
      <c r="ED992" s="267"/>
      <c r="EE992" s="267"/>
      <c r="EF992" s="267"/>
      <c r="EG992" s="267"/>
      <c r="EH992" s="267"/>
      <c r="EI992" s="267"/>
      <c r="EJ992" s="267"/>
      <c r="EK992" s="267"/>
      <c r="EL992" s="267"/>
      <c r="EM992" s="267"/>
      <c r="EN992" s="267"/>
      <c r="EO992" s="267"/>
      <c r="EP992" s="267"/>
      <c r="EQ992" s="267"/>
      <c r="ER992" s="267"/>
      <c r="ES992" s="267"/>
      <c r="ET992" s="267"/>
      <c r="EU992" s="267"/>
      <c r="EV992" s="267"/>
      <c r="EW992" s="267"/>
      <c r="EX992" s="267"/>
      <c r="EY992" s="267"/>
      <c r="EZ992" s="267"/>
      <c r="FA992" s="267"/>
      <c r="FB992" s="267"/>
      <c r="FC992" s="267"/>
      <c r="FD992" s="267"/>
      <c r="FE992" s="267"/>
      <c r="FF992" s="267"/>
      <c r="FG992" s="267"/>
      <c r="FH992" s="267"/>
      <c r="FI992" s="267"/>
      <c r="FJ992" s="267"/>
      <c r="FK992" s="267"/>
      <c r="FL992" s="267"/>
      <c r="FM992" s="267"/>
      <c r="FN992" s="267"/>
      <c r="FO992" s="267"/>
      <c r="FP992" s="267"/>
      <c r="FQ992" s="267"/>
      <c r="FR992" s="267"/>
      <c r="FS992" s="267"/>
      <c r="FT992" s="267"/>
      <c r="FU992" s="267"/>
      <c r="FV992" s="267"/>
      <c r="FW992" s="267"/>
      <c r="FX992" s="267"/>
      <c r="FY992" s="267"/>
      <c r="FZ992" s="267"/>
      <c r="GA992" s="267"/>
      <c r="GB992" s="267"/>
      <c r="GC992" s="267"/>
      <c r="GD992" s="267"/>
      <c r="GE992" s="267"/>
      <c r="GF992" s="267"/>
      <c r="GG992" s="267"/>
      <c r="GH992" s="267"/>
      <c r="GI992" s="267"/>
      <c r="GJ992" s="267"/>
      <c r="GK992" s="267"/>
      <c r="GL992" s="267"/>
      <c r="GM992" s="267"/>
      <c r="GN992" s="267"/>
      <c r="GO992" s="267"/>
      <c r="GP992" s="267"/>
      <c r="GQ992" s="267"/>
      <c r="GR992" s="267"/>
      <c r="GS992" s="267"/>
      <c r="GT992" s="267"/>
      <c r="GU992" s="267"/>
      <c r="GV992" s="267"/>
    </row>
    <row r="994" spans="1:204" s="502" customFormat="1">
      <c r="A994" s="258"/>
      <c r="B994" s="425"/>
      <c r="C994" s="260"/>
      <c r="D994" s="261"/>
      <c r="E994" s="262"/>
      <c r="F994" s="263"/>
      <c r="G994" s="426"/>
      <c r="H994" s="428"/>
      <c r="I994" s="507"/>
      <c r="J994" s="508"/>
      <c r="K994" s="509"/>
      <c r="L994" s="510"/>
      <c r="N994" s="511"/>
      <c r="O994" s="511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  <c r="AA994" s="267"/>
      <c r="AB994" s="267"/>
      <c r="AC994" s="267"/>
      <c r="AD994" s="267"/>
      <c r="AE994" s="267"/>
      <c r="AF994" s="267"/>
      <c r="AG994" s="267"/>
      <c r="AH994" s="267"/>
      <c r="AI994" s="267"/>
      <c r="AJ994" s="267"/>
      <c r="AK994" s="267"/>
      <c r="AL994" s="267"/>
      <c r="AM994" s="267"/>
      <c r="AN994" s="267"/>
      <c r="AO994" s="267"/>
      <c r="AP994" s="267"/>
      <c r="AQ994" s="267"/>
      <c r="AR994" s="267"/>
      <c r="AS994" s="267"/>
      <c r="AT994" s="267"/>
      <c r="AU994" s="267"/>
      <c r="AV994" s="267"/>
      <c r="AW994" s="267"/>
      <c r="AX994" s="267"/>
      <c r="AY994" s="267"/>
      <c r="AZ994" s="267"/>
      <c r="BA994" s="267"/>
      <c r="BB994" s="267"/>
      <c r="BC994" s="267"/>
      <c r="BD994" s="267"/>
      <c r="BE994" s="267"/>
      <c r="BF994" s="267"/>
      <c r="BG994" s="267"/>
      <c r="BH994" s="267"/>
      <c r="BI994" s="267"/>
      <c r="BJ994" s="267"/>
      <c r="BK994" s="267"/>
      <c r="BL994" s="267"/>
      <c r="BM994" s="267"/>
      <c r="BN994" s="267"/>
      <c r="BO994" s="267"/>
      <c r="BP994" s="267"/>
      <c r="BQ994" s="267"/>
      <c r="BR994" s="267"/>
      <c r="BS994" s="26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267"/>
      <c r="CJ994" s="267"/>
      <c r="CK994" s="267"/>
      <c r="CL994" s="267"/>
      <c r="CM994" s="267"/>
      <c r="CN994" s="267"/>
      <c r="CO994" s="267"/>
      <c r="CP994" s="267"/>
      <c r="CQ994" s="267"/>
      <c r="CR994" s="267"/>
      <c r="CS994" s="267"/>
      <c r="CT994" s="267"/>
      <c r="CU994" s="267"/>
      <c r="CV994" s="267"/>
      <c r="CW994" s="267"/>
      <c r="CX994" s="267"/>
      <c r="CY994" s="267"/>
      <c r="CZ994" s="267"/>
      <c r="DA994" s="267"/>
      <c r="DB994" s="267"/>
      <c r="DC994" s="267"/>
      <c r="DD994" s="267"/>
      <c r="DE994" s="267"/>
      <c r="DF994" s="267"/>
      <c r="DG994" s="267"/>
      <c r="DH994" s="267"/>
      <c r="DI994" s="267"/>
      <c r="DJ994" s="267"/>
      <c r="DK994" s="267"/>
      <c r="DL994" s="267"/>
      <c r="DM994" s="267"/>
      <c r="DN994" s="267"/>
      <c r="DO994" s="267"/>
      <c r="DP994" s="267"/>
      <c r="DQ994" s="267"/>
      <c r="DR994" s="267"/>
      <c r="DS994" s="267"/>
      <c r="DT994" s="267"/>
      <c r="DU994" s="267"/>
      <c r="DV994" s="267"/>
      <c r="DW994" s="267"/>
      <c r="DX994" s="267"/>
      <c r="DY994" s="267"/>
      <c r="DZ994" s="267"/>
      <c r="EA994" s="267"/>
      <c r="EB994" s="267"/>
      <c r="EC994" s="267"/>
      <c r="ED994" s="267"/>
      <c r="EE994" s="267"/>
      <c r="EF994" s="267"/>
      <c r="EG994" s="267"/>
      <c r="EH994" s="267"/>
      <c r="EI994" s="267"/>
      <c r="EJ994" s="267"/>
      <c r="EK994" s="267"/>
      <c r="EL994" s="267"/>
      <c r="EM994" s="267"/>
      <c r="EN994" s="267"/>
      <c r="EO994" s="267"/>
      <c r="EP994" s="267"/>
      <c r="EQ994" s="267"/>
      <c r="ER994" s="267"/>
      <c r="ES994" s="267"/>
      <c r="ET994" s="267"/>
      <c r="EU994" s="267"/>
      <c r="EV994" s="267"/>
      <c r="EW994" s="267"/>
      <c r="EX994" s="267"/>
      <c r="EY994" s="267"/>
      <c r="EZ994" s="267"/>
      <c r="FA994" s="267"/>
      <c r="FB994" s="267"/>
      <c r="FC994" s="267"/>
      <c r="FD994" s="267"/>
      <c r="FE994" s="267"/>
      <c r="FF994" s="267"/>
      <c r="FG994" s="267"/>
      <c r="FH994" s="267"/>
      <c r="FI994" s="267"/>
      <c r="FJ994" s="267"/>
      <c r="FK994" s="267"/>
      <c r="FL994" s="267"/>
      <c r="FM994" s="267"/>
      <c r="FN994" s="267"/>
      <c r="FO994" s="267"/>
      <c r="FP994" s="267"/>
      <c r="FQ994" s="267"/>
      <c r="FR994" s="267"/>
      <c r="FS994" s="267"/>
      <c r="FT994" s="267"/>
      <c r="FU994" s="267"/>
      <c r="FV994" s="267"/>
      <c r="FW994" s="267"/>
      <c r="FX994" s="267"/>
      <c r="FY994" s="267"/>
      <c r="FZ994" s="267"/>
      <c r="GA994" s="267"/>
      <c r="GB994" s="267"/>
      <c r="GC994" s="267"/>
      <c r="GD994" s="267"/>
      <c r="GE994" s="267"/>
      <c r="GF994" s="267"/>
      <c r="GG994" s="267"/>
      <c r="GH994" s="267"/>
      <c r="GI994" s="267"/>
      <c r="GJ994" s="267"/>
      <c r="GK994" s="267"/>
      <c r="GL994" s="267"/>
      <c r="GM994" s="267"/>
      <c r="GN994" s="267"/>
      <c r="GO994" s="267"/>
      <c r="GP994" s="267"/>
      <c r="GQ994" s="267"/>
      <c r="GR994" s="267"/>
      <c r="GS994" s="267"/>
      <c r="GT994" s="267"/>
      <c r="GU994" s="267"/>
      <c r="GV994" s="267"/>
    </row>
    <row r="996" spans="1:204" s="502" customFormat="1">
      <c r="A996" s="258"/>
      <c r="B996" s="425"/>
      <c r="C996" s="260"/>
      <c r="D996" s="261"/>
      <c r="E996" s="262"/>
      <c r="F996" s="263"/>
      <c r="G996" s="426"/>
      <c r="H996" s="428"/>
      <c r="I996" s="507"/>
      <c r="J996" s="508"/>
      <c r="K996" s="509"/>
      <c r="L996" s="510"/>
      <c r="N996" s="511"/>
      <c r="O996" s="511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  <c r="AA996" s="267"/>
      <c r="AB996" s="267"/>
      <c r="AC996" s="267"/>
      <c r="AD996" s="267"/>
      <c r="AE996" s="267"/>
      <c r="AF996" s="267"/>
      <c r="AG996" s="267"/>
      <c r="AH996" s="267"/>
      <c r="AI996" s="267"/>
      <c r="AJ996" s="267"/>
      <c r="AK996" s="267"/>
      <c r="AL996" s="267"/>
      <c r="AM996" s="267"/>
      <c r="AN996" s="267"/>
      <c r="AO996" s="267"/>
      <c r="AP996" s="267"/>
      <c r="AQ996" s="267"/>
      <c r="AR996" s="267"/>
      <c r="AS996" s="267"/>
      <c r="AT996" s="267"/>
      <c r="AU996" s="267"/>
      <c r="AV996" s="267"/>
      <c r="AW996" s="267"/>
      <c r="AX996" s="267"/>
      <c r="AY996" s="267"/>
      <c r="AZ996" s="267"/>
      <c r="BA996" s="267"/>
      <c r="BB996" s="267"/>
      <c r="BC996" s="267"/>
      <c r="BD996" s="267"/>
      <c r="BE996" s="267"/>
      <c r="BF996" s="267"/>
      <c r="BG996" s="267"/>
      <c r="BH996" s="267"/>
      <c r="BI996" s="267"/>
      <c r="BJ996" s="267"/>
      <c r="BK996" s="267"/>
      <c r="BL996" s="267"/>
      <c r="BM996" s="267"/>
      <c r="BN996" s="267"/>
      <c r="BO996" s="267"/>
      <c r="BP996" s="267"/>
      <c r="BQ996" s="267"/>
      <c r="BR996" s="267"/>
      <c r="BS996" s="26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267"/>
      <c r="CJ996" s="267"/>
      <c r="CK996" s="267"/>
      <c r="CL996" s="267"/>
      <c r="CM996" s="267"/>
      <c r="CN996" s="267"/>
      <c r="CO996" s="267"/>
      <c r="CP996" s="267"/>
      <c r="CQ996" s="267"/>
      <c r="CR996" s="267"/>
      <c r="CS996" s="267"/>
      <c r="CT996" s="267"/>
      <c r="CU996" s="267"/>
      <c r="CV996" s="267"/>
      <c r="CW996" s="267"/>
      <c r="CX996" s="267"/>
      <c r="CY996" s="267"/>
      <c r="CZ996" s="267"/>
      <c r="DA996" s="267"/>
      <c r="DB996" s="267"/>
      <c r="DC996" s="267"/>
      <c r="DD996" s="267"/>
      <c r="DE996" s="267"/>
      <c r="DF996" s="267"/>
      <c r="DG996" s="267"/>
      <c r="DH996" s="267"/>
      <c r="DI996" s="267"/>
      <c r="DJ996" s="267"/>
      <c r="DK996" s="267"/>
      <c r="DL996" s="267"/>
      <c r="DM996" s="267"/>
      <c r="DN996" s="267"/>
      <c r="DO996" s="267"/>
      <c r="DP996" s="267"/>
      <c r="DQ996" s="267"/>
      <c r="DR996" s="267"/>
      <c r="DS996" s="267"/>
      <c r="DT996" s="267"/>
      <c r="DU996" s="267"/>
      <c r="DV996" s="267"/>
      <c r="DW996" s="267"/>
      <c r="DX996" s="267"/>
      <c r="DY996" s="267"/>
      <c r="DZ996" s="267"/>
      <c r="EA996" s="267"/>
      <c r="EB996" s="267"/>
      <c r="EC996" s="267"/>
      <c r="ED996" s="267"/>
      <c r="EE996" s="267"/>
      <c r="EF996" s="267"/>
      <c r="EG996" s="267"/>
      <c r="EH996" s="267"/>
      <c r="EI996" s="267"/>
      <c r="EJ996" s="267"/>
      <c r="EK996" s="267"/>
      <c r="EL996" s="267"/>
      <c r="EM996" s="267"/>
      <c r="EN996" s="267"/>
      <c r="EO996" s="267"/>
      <c r="EP996" s="267"/>
      <c r="EQ996" s="267"/>
      <c r="ER996" s="267"/>
      <c r="ES996" s="267"/>
      <c r="ET996" s="267"/>
      <c r="EU996" s="267"/>
      <c r="EV996" s="267"/>
      <c r="EW996" s="267"/>
      <c r="EX996" s="267"/>
      <c r="EY996" s="267"/>
      <c r="EZ996" s="267"/>
      <c r="FA996" s="267"/>
      <c r="FB996" s="267"/>
      <c r="FC996" s="267"/>
      <c r="FD996" s="267"/>
      <c r="FE996" s="267"/>
      <c r="FF996" s="267"/>
      <c r="FG996" s="267"/>
      <c r="FH996" s="267"/>
      <c r="FI996" s="267"/>
      <c r="FJ996" s="267"/>
      <c r="FK996" s="267"/>
      <c r="FL996" s="267"/>
      <c r="FM996" s="267"/>
      <c r="FN996" s="267"/>
      <c r="FO996" s="267"/>
      <c r="FP996" s="267"/>
      <c r="FQ996" s="267"/>
      <c r="FR996" s="267"/>
      <c r="FS996" s="267"/>
      <c r="FT996" s="267"/>
      <c r="FU996" s="267"/>
      <c r="FV996" s="267"/>
      <c r="FW996" s="267"/>
      <c r="FX996" s="267"/>
      <c r="FY996" s="267"/>
      <c r="FZ996" s="267"/>
      <c r="GA996" s="267"/>
      <c r="GB996" s="267"/>
      <c r="GC996" s="267"/>
      <c r="GD996" s="267"/>
      <c r="GE996" s="267"/>
      <c r="GF996" s="267"/>
      <c r="GG996" s="267"/>
      <c r="GH996" s="267"/>
      <c r="GI996" s="267"/>
      <c r="GJ996" s="267"/>
      <c r="GK996" s="267"/>
      <c r="GL996" s="267"/>
      <c r="GM996" s="267"/>
      <c r="GN996" s="267"/>
      <c r="GO996" s="267"/>
      <c r="GP996" s="267"/>
      <c r="GQ996" s="267"/>
      <c r="GR996" s="267"/>
      <c r="GS996" s="267"/>
      <c r="GT996" s="267"/>
      <c r="GU996" s="267"/>
      <c r="GV996" s="267"/>
    </row>
    <row r="998" spans="1:204" s="502" customFormat="1">
      <c r="A998" s="258"/>
      <c r="B998" s="425"/>
      <c r="C998" s="260"/>
      <c r="D998" s="261"/>
      <c r="E998" s="262"/>
      <c r="F998" s="263"/>
      <c r="G998" s="426"/>
      <c r="H998" s="428"/>
      <c r="I998" s="507"/>
      <c r="J998" s="508"/>
      <c r="K998" s="509"/>
      <c r="L998" s="510"/>
      <c r="N998" s="511"/>
      <c r="O998" s="511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  <c r="AA998" s="267"/>
      <c r="AB998" s="267"/>
      <c r="AC998" s="267"/>
      <c r="AD998" s="267"/>
      <c r="AE998" s="267"/>
      <c r="AF998" s="267"/>
      <c r="AG998" s="267"/>
      <c r="AH998" s="267"/>
      <c r="AI998" s="267"/>
      <c r="AJ998" s="267"/>
      <c r="AK998" s="267"/>
      <c r="AL998" s="267"/>
      <c r="AM998" s="267"/>
      <c r="AN998" s="267"/>
      <c r="AO998" s="267"/>
      <c r="AP998" s="267"/>
      <c r="AQ998" s="267"/>
      <c r="AR998" s="267"/>
      <c r="AS998" s="267"/>
      <c r="AT998" s="267"/>
      <c r="AU998" s="267"/>
      <c r="AV998" s="267"/>
      <c r="AW998" s="267"/>
      <c r="AX998" s="267"/>
      <c r="AY998" s="267"/>
      <c r="AZ998" s="267"/>
      <c r="BA998" s="267"/>
      <c r="BB998" s="267"/>
      <c r="BC998" s="267"/>
      <c r="BD998" s="267"/>
      <c r="BE998" s="267"/>
      <c r="BF998" s="267"/>
      <c r="BG998" s="267"/>
      <c r="BH998" s="267"/>
      <c r="BI998" s="267"/>
      <c r="BJ998" s="267"/>
      <c r="BK998" s="267"/>
      <c r="BL998" s="267"/>
      <c r="BM998" s="267"/>
      <c r="BN998" s="267"/>
      <c r="BO998" s="267"/>
      <c r="BP998" s="267"/>
      <c r="BQ998" s="267"/>
      <c r="BR998" s="267"/>
      <c r="BS998" s="26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267"/>
      <c r="CJ998" s="267"/>
      <c r="CK998" s="267"/>
      <c r="CL998" s="267"/>
      <c r="CM998" s="267"/>
      <c r="CN998" s="267"/>
      <c r="CO998" s="267"/>
      <c r="CP998" s="267"/>
      <c r="CQ998" s="267"/>
      <c r="CR998" s="267"/>
      <c r="CS998" s="267"/>
      <c r="CT998" s="267"/>
      <c r="CU998" s="267"/>
      <c r="CV998" s="267"/>
      <c r="CW998" s="267"/>
      <c r="CX998" s="267"/>
      <c r="CY998" s="267"/>
      <c r="CZ998" s="267"/>
      <c r="DA998" s="267"/>
      <c r="DB998" s="267"/>
      <c r="DC998" s="267"/>
      <c r="DD998" s="267"/>
      <c r="DE998" s="267"/>
      <c r="DF998" s="267"/>
      <c r="DG998" s="267"/>
      <c r="DH998" s="267"/>
      <c r="DI998" s="267"/>
      <c r="DJ998" s="267"/>
      <c r="DK998" s="267"/>
      <c r="DL998" s="267"/>
      <c r="DM998" s="267"/>
      <c r="DN998" s="267"/>
      <c r="DO998" s="267"/>
      <c r="DP998" s="267"/>
      <c r="DQ998" s="267"/>
      <c r="DR998" s="267"/>
      <c r="DS998" s="267"/>
      <c r="DT998" s="267"/>
      <c r="DU998" s="267"/>
      <c r="DV998" s="267"/>
      <c r="DW998" s="267"/>
      <c r="DX998" s="267"/>
      <c r="DY998" s="267"/>
      <c r="DZ998" s="267"/>
      <c r="EA998" s="267"/>
      <c r="EB998" s="267"/>
      <c r="EC998" s="267"/>
      <c r="ED998" s="267"/>
      <c r="EE998" s="267"/>
      <c r="EF998" s="267"/>
      <c r="EG998" s="267"/>
      <c r="EH998" s="267"/>
      <c r="EI998" s="267"/>
      <c r="EJ998" s="267"/>
      <c r="EK998" s="267"/>
      <c r="EL998" s="267"/>
      <c r="EM998" s="267"/>
      <c r="EN998" s="267"/>
      <c r="EO998" s="267"/>
      <c r="EP998" s="267"/>
      <c r="EQ998" s="267"/>
      <c r="ER998" s="267"/>
      <c r="ES998" s="267"/>
      <c r="ET998" s="267"/>
      <c r="EU998" s="267"/>
      <c r="EV998" s="267"/>
      <c r="EW998" s="267"/>
      <c r="EX998" s="267"/>
      <c r="EY998" s="267"/>
      <c r="EZ998" s="267"/>
      <c r="FA998" s="267"/>
      <c r="FB998" s="267"/>
      <c r="FC998" s="267"/>
      <c r="FD998" s="267"/>
      <c r="FE998" s="267"/>
      <c r="FF998" s="267"/>
      <c r="FG998" s="267"/>
      <c r="FH998" s="267"/>
      <c r="FI998" s="267"/>
      <c r="FJ998" s="267"/>
      <c r="FK998" s="267"/>
      <c r="FL998" s="267"/>
      <c r="FM998" s="267"/>
      <c r="FN998" s="267"/>
      <c r="FO998" s="267"/>
      <c r="FP998" s="267"/>
      <c r="FQ998" s="267"/>
      <c r="FR998" s="267"/>
      <c r="FS998" s="267"/>
      <c r="FT998" s="267"/>
      <c r="FU998" s="267"/>
      <c r="FV998" s="267"/>
      <c r="FW998" s="267"/>
      <c r="FX998" s="267"/>
      <c r="FY998" s="267"/>
      <c r="FZ998" s="267"/>
      <c r="GA998" s="267"/>
      <c r="GB998" s="267"/>
      <c r="GC998" s="267"/>
      <c r="GD998" s="267"/>
      <c r="GE998" s="267"/>
      <c r="GF998" s="267"/>
      <c r="GG998" s="267"/>
      <c r="GH998" s="267"/>
      <c r="GI998" s="267"/>
      <c r="GJ998" s="267"/>
      <c r="GK998" s="267"/>
      <c r="GL998" s="267"/>
      <c r="GM998" s="267"/>
      <c r="GN998" s="267"/>
      <c r="GO998" s="267"/>
      <c r="GP998" s="267"/>
      <c r="GQ998" s="267"/>
      <c r="GR998" s="267"/>
      <c r="GS998" s="267"/>
      <c r="GT998" s="267"/>
      <c r="GU998" s="267"/>
      <c r="GV998" s="267"/>
    </row>
    <row r="1000" spans="1:204" s="502" customFormat="1">
      <c r="A1000" s="258"/>
      <c r="B1000" s="425"/>
      <c r="C1000" s="260"/>
      <c r="D1000" s="261"/>
      <c r="E1000" s="262"/>
      <c r="F1000" s="263"/>
      <c r="G1000" s="426"/>
      <c r="H1000" s="428"/>
      <c r="I1000" s="507"/>
      <c r="J1000" s="508"/>
      <c r="K1000" s="509"/>
      <c r="L1000" s="510"/>
      <c r="N1000" s="511"/>
      <c r="O1000" s="511"/>
      <c r="P1000" s="267"/>
      <c r="Q1000" s="267"/>
      <c r="R1000" s="267"/>
      <c r="S1000" s="267"/>
      <c r="T1000" s="267"/>
      <c r="U1000" s="267"/>
      <c r="V1000" s="267"/>
      <c r="W1000" s="267"/>
      <c r="X1000" s="267"/>
      <c r="Y1000" s="267"/>
      <c r="Z1000" s="267"/>
      <c r="AA1000" s="267"/>
      <c r="AB1000" s="267"/>
      <c r="AC1000" s="267"/>
      <c r="AD1000" s="267"/>
      <c r="AE1000" s="267"/>
      <c r="AF1000" s="267"/>
      <c r="AG1000" s="267"/>
      <c r="AH1000" s="267"/>
      <c r="AI1000" s="267"/>
      <c r="AJ1000" s="267"/>
      <c r="AK1000" s="267"/>
      <c r="AL1000" s="267"/>
      <c r="AM1000" s="267"/>
      <c r="AN1000" s="267"/>
      <c r="AO1000" s="267"/>
      <c r="AP1000" s="267"/>
      <c r="AQ1000" s="267"/>
      <c r="AR1000" s="267"/>
      <c r="AS1000" s="267"/>
      <c r="AT1000" s="267"/>
      <c r="AU1000" s="267"/>
      <c r="AV1000" s="267"/>
      <c r="AW1000" s="267"/>
      <c r="AX1000" s="267"/>
      <c r="AY1000" s="267"/>
      <c r="AZ1000" s="267"/>
      <c r="BA1000" s="267"/>
      <c r="BB1000" s="267"/>
      <c r="BC1000" s="267"/>
      <c r="BD1000" s="267"/>
      <c r="BE1000" s="267"/>
      <c r="BF1000" s="267"/>
      <c r="BG1000" s="267"/>
      <c r="BH1000" s="267"/>
      <c r="BI1000" s="267"/>
      <c r="BJ1000" s="267"/>
      <c r="BK1000" s="267"/>
      <c r="BL1000" s="267"/>
      <c r="BM1000" s="267"/>
      <c r="BN1000" s="267"/>
      <c r="BO1000" s="267"/>
      <c r="BP1000" s="267"/>
      <c r="BQ1000" s="267"/>
      <c r="BR1000" s="267"/>
      <c r="BS1000" s="26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267"/>
      <c r="CJ1000" s="267"/>
      <c r="CK1000" s="267"/>
      <c r="CL1000" s="267"/>
      <c r="CM1000" s="267"/>
      <c r="CN1000" s="267"/>
      <c r="CO1000" s="267"/>
      <c r="CP1000" s="267"/>
      <c r="CQ1000" s="267"/>
      <c r="CR1000" s="267"/>
      <c r="CS1000" s="267"/>
      <c r="CT1000" s="267"/>
      <c r="CU1000" s="267"/>
      <c r="CV1000" s="267"/>
      <c r="CW1000" s="267"/>
      <c r="CX1000" s="267"/>
      <c r="CY1000" s="267"/>
      <c r="CZ1000" s="267"/>
      <c r="DA1000" s="267"/>
      <c r="DB1000" s="267"/>
      <c r="DC1000" s="267"/>
      <c r="DD1000" s="267"/>
      <c r="DE1000" s="267"/>
      <c r="DF1000" s="267"/>
      <c r="DG1000" s="267"/>
      <c r="DH1000" s="267"/>
      <c r="DI1000" s="267"/>
      <c r="DJ1000" s="267"/>
      <c r="DK1000" s="267"/>
      <c r="DL1000" s="267"/>
      <c r="DM1000" s="267"/>
      <c r="DN1000" s="267"/>
      <c r="DO1000" s="267"/>
      <c r="DP1000" s="267"/>
      <c r="DQ1000" s="267"/>
      <c r="DR1000" s="267"/>
      <c r="DS1000" s="267"/>
      <c r="DT1000" s="267"/>
      <c r="DU1000" s="267"/>
      <c r="DV1000" s="267"/>
      <c r="DW1000" s="267"/>
      <c r="DX1000" s="267"/>
      <c r="DY1000" s="267"/>
      <c r="DZ1000" s="267"/>
      <c r="EA1000" s="267"/>
      <c r="EB1000" s="267"/>
      <c r="EC1000" s="267"/>
      <c r="ED1000" s="267"/>
      <c r="EE1000" s="267"/>
      <c r="EF1000" s="267"/>
      <c r="EG1000" s="267"/>
      <c r="EH1000" s="267"/>
      <c r="EI1000" s="267"/>
      <c r="EJ1000" s="267"/>
      <c r="EK1000" s="267"/>
      <c r="EL1000" s="267"/>
      <c r="EM1000" s="267"/>
      <c r="EN1000" s="267"/>
      <c r="EO1000" s="267"/>
      <c r="EP1000" s="267"/>
      <c r="EQ1000" s="267"/>
      <c r="ER1000" s="267"/>
      <c r="ES1000" s="267"/>
      <c r="ET1000" s="267"/>
      <c r="EU1000" s="267"/>
      <c r="EV1000" s="267"/>
      <c r="EW1000" s="267"/>
      <c r="EX1000" s="267"/>
      <c r="EY1000" s="267"/>
      <c r="EZ1000" s="267"/>
      <c r="FA1000" s="267"/>
      <c r="FB1000" s="267"/>
      <c r="FC1000" s="267"/>
      <c r="FD1000" s="267"/>
      <c r="FE1000" s="267"/>
      <c r="FF1000" s="267"/>
      <c r="FG1000" s="267"/>
      <c r="FH1000" s="267"/>
      <c r="FI1000" s="267"/>
      <c r="FJ1000" s="267"/>
      <c r="FK1000" s="267"/>
      <c r="FL1000" s="267"/>
      <c r="FM1000" s="267"/>
      <c r="FN1000" s="267"/>
      <c r="FO1000" s="267"/>
      <c r="FP1000" s="267"/>
      <c r="FQ1000" s="267"/>
      <c r="FR1000" s="267"/>
      <c r="FS1000" s="267"/>
      <c r="FT1000" s="267"/>
      <c r="FU1000" s="267"/>
      <c r="FV1000" s="267"/>
      <c r="FW1000" s="267"/>
      <c r="FX1000" s="267"/>
      <c r="FY1000" s="267"/>
      <c r="FZ1000" s="267"/>
      <c r="GA1000" s="267"/>
      <c r="GB1000" s="267"/>
      <c r="GC1000" s="267"/>
      <c r="GD1000" s="267"/>
      <c r="GE1000" s="267"/>
      <c r="GF1000" s="267"/>
      <c r="GG1000" s="267"/>
      <c r="GH1000" s="267"/>
      <c r="GI1000" s="267"/>
      <c r="GJ1000" s="267"/>
      <c r="GK1000" s="267"/>
      <c r="GL1000" s="267"/>
      <c r="GM1000" s="267"/>
      <c r="GN1000" s="267"/>
      <c r="GO1000" s="267"/>
      <c r="GP1000" s="267"/>
      <c r="GQ1000" s="267"/>
      <c r="GR1000" s="267"/>
      <c r="GS1000" s="267"/>
      <c r="GT1000" s="267"/>
      <c r="GU1000" s="267"/>
      <c r="GV1000" s="267"/>
    </row>
    <row r="1001" spans="1:204" s="502" customFormat="1">
      <c r="A1001" s="258"/>
      <c r="B1001" s="425"/>
      <c r="C1001" s="260"/>
      <c r="D1001" s="261"/>
      <c r="E1001" s="262"/>
      <c r="F1001" s="263"/>
      <c r="G1001" s="426"/>
      <c r="H1001" s="428"/>
      <c r="I1001" s="507"/>
      <c r="J1001" s="508"/>
      <c r="K1001" s="509"/>
      <c r="L1001" s="510"/>
      <c r="N1001" s="511"/>
      <c r="O1001" s="511"/>
      <c r="P1001" s="267"/>
      <c r="Q1001" s="267"/>
      <c r="R1001" s="267"/>
      <c r="S1001" s="267"/>
      <c r="T1001" s="267"/>
      <c r="U1001" s="267"/>
      <c r="V1001" s="267"/>
      <c r="W1001" s="267"/>
      <c r="X1001" s="267"/>
      <c r="Y1001" s="267"/>
      <c r="Z1001" s="267"/>
      <c r="AA1001" s="267"/>
      <c r="AB1001" s="267"/>
      <c r="AC1001" s="267"/>
      <c r="AD1001" s="267"/>
      <c r="AE1001" s="267"/>
      <c r="AF1001" s="267"/>
      <c r="AG1001" s="267"/>
      <c r="AH1001" s="267"/>
      <c r="AI1001" s="267"/>
      <c r="AJ1001" s="267"/>
      <c r="AK1001" s="267"/>
      <c r="AL1001" s="267"/>
      <c r="AM1001" s="267"/>
      <c r="AN1001" s="267"/>
      <c r="AO1001" s="267"/>
      <c r="AP1001" s="267"/>
      <c r="AQ1001" s="267"/>
      <c r="AR1001" s="267"/>
      <c r="AS1001" s="267"/>
      <c r="AT1001" s="267"/>
      <c r="AU1001" s="267"/>
      <c r="AV1001" s="267"/>
      <c r="AW1001" s="267"/>
      <c r="AX1001" s="267"/>
      <c r="AY1001" s="267"/>
      <c r="AZ1001" s="267"/>
      <c r="BA1001" s="267"/>
      <c r="BB1001" s="267"/>
      <c r="BC1001" s="267"/>
      <c r="BD1001" s="267"/>
      <c r="BE1001" s="267"/>
      <c r="BF1001" s="267"/>
      <c r="BG1001" s="267"/>
      <c r="BH1001" s="267"/>
      <c r="BI1001" s="267"/>
      <c r="BJ1001" s="267"/>
      <c r="BK1001" s="267"/>
      <c r="BL1001" s="267"/>
      <c r="BM1001" s="267"/>
      <c r="BN1001" s="267"/>
      <c r="BO1001" s="267"/>
      <c r="BP1001" s="267"/>
      <c r="BQ1001" s="267"/>
      <c r="BR1001" s="267"/>
      <c r="BS1001" s="26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267"/>
      <c r="CJ1001" s="267"/>
      <c r="CK1001" s="267"/>
      <c r="CL1001" s="267"/>
      <c r="CM1001" s="267"/>
      <c r="CN1001" s="267"/>
      <c r="CO1001" s="267"/>
      <c r="CP1001" s="267"/>
      <c r="CQ1001" s="267"/>
      <c r="CR1001" s="267"/>
      <c r="CS1001" s="267"/>
      <c r="CT1001" s="267"/>
      <c r="CU1001" s="267"/>
      <c r="CV1001" s="267"/>
      <c r="CW1001" s="267"/>
      <c r="CX1001" s="267"/>
      <c r="CY1001" s="267"/>
      <c r="CZ1001" s="267"/>
      <c r="DA1001" s="267"/>
      <c r="DB1001" s="267"/>
      <c r="DC1001" s="267"/>
      <c r="DD1001" s="267"/>
      <c r="DE1001" s="267"/>
      <c r="DF1001" s="267"/>
      <c r="DG1001" s="267"/>
      <c r="DH1001" s="267"/>
      <c r="DI1001" s="267"/>
      <c r="DJ1001" s="267"/>
      <c r="DK1001" s="267"/>
      <c r="DL1001" s="267"/>
      <c r="DM1001" s="267"/>
      <c r="DN1001" s="267"/>
      <c r="DO1001" s="267"/>
      <c r="DP1001" s="267"/>
      <c r="DQ1001" s="267"/>
      <c r="DR1001" s="267"/>
      <c r="DS1001" s="267"/>
      <c r="DT1001" s="267"/>
      <c r="DU1001" s="267"/>
      <c r="DV1001" s="267"/>
      <c r="DW1001" s="267"/>
      <c r="DX1001" s="267"/>
      <c r="DY1001" s="267"/>
      <c r="DZ1001" s="267"/>
      <c r="EA1001" s="267"/>
      <c r="EB1001" s="267"/>
      <c r="EC1001" s="267"/>
      <c r="ED1001" s="267"/>
      <c r="EE1001" s="267"/>
      <c r="EF1001" s="267"/>
      <c r="EG1001" s="267"/>
      <c r="EH1001" s="267"/>
      <c r="EI1001" s="267"/>
      <c r="EJ1001" s="267"/>
      <c r="EK1001" s="267"/>
      <c r="EL1001" s="267"/>
      <c r="EM1001" s="267"/>
      <c r="EN1001" s="267"/>
      <c r="EO1001" s="267"/>
      <c r="EP1001" s="267"/>
      <c r="EQ1001" s="267"/>
      <c r="ER1001" s="267"/>
      <c r="ES1001" s="267"/>
      <c r="ET1001" s="267"/>
      <c r="EU1001" s="267"/>
      <c r="EV1001" s="267"/>
      <c r="EW1001" s="267"/>
      <c r="EX1001" s="267"/>
      <c r="EY1001" s="267"/>
      <c r="EZ1001" s="267"/>
      <c r="FA1001" s="267"/>
      <c r="FB1001" s="267"/>
      <c r="FC1001" s="267"/>
      <c r="FD1001" s="267"/>
      <c r="FE1001" s="267"/>
      <c r="FF1001" s="267"/>
      <c r="FG1001" s="267"/>
      <c r="FH1001" s="267"/>
      <c r="FI1001" s="267"/>
      <c r="FJ1001" s="267"/>
      <c r="FK1001" s="267"/>
      <c r="FL1001" s="267"/>
      <c r="FM1001" s="267"/>
      <c r="FN1001" s="267"/>
      <c r="FO1001" s="267"/>
      <c r="FP1001" s="267"/>
      <c r="FQ1001" s="267"/>
      <c r="FR1001" s="267"/>
      <c r="FS1001" s="267"/>
      <c r="FT1001" s="267"/>
      <c r="FU1001" s="267"/>
      <c r="FV1001" s="267"/>
      <c r="FW1001" s="267"/>
      <c r="FX1001" s="267"/>
      <c r="FY1001" s="267"/>
      <c r="FZ1001" s="267"/>
      <c r="GA1001" s="267"/>
      <c r="GB1001" s="267"/>
      <c r="GC1001" s="267"/>
      <c r="GD1001" s="267"/>
      <c r="GE1001" s="267"/>
      <c r="GF1001" s="267"/>
      <c r="GG1001" s="267"/>
      <c r="GH1001" s="267"/>
      <c r="GI1001" s="267"/>
      <c r="GJ1001" s="267"/>
      <c r="GK1001" s="267"/>
      <c r="GL1001" s="267"/>
      <c r="GM1001" s="267"/>
      <c r="GN1001" s="267"/>
      <c r="GO1001" s="267"/>
      <c r="GP1001" s="267"/>
      <c r="GQ1001" s="267"/>
      <c r="GR1001" s="267"/>
      <c r="GS1001" s="267"/>
      <c r="GT1001" s="267"/>
      <c r="GU1001" s="267"/>
      <c r="GV1001" s="267"/>
    </row>
    <row r="1002" spans="1:204" s="502" customFormat="1">
      <c r="A1002" s="258"/>
      <c r="B1002" s="425"/>
      <c r="C1002" s="260"/>
      <c r="D1002" s="261"/>
      <c r="E1002" s="262"/>
      <c r="F1002" s="263"/>
      <c r="G1002" s="426"/>
      <c r="H1002" s="428"/>
      <c r="I1002" s="507"/>
      <c r="J1002" s="508"/>
      <c r="K1002" s="509"/>
      <c r="L1002" s="510"/>
      <c r="N1002" s="511"/>
      <c r="O1002" s="511"/>
      <c r="P1002" s="267"/>
      <c r="Q1002" s="267"/>
      <c r="R1002" s="267"/>
      <c r="S1002" s="267"/>
      <c r="T1002" s="267"/>
      <c r="U1002" s="267"/>
      <c r="V1002" s="267"/>
      <c r="W1002" s="267"/>
      <c r="X1002" s="267"/>
      <c r="Y1002" s="267"/>
      <c r="Z1002" s="267"/>
      <c r="AA1002" s="267"/>
      <c r="AB1002" s="267"/>
      <c r="AC1002" s="267"/>
      <c r="AD1002" s="267"/>
      <c r="AE1002" s="267"/>
      <c r="AF1002" s="267"/>
      <c r="AG1002" s="267"/>
      <c r="AH1002" s="267"/>
      <c r="AI1002" s="267"/>
      <c r="AJ1002" s="267"/>
      <c r="AK1002" s="267"/>
      <c r="AL1002" s="267"/>
      <c r="AM1002" s="267"/>
      <c r="AN1002" s="267"/>
      <c r="AO1002" s="267"/>
      <c r="AP1002" s="267"/>
      <c r="AQ1002" s="267"/>
      <c r="AR1002" s="267"/>
      <c r="AS1002" s="267"/>
      <c r="AT1002" s="267"/>
      <c r="AU1002" s="267"/>
      <c r="AV1002" s="267"/>
      <c r="AW1002" s="267"/>
      <c r="AX1002" s="267"/>
      <c r="AY1002" s="267"/>
      <c r="AZ1002" s="267"/>
      <c r="BA1002" s="267"/>
      <c r="BB1002" s="267"/>
      <c r="BC1002" s="267"/>
      <c r="BD1002" s="267"/>
      <c r="BE1002" s="267"/>
      <c r="BF1002" s="267"/>
      <c r="BG1002" s="267"/>
      <c r="BH1002" s="267"/>
      <c r="BI1002" s="267"/>
      <c r="BJ1002" s="267"/>
      <c r="BK1002" s="267"/>
      <c r="BL1002" s="267"/>
      <c r="BM1002" s="267"/>
      <c r="BN1002" s="267"/>
      <c r="BO1002" s="267"/>
      <c r="BP1002" s="267"/>
      <c r="BQ1002" s="267"/>
      <c r="BR1002" s="267"/>
      <c r="BS1002" s="26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267"/>
      <c r="CJ1002" s="267"/>
      <c r="CK1002" s="267"/>
      <c r="CL1002" s="267"/>
      <c r="CM1002" s="267"/>
      <c r="CN1002" s="267"/>
      <c r="CO1002" s="267"/>
      <c r="CP1002" s="267"/>
      <c r="CQ1002" s="267"/>
      <c r="CR1002" s="267"/>
      <c r="CS1002" s="267"/>
      <c r="CT1002" s="267"/>
      <c r="CU1002" s="267"/>
      <c r="CV1002" s="267"/>
      <c r="CW1002" s="267"/>
      <c r="CX1002" s="267"/>
      <c r="CY1002" s="267"/>
      <c r="CZ1002" s="267"/>
      <c r="DA1002" s="267"/>
      <c r="DB1002" s="267"/>
      <c r="DC1002" s="267"/>
      <c r="DD1002" s="267"/>
      <c r="DE1002" s="267"/>
      <c r="DF1002" s="267"/>
      <c r="DG1002" s="267"/>
      <c r="DH1002" s="267"/>
      <c r="DI1002" s="267"/>
      <c r="DJ1002" s="267"/>
      <c r="DK1002" s="267"/>
      <c r="DL1002" s="267"/>
      <c r="DM1002" s="267"/>
      <c r="DN1002" s="267"/>
      <c r="DO1002" s="267"/>
      <c r="DP1002" s="267"/>
      <c r="DQ1002" s="267"/>
      <c r="DR1002" s="267"/>
      <c r="DS1002" s="267"/>
      <c r="DT1002" s="267"/>
      <c r="DU1002" s="267"/>
      <c r="DV1002" s="267"/>
      <c r="DW1002" s="267"/>
      <c r="DX1002" s="267"/>
      <c r="DY1002" s="267"/>
      <c r="DZ1002" s="267"/>
      <c r="EA1002" s="267"/>
      <c r="EB1002" s="267"/>
      <c r="EC1002" s="267"/>
      <c r="ED1002" s="267"/>
      <c r="EE1002" s="267"/>
      <c r="EF1002" s="267"/>
      <c r="EG1002" s="267"/>
      <c r="EH1002" s="267"/>
      <c r="EI1002" s="267"/>
      <c r="EJ1002" s="267"/>
      <c r="EK1002" s="267"/>
      <c r="EL1002" s="267"/>
      <c r="EM1002" s="267"/>
      <c r="EN1002" s="267"/>
      <c r="EO1002" s="267"/>
      <c r="EP1002" s="267"/>
      <c r="EQ1002" s="267"/>
      <c r="ER1002" s="267"/>
      <c r="ES1002" s="267"/>
      <c r="ET1002" s="267"/>
      <c r="EU1002" s="267"/>
      <c r="EV1002" s="267"/>
      <c r="EW1002" s="267"/>
      <c r="EX1002" s="267"/>
      <c r="EY1002" s="267"/>
      <c r="EZ1002" s="267"/>
      <c r="FA1002" s="267"/>
      <c r="FB1002" s="267"/>
      <c r="FC1002" s="267"/>
      <c r="FD1002" s="267"/>
      <c r="FE1002" s="267"/>
      <c r="FF1002" s="267"/>
      <c r="FG1002" s="267"/>
      <c r="FH1002" s="267"/>
      <c r="FI1002" s="267"/>
      <c r="FJ1002" s="267"/>
      <c r="FK1002" s="267"/>
      <c r="FL1002" s="267"/>
      <c r="FM1002" s="267"/>
      <c r="FN1002" s="267"/>
      <c r="FO1002" s="267"/>
      <c r="FP1002" s="267"/>
      <c r="FQ1002" s="267"/>
      <c r="FR1002" s="267"/>
      <c r="FS1002" s="267"/>
      <c r="FT1002" s="267"/>
      <c r="FU1002" s="267"/>
      <c r="FV1002" s="267"/>
      <c r="FW1002" s="267"/>
      <c r="FX1002" s="267"/>
      <c r="FY1002" s="267"/>
      <c r="FZ1002" s="267"/>
      <c r="GA1002" s="267"/>
      <c r="GB1002" s="267"/>
      <c r="GC1002" s="267"/>
      <c r="GD1002" s="267"/>
      <c r="GE1002" s="267"/>
      <c r="GF1002" s="267"/>
      <c r="GG1002" s="267"/>
      <c r="GH1002" s="267"/>
      <c r="GI1002" s="267"/>
      <c r="GJ1002" s="267"/>
      <c r="GK1002" s="267"/>
      <c r="GL1002" s="267"/>
      <c r="GM1002" s="267"/>
      <c r="GN1002" s="267"/>
      <c r="GO1002" s="267"/>
      <c r="GP1002" s="267"/>
      <c r="GQ1002" s="267"/>
      <c r="GR1002" s="267"/>
      <c r="GS1002" s="267"/>
      <c r="GT1002" s="267"/>
      <c r="GU1002" s="267"/>
      <c r="GV1002" s="267"/>
    </row>
    <row r="1004" spans="1:204" s="502" customFormat="1">
      <c r="A1004" s="258"/>
      <c r="B1004" s="425"/>
      <c r="C1004" s="260"/>
      <c r="D1004" s="261"/>
      <c r="E1004" s="262"/>
      <c r="F1004" s="263"/>
      <c r="G1004" s="426"/>
      <c r="H1004" s="428"/>
      <c r="I1004" s="507"/>
      <c r="J1004" s="508"/>
      <c r="K1004" s="509"/>
      <c r="L1004" s="510"/>
      <c r="N1004" s="511"/>
      <c r="O1004" s="511"/>
      <c r="P1004" s="267"/>
      <c r="Q1004" s="267"/>
      <c r="R1004" s="267"/>
      <c r="S1004" s="267"/>
      <c r="T1004" s="267"/>
      <c r="U1004" s="267"/>
      <c r="V1004" s="267"/>
      <c r="W1004" s="267"/>
      <c r="X1004" s="267"/>
      <c r="Y1004" s="267"/>
      <c r="Z1004" s="267"/>
      <c r="AA1004" s="267"/>
      <c r="AB1004" s="267"/>
      <c r="AC1004" s="267"/>
      <c r="AD1004" s="267"/>
      <c r="AE1004" s="267"/>
      <c r="AF1004" s="267"/>
      <c r="AG1004" s="267"/>
      <c r="AH1004" s="267"/>
      <c r="AI1004" s="267"/>
      <c r="AJ1004" s="267"/>
      <c r="AK1004" s="267"/>
      <c r="AL1004" s="267"/>
      <c r="AM1004" s="267"/>
      <c r="AN1004" s="267"/>
      <c r="AO1004" s="267"/>
      <c r="AP1004" s="267"/>
      <c r="AQ1004" s="267"/>
      <c r="AR1004" s="267"/>
      <c r="AS1004" s="267"/>
      <c r="AT1004" s="267"/>
      <c r="AU1004" s="267"/>
      <c r="AV1004" s="267"/>
      <c r="AW1004" s="267"/>
      <c r="AX1004" s="267"/>
      <c r="AY1004" s="267"/>
      <c r="AZ1004" s="267"/>
      <c r="BA1004" s="267"/>
      <c r="BB1004" s="267"/>
      <c r="BC1004" s="267"/>
      <c r="BD1004" s="267"/>
      <c r="BE1004" s="267"/>
      <c r="BF1004" s="267"/>
      <c r="BG1004" s="267"/>
      <c r="BH1004" s="267"/>
      <c r="BI1004" s="267"/>
      <c r="BJ1004" s="267"/>
      <c r="BK1004" s="267"/>
      <c r="BL1004" s="267"/>
      <c r="BM1004" s="267"/>
      <c r="BN1004" s="267"/>
      <c r="BO1004" s="267"/>
      <c r="BP1004" s="267"/>
      <c r="BQ1004" s="267"/>
      <c r="BR1004" s="267"/>
      <c r="BS1004" s="26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267"/>
      <c r="CJ1004" s="267"/>
      <c r="CK1004" s="267"/>
      <c r="CL1004" s="267"/>
      <c r="CM1004" s="267"/>
      <c r="CN1004" s="267"/>
      <c r="CO1004" s="267"/>
      <c r="CP1004" s="267"/>
      <c r="CQ1004" s="267"/>
      <c r="CR1004" s="267"/>
      <c r="CS1004" s="267"/>
      <c r="CT1004" s="267"/>
      <c r="CU1004" s="267"/>
      <c r="CV1004" s="267"/>
      <c r="CW1004" s="267"/>
      <c r="CX1004" s="267"/>
      <c r="CY1004" s="267"/>
      <c r="CZ1004" s="267"/>
      <c r="DA1004" s="267"/>
      <c r="DB1004" s="267"/>
      <c r="DC1004" s="267"/>
      <c r="DD1004" s="267"/>
      <c r="DE1004" s="267"/>
      <c r="DF1004" s="267"/>
      <c r="DG1004" s="267"/>
      <c r="DH1004" s="267"/>
      <c r="DI1004" s="267"/>
      <c r="DJ1004" s="267"/>
      <c r="DK1004" s="267"/>
      <c r="DL1004" s="267"/>
      <c r="DM1004" s="267"/>
      <c r="DN1004" s="267"/>
      <c r="DO1004" s="267"/>
      <c r="DP1004" s="267"/>
      <c r="DQ1004" s="267"/>
      <c r="DR1004" s="267"/>
      <c r="DS1004" s="267"/>
      <c r="DT1004" s="267"/>
      <c r="DU1004" s="267"/>
      <c r="DV1004" s="267"/>
      <c r="DW1004" s="267"/>
      <c r="DX1004" s="267"/>
      <c r="DY1004" s="267"/>
      <c r="DZ1004" s="267"/>
      <c r="EA1004" s="267"/>
      <c r="EB1004" s="267"/>
      <c r="EC1004" s="267"/>
      <c r="ED1004" s="267"/>
      <c r="EE1004" s="267"/>
      <c r="EF1004" s="267"/>
      <c r="EG1004" s="267"/>
      <c r="EH1004" s="267"/>
      <c r="EI1004" s="267"/>
      <c r="EJ1004" s="267"/>
      <c r="EK1004" s="267"/>
      <c r="EL1004" s="267"/>
      <c r="EM1004" s="267"/>
      <c r="EN1004" s="267"/>
      <c r="EO1004" s="267"/>
      <c r="EP1004" s="267"/>
      <c r="EQ1004" s="267"/>
      <c r="ER1004" s="267"/>
      <c r="ES1004" s="267"/>
      <c r="ET1004" s="267"/>
      <c r="EU1004" s="267"/>
      <c r="EV1004" s="267"/>
      <c r="EW1004" s="267"/>
      <c r="EX1004" s="267"/>
      <c r="EY1004" s="267"/>
      <c r="EZ1004" s="267"/>
      <c r="FA1004" s="267"/>
      <c r="FB1004" s="267"/>
      <c r="FC1004" s="267"/>
      <c r="FD1004" s="267"/>
      <c r="FE1004" s="267"/>
      <c r="FF1004" s="267"/>
      <c r="FG1004" s="267"/>
      <c r="FH1004" s="267"/>
      <c r="FI1004" s="267"/>
      <c r="FJ1004" s="267"/>
      <c r="FK1004" s="267"/>
      <c r="FL1004" s="267"/>
      <c r="FM1004" s="267"/>
      <c r="FN1004" s="267"/>
      <c r="FO1004" s="267"/>
      <c r="FP1004" s="267"/>
      <c r="FQ1004" s="267"/>
      <c r="FR1004" s="267"/>
      <c r="FS1004" s="267"/>
      <c r="FT1004" s="267"/>
      <c r="FU1004" s="267"/>
      <c r="FV1004" s="267"/>
      <c r="FW1004" s="267"/>
      <c r="FX1004" s="267"/>
      <c r="FY1004" s="267"/>
      <c r="FZ1004" s="267"/>
      <c r="GA1004" s="267"/>
      <c r="GB1004" s="267"/>
      <c r="GC1004" s="267"/>
      <c r="GD1004" s="267"/>
      <c r="GE1004" s="267"/>
      <c r="GF1004" s="267"/>
      <c r="GG1004" s="267"/>
      <c r="GH1004" s="267"/>
      <c r="GI1004" s="267"/>
      <c r="GJ1004" s="267"/>
      <c r="GK1004" s="267"/>
      <c r="GL1004" s="267"/>
      <c r="GM1004" s="267"/>
      <c r="GN1004" s="267"/>
      <c r="GO1004" s="267"/>
      <c r="GP1004" s="267"/>
      <c r="GQ1004" s="267"/>
      <c r="GR1004" s="267"/>
      <c r="GS1004" s="267"/>
      <c r="GT1004" s="267"/>
      <c r="GU1004" s="267"/>
      <c r="GV1004" s="267"/>
    </row>
    <row r="1006" spans="1:204" s="502" customFormat="1">
      <c r="A1006" s="258"/>
      <c r="B1006" s="425"/>
      <c r="C1006" s="260"/>
      <c r="D1006" s="261"/>
      <c r="E1006" s="262"/>
      <c r="F1006" s="263"/>
      <c r="G1006" s="426"/>
      <c r="H1006" s="428"/>
      <c r="I1006" s="507"/>
      <c r="J1006" s="508"/>
      <c r="K1006" s="509"/>
      <c r="L1006" s="510"/>
      <c r="N1006" s="511"/>
      <c r="O1006" s="511"/>
      <c r="P1006" s="267"/>
      <c r="Q1006" s="267"/>
      <c r="R1006" s="267"/>
      <c r="S1006" s="267"/>
      <c r="T1006" s="267"/>
      <c r="U1006" s="267"/>
      <c r="V1006" s="267"/>
      <c r="W1006" s="267"/>
      <c r="X1006" s="267"/>
      <c r="Y1006" s="267"/>
      <c r="Z1006" s="267"/>
      <c r="AA1006" s="267"/>
      <c r="AB1006" s="267"/>
      <c r="AC1006" s="267"/>
      <c r="AD1006" s="267"/>
      <c r="AE1006" s="267"/>
      <c r="AF1006" s="267"/>
      <c r="AG1006" s="267"/>
      <c r="AH1006" s="267"/>
      <c r="AI1006" s="267"/>
      <c r="AJ1006" s="267"/>
      <c r="AK1006" s="267"/>
      <c r="AL1006" s="267"/>
      <c r="AM1006" s="267"/>
      <c r="AN1006" s="267"/>
      <c r="AO1006" s="267"/>
      <c r="AP1006" s="267"/>
      <c r="AQ1006" s="267"/>
      <c r="AR1006" s="267"/>
      <c r="AS1006" s="267"/>
      <c r="AT1006" s="267"/>
      <c r="AU1006" s="267"/>
      <c r="AV1006" s="267"/>
      <c r="AW1006" s="267"/>
      <c r="AX1006" s="267"/>
      <c r="AY1006" s="267"/>
      <c r="AZ1006" s="267"/>
      <c r="BA1006" s="267"/>
      <c r="BB1006" s="267"/>
      <c r="BC1006" s="267"/>
      <c r="BD1006" s="267"/>
      <c r="BE1006" s="267"/>
      <c r="BF1006" s="267"/>
      <c r="BG1006" s="267"/>
      <c r="BH1006" s="267"/>
      <c r="BI1006" s="267"/>
      <c r="BJ1006" s="267"/>
      <c r="BK1006" s="267"/>
      <c r="BL1006" s="267"/>
      <c r="BM1006" s="267"/>
      <c r="BN1006" s="267"/>
      <c r="BO1006" s="267"/>
      <c r="BP1006" s="267"/>
      <c r="BQ1006" s="267"/>
      <c r="BR1006" s="267"/>
      <c r="BS1006" s="26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267"/>
      <c r="CJ1006" s="267"/>
      <c r="CK1006" s="267"/>
      <c r="CL1006" s="267"/>
      <c r="CM1006" s="267"/>
      <c r="CN1006" s="267"/>
      <c r="CO1006" s="267"/>
      <c r="CP1006" s="267"/>
      <c r="CQ1006" s="267"/>
      <c r="CR1006" s="267"/>
      <c r="CS1006" s="267"/>
      <c r="CT1006" s="267"/>
      <c r="CU1006" s="267"/>
      <c r="CV1006" s="267"/>
      <c r="CW1006" s="267"/>
      <c r="CX1006" s="267"/>
      <c r="CY1006" s="267"/>
      <c r="CZ1006" s="267"/>
      <c r="DA1006" s="267"/>
      <c r="DB1006" s="267"/>
      <c r="DC1006" s="267"/>
      <c r="DD1006" s="267"/>
      <c r="DE1006" s="267"/>
      <c r="DF1006" s="267"/>
      <c r="DG1006" s="267"/>
      <c r="DH1006" s="267"/>
      <c r="DI1006" s="267"/>
      <c r="DJ1006" s="267"/>
      <c r="DK1006" s="267"/>
      <c r="DL1006" s="267"/>
      <c r="DM1006" s="267"/>
      <c r="DN1006" s="267"/>
      <c r="DO1006" s="267"/>
      <c r="DP1006" s="267"/>
      <c r="DQ1006" s="267"/>
      <c r="DR1006" s="267"/>
      <c r="DS1006" s="267"/>
      <c r="DT1006" s="267"/>
      <c r="DU1006" s="267"/>
      <c r="DV1006" s="267"/>
      <c r="DW1006" s="267"/>
      <c r="DX1006" s="267"/>
      <c r="DY1006" s="267"/>
      <c r="DZ1006" s="267"/>
      <c r="EA1006" s="267"/>
      <c r="EB1006" s="267"/>
      <c r="EC1006" s="267"/>
      <c r="ED1006" s="267"/>
      <c r="EE1006" s="267"/>
      <c r="EF1006" s="267"/>
      <c r="EG1006" s="267"/>
      <c r="EH1006" s="267"/>
      <c r="EI1006" s="267"/>
      <c r="EJ1006" s="267"/>
      <c r="EK1006" s="267"/>
      <c r="EL1006" s="267"/>
      <c r="EM1006" s="267"/>
      <c r="EN1006" s="267"/>
      <c r="EO1006" s="267"/>
      <c r="EP1006" s="267"/>
      <c r="EQ1006" s="267"/>
      <c r="ER1006" s="267"/>
      <c r="ES1006" s="267"/>
      <c r="ET1006" s="267"/>
      <c r="EU1006" s="267"/>
      <c r="EV1006" s="267"/>
      <c r="EW1006" s="267"/>
      <c r="EX1006" s="267"/>
      <c r="EY1006" s="267"/>
      <c r="EZ1006" s="267"/>
      <c r="FA1006" s="267"/>
      <c r="FB1006" s="267"/>
      <c r="FC1006" s="267"/>
      <c r="FD1006" s="267"/>
      <c r="FE1006" s="267"/>
      <c r="FF1006" s="267"/>
      <c r="FG1006" s="267"/>
      <c r="FH1006" s="267"/>
      <c r="FI1006" s="267"/>
      <c r="FJ1006" s="267"/>
      <c r="FK1006" s="267"/>
      <c r="FL1006" s="267"/>
      <c r="FM1006" s="267"/>
      <c r="FN1006" s="267"/>
      <c r="FO1006" s="267"/>
      <c r="FP1006" s="267"/>
      <c r="FQ1006" s="267"/>
      <c r="FR1006" s="267"/>
      <c r="FS1006" s="267"/>
      <c r="FT1006" s="267"/>
      <c r="FU1006" s="267"/>
      <c r="FV1006" s="267"/>
      <c r="FW1006" s="267"/>
      <c r="FX1006" s="267"/>
      <c r="FY1006" s="267"/>
      <c r="FZ1006" s="267"/>
      <c r="GA1006" s="267"/>
      <c r="GB1006" s="267"/>
      <c r="GC1006" s="267"/>
      <c r="GD1006" s="267"/>
      <c r="GE1006" s="267"/>
      <c r="GF1006" s="267"/>
      <c r="GG1006" s="267"/>
      <c r="GH1006" s="267"/>
      <c r="GI1006" s="267"/>
      <c r="GJ1006" s="267"/>
      <c r="GK1006" s="267"/>
      <c r="GL1006" s="267"/>
      <c r="GM1006" s="267"/>
      <c r="GN1006" s="267"/>
      <c r="GO1006" s="267"/>
      <c r="GP1006" s="267"/>
      <c r="GQ1006" s="267"/>
      <c r="GR1006" s="267"/>
      <c r="GS1006" s="267"/>
      <c r="GT1006" s="267"/>
      <c r="GU1006" s="267"/>
      <c r="GV1006" s="267"/>
    </row>
    <row r="1007" spans="1:204" s="502" customFormat="1">
      <c r="A1007" s="258"/>
      <c r="B1007" s="425"/>
      <c r="C1007" s="260"/>
      <c r="D1007" s="261"/>
      <c r="E1007" s="262"/>
      <c r="F1007" s="263"/>
      <c r="G1007" s="426"/>
      <c r="H1007" s="428"/>
      <c r="I1007" s="507"/>
      <c r="J1007" s="508"/>
      <c r="K1007" s="509"/>
      <c r="L1007" s="510"/>
      <c r="N1007" s="511"/>
      <c r="O1007" s="511"/>
      <c r="P1007" s="267"/>
      <c r="Q1007" s="267"/>
      <c r="R1007" s="267"/>
      <c r="S1007" s="267"/>
      <c r="T1007" s="267"/>
      <c r="U1007" s="267"/>
      <c r="V1007" s="267"/>
      <c r="W1007" s="267"/>
      <c r="X1007" s="267"/>
      <c r="Y1007" s="267"/>
      <c r="Z1007" s="267"/>
      <c r="AA1007" s="267"/>
      <c r="AB1007" s="267"/>
      <c r="AC1007" s="267"/>
      <c r="AD1007" s="267"/>
      <c r="AE1007" s="267"/>
      <c r="AF1007" s="267"/>
      <c r="AG1007" s="267"/>
      <c r="AH1007" s="267"/>
      <c r="AI1007" s="267"/>
      <c r="AJ1007" s="267"/>
      <c r="AK1007" s="267"/>
      <c r="AL1007" s="267"/>
      <c r="AM1007" s="267"/>
      <c r="AN1007" s="267"/>
      <c r="AO1007" s="267"/>
      <c r="AP1007" s="267"/>
      <c r="AQ1007" s="267"/>
      <c r="AR1007" s="267"/>
      <c r="AS1007" s="267"/>
      <c r="AT1007" s="267"/>
      <c r="AU1007" s="267"/>
      <c r="AV1007" s="267"/>
      <c r="AW1007" s="267"/>
      <c r="AX1007" s="267"/>
      <c r="AY1007" s="267"/>
      <c r="AZ1007" s="267"/>
      <c r="BA1007" s="267"/>
      <c r="BB1007" s="267"/>
      <c r="BC1007" s="267"/>
      <c r="BD1007" s="267"/>
      <c r="BE1007" s="267"/>
      <c r="BF1007" s="267"/>
      <c r="BG1007" s="267"/>
      <c r="BH1007" s="267"/>
      <c r="BI1007" s="267"/>
      <c r="BJ1007" s="267"/>
      <c r="BK1007" s="267"/>
      <c r="BL1007" s="267"/>
      <c r="BM1007" s="267"/>
      <c r="BN1007" s="267"/>
      <c r="BO1007" s="267"/>
      <c r="BP1007" s="267"/>
      <c r="BQ1007" s="267"/>
      <c r="BR1007" s="267"/>
      <c r="BS1007" s="26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267"/>
      <c r="CJ1007" s="267"/>
      <c r="CK1007" s="267"/>
      <c r="CL1007" s="267"/>
      <c r="CM1007" s="267"/>
      <c r="CN1007" s="267"/>
      <c r="CO1007" s="267"/>
      <c r="CP1007" s="267"/>
      <c r="CQ1007" s="267"/>
      <c r="CR1007" s="267"/>
      <c r="CS1007" s="267"/>
      <c r="CT1007" s="267"/>
      <c r="CU1007" s="267"/>
      <c r="CV1007" s="267"/>
      <c r="CW1007" s="267"/>
      <c r="CX1007" s="267"/>
      <c r="CY1007" s="267"/>
      <c r="CZ1007" s="267"/>
      <c r="DA1007" s="267"/>
      <c r="DB1007" s="267"/>
      <c r="DC1007" s="267"/>
      <c r="DD1007" s="267"/>
      <c r="DE1007" s="267"/>
      <c r="DF1007" s="267"/>
      <c r="DG1007" s="267"/>
      <c r="DH1007" s="267"/>
      <c r="DI1007" s="267"/>
      <c r="DJ1007" s="267"/>
      <c r="DK1007" s="267"/>
      <c r="DL1007" s="267"/>
      <c r="DM1007" s="267"/>
      <c r="DN1007" s="267"/>
      <c r="DO1007" s="267"/>
      <c r="DP1007" s="267"/>
      <c r="DQ1007" s="267"/>
      <c r="DR1007" s="267"/>
      <c r="DS1007" s="267"/>
      <c r="DT1007" s="267"/>
      <c r="DU1007" s="267"/>
      <c r="DV1007" s="267"/>
      <c r="DW1007" s="267"/>
      <c r="DX1007" s="267"/>
      <c r="DY1007" s="267"/>
      <c r="DZ1007" s="267"/>
      <c r="EA1007" s="267"/>
      <c r="EB1007" s="267"/>
      <c r="EC1007" s="267"/>
      <c r="ED1007" s="267"/>
      <c r="EE1007" s="267"/>
      <c r="EF1007" s="267"/>
      <c r="EG1007" s="267"/>
      <c r="EH1007" s="267"/>
      <c r="EI1007" s="267"/>
      <c r="EJ1007" s="267"/>
      <c r="EK1007" s="267"/>
      <c r="EL1007" s="267"/>
      <c r="EM1007" s="267"/>
      <c r="EN1007" s="267"/>
      <c r="EO1007" s="267"/>
      <c r="EP1007" s="267"/>
      <c r="EQ1007" s="267"/>
      <c r="ER1007" s="267"/>
      <c r="ES1007" s="267"/>
      <c r="ET1007" s="267"/>
      <c r="EU1007" s="267"/>
      <c r="EV1007" s="267"/>
      <c r="EW1007" s="267"/>
      <c r="EX1007" s="267"/>
      <c r="EY1007" s="267"/>
      <c r="EZ1007" s="267"/>
      <c r="FA1007" s="267"/>
      <c r="FB1007" s="267"/>
      <c r="FC1007" s="267"/>
      <c r="FD1007" s="267"/>
      <c r="FE1007" s="267"/>
      <c r="FF1007" s="267"/>
      <c r="FG1007" s="267"/>
      <c r="FH1007" s="267"/>
      <c r="FI1007" s="267"/>
      <c r="FJ1007" s="267"/>
      <c r="FK1007" s="267"/>
      <c r="FL1007" s="267"/>
      <c r="FM1007" s="267"/>
      <c r="FN1007" s="267"/>
      <c r="FO1007" s="267"/>
      <c r="FP1007" s="267"/>
      <c r="FQ1007" s="267"/>
      <c r="FR1007" s="267"/>
      <c r="FS1007" s="267"/>
      <c r="FT1007" s="267"/>
      <c r="FU1007" s="267"/>
      <c r="FV1007" s="267"/>
      <c r="FW1007" s="267"/>
      <c r="FX1007" s="267"/>
      <c r="FY1007" s="267"/>
      <c r="FZ1007" s="267"/>
      <c r="GA1007" s="267"/>
      <c r="GB1007" s="267"/>
      <c r="GC1007" s="267"/>
      <c r="GD1007" s="267"/>
      <c r="GE1007" s="267"/>
      <c r="GF1007" s="267"/>
      <c r="GG1007" s="267"/>
      <c r="GH1007" s="267"/>
      <c r="GI1007" s="267"/>
      <c r="GJ1007" s="267"/>
      <c r="GK1007" s="267"/>
      <c r="GL1007" s="267"/>
      <c r="GM1007" s="267"/>
      <c r="GN1007" s="267"/>
      <c r="GO1007" s="267"/>
      <c r="GP1007" s="267"/>
      <c r="GQ1007" s="267"/>
      <c r="GR1007" s="267"/>
      <c r="GS1007" s="267"/>
      <c r="GT1007" s="267"/>
      <c r="GU1007" s="267"/>
      <c r="GV1007" s="267"/>
    </row>
    <row r="1008" spans="1:204" s="502" customFormat="1">
      <c r="A1008" s="258"/>
      <c r="B1008" s="425"/>
      <c r="C1008" s="260"/>
      <c r="D1008" s="261"/>
      <c r="E1008" s="262"/>
      <c r="F1008" s="263"/>
      <c r="G1008" s="426"/>
      <c r="H1008" s="428"/>
      <c r="I1008" s="507"/>
      <c r="J1008" s="508"/>
      <c r="K1008" s="509"/>
      <c r="L1008" s="510"/>
      <c r="N1008" s="511"/>
      <c r="O1008" s="511"/>
      <c r="P1008" s="267"/>
      <c r="Q1008" s="267"/>
      <c r="R1008" s="267"/>
      <c r="S1008" s="267"/>
      <c r="T1008" s="267"/>
      <c r="U1008" s="267"/>
      <c r="V1008" s="267"/>
      <c r="W1008" s="267"/>
      <c r="X1008" s="267"/>
      <c r="Y1008" s="267"/>
      <c r="Z1008" s="267"/>
      <c r="AA1008" s="267"/>
      <c r="AB1008" s="267"/>
      <c r="AC1008" s="267"/>
      <c r="AD1008" s="267"/>
      <c r="AE1008" s="267"/>
      <c r="AF1008" s="267"/>
      <c r="AG1008" s="267"/>
      <c r="AH1008" s="267"/>
      <c r="AI1008" s="267"/>
      <c r="AJ1008" s="267"/>
      <c r="AK1008" s="267"/>
      <c r="AL1008" s="267"/>
      <c r="AM1008" s="267"/>
      <c r="AN1008" s="267"/>
      <c r="AO1008" s="267"/>
      <c r="AP1008" s="267"/>
      <c r="AQ1008" s="267"/>
      <c r="AR1008" s="267"/>
      <c r="AS1008" s="267"/>
      <c r="AT1008" s="267"/>
      <c r="AU1008" s="267"/>
      <c r="AV1008" s="267"/>
      <c r="AW1008" s="267"/>
      <c r="AX1008" s="267"/>
      <c r="AY1008" s="267"/>
      <c r="AZ1008" s="267"/>
      <c r="BA1008" s="267"/>
      <c r="BB1008" s="267"/>
      <c r="BC1008" s="267"/>
      <c r="BD1008" s="267"/>
      <c r="BE1008" s="267"/>
      <c r="BF1008" s="267"/>
      <c r="BG1008" s="267"/>
      <c r="BH1008" s="267"/>
      <c r="BI1008" s="267"/>
      <c r="BJ1008" s="267"/>
      <c r="BK1008" s="267"/>
      <c r="BL1008" s="267"/>
      <c r="BM1008" s="267"/>
      <c r="BN1008" s="267"/>
      <c r="BO1008" s="267"/>
      <c r="BP1008" s="267"/>
      <c r="BQ1008" s="267"/>
      <c r="BR1008" s="267"/>
      <c r="BS1008" s="26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267"/>
      <c r="CJ1008" s="267"/>
      <c r="CK1008" s="267"/>
      <c r="CL1008" s="267"/>
      <c r="CM1008" s="267"/>
      <c r="CN1008" s="267"/>
      <c r="CO1008" s="267"/>
      <c r="CP1008" s="267"/>
      <c r="CQ1008" s="267"/>
      <c r="CR1008" s="267"/>
      <c r="CS1008" s="267"/>
      <c r="CT1008" s="267"/>
      <c r="CU1008" s="267"/>
      <c r="CV1008" s="267"/>
      <c r="CW1008" s="267"/>
      <c r="CX1008" s="267"/>
      <c r="CY1008" s="267"/>
      <c r="CZ1008" s="267"/>
      <c r="DA1008" s="267"/>
      <c r="DB1008" s="267"/>
      <c r="DC1008" s="267"/>
      <c r="DD1008" s="267"/>
      <c r="DE1008" s="267"/>
      <c r="DF1008" s="267"/>
      <c r="DG1008" s="267"/>
      <c r="DH1008" s="267"/>
      <c r="DI1008" s="267"/>
      <c r="DJ1008" s="267"/>
      <c r="DK1008" s="267"/>
      <c r="DL1008" s="267"/>
      <c r="DM1008" s="267"/>
      <c r="DN1008" s="267"/>
      <c r="DO1008" s="267"/>
      <c r="DP1008" s="267"/>
      <c r="DQ1008" s="267"/>
      <c r="DR1008" s="267"/>
      <c r="DS1008" s="267"/>
      <c r="DT1008" s="267"/>
      <c r="DU1008" s="267"/>
      <c r="DV1008" s="267"/>
      <c r="DW1008" s="267"/>
      <c r="DX1008" s="267"/>
      <c r="DY1008" s="267"/>
      <c r="DZ1008" s="267"/>
      <c r="EA1008" s="267"/>
      <c r="EB1008" s="267"/>
      <c r="EC1008" s="267"/>
      <c r="ED1008" s="267"/>
      <c r="EE1008" s="267"/>
      <c r="EF1008" s="267"/>
      <c r="EG1008" s="267"/>
      <c r="EH1008" s="267"/>
      <c r="EI1008" s="267"/>
      <c r="EJ1008" s="267"/>
      <c r="EK1008" s="267"/>
      <c r="EL1008" s="267"/>
      <c r="EM1008" s="267"/>
      <c r="EN1008" s="267"/>
      <c r="EO1008" s="267"/>
      <c r="EP1008" s="267"/>
      <c r="EQ1008" s="267"/>
      <c r="ER1008" s="267"/>
      <c r="ES1008" s="267"/>
      <c r="ET1008" s="267"/>
      <c r="EU1008" s="267"/>
      <c r="EV1008" s="267"/>
      <c r="EW1008" s="267"/>
      <c r="EX1008" s="267"/>
      <c r="EY1008" s="267"/>
      <c r="EZ1008" s="267"/>
      <c r="FA1008" s="267"/>
      <c r="FB1008" s="267"/>
      <c r="FC1008" s="267"/>
      <c r="FD1008" s="267"/>
      <c r="FE1008" s="267"/>
      <c r="FF1008" s="267"/>
      <c r="FG1008" s="267"/>
      <c r="FH1008" s="267"/>
      <c r="FI1008" s="267"/>
      <c r="FJ1008" s="267"/>
      <c r="FK1008" s="267"/>
      <c r="FL1008" s="267"/>
      <c r="FM1008" s="267"/>
      <c r="FN1008" s="267"/>
      <c r="FO1008" s="267"/>
      <c r="FP1008" s="267"/>
      <c r="FQ1008" s="267"/>
      <c r="FR1008" s="267"/>
      <c r="FS1008" s="267"/>
      <c r="FT1008" s="267"/>
      <c r="FU1008" s="267"/>
      <c r="FV1008" s="267"/>
      <c r="FW1008" s="267"/>
      <c r="FX1008" s="267"/>
      <c r="FY1008" s="267"/>
      <c r="FZ1008" s="267"/>
      <c r="GA1008" s="267"/>
      <c r="GB1008" s="267"/>
      <c r="GC1008" s="267"/>
      <c r="GD1008" s="267"/>
      <c r="GE1008" s="267"/>
      <c r="GF1008" s="267"/>
      <c r="GG1008" s="267"/>
      <c r="GH1008" s="267"/>
      <c r="GI1008" s="267"/>
      <c r="GJ1008" s="267"/>
      <c r="GK1008" s="267"/>
      <c r="GL1008" s="267"/>
      <c r="GM1008" s="267"/>
      <c r="GN1008" s="267"/>
      <c r="GO1008" s="267"/>
      <c r="GP1008" s="267"/>
      <c r="GQ1008" s="267"/>
      <c r="GR1008" s="267"/>
      <c r="GS1008" s="267"/>
      <c r="GT1008" s="267"/>
      <c r="GU1008" s="267"/>
      <c r="GV1008" s="267"/>
    </row>
    <row r="1010" spans="1:204" s="502" customFormat="1">
      <c r="A1010" s="258"/>
      <c r="B1010" s="425"/>
      <c r="C1010" s="260"/>
      <c r="D1010" s="261"/>
      <c r="E1010" s="262"/>
      <c r="F1010" s="263"/>
      <c r="G1010" s="426"/>
      <c r="H1010" s="428"/>
      <c r="I1010" s="507"/>
      <c r="J1010" s="508"/>
      <c r="K1010" s="509"/>
      <c r="L1010" s="510"/>
      <c r="N1010" s="511"/>
      <c r="O1010" s="511"/>
      <c r="P1010" s="267"/>
      <c r="Q1010" s="267"/>
      <c r="R1010" s="267"/>
      <c r="S1010" s="267"/>
      <c r="T1010" s="267"/>
      <c r="U1010" s="267"/>
      <c r="V1010" s="267"/>
      <c r="W1010" s="267"/>
      <c r="X1010" s="267"/>
      <c r="Y1010" s="267"/>
      <c r="Z1010" s="267"/>
      <c r="AA1010" s="267"/>
      <c r="AB1010" s="267"/>
      <c r="AC1010" s="267"/>
      <c r="AD1010" s="267"/>
      <c r="AE1010" s="267"/>
      <c r="AF1010" s="267"/>
      <c r="AG1010" s="267"/>
      <c r="AH1010" s="267"/>
      <c r="AI1010" s="267"/>
      <c r="AJ1010" s="267"/>
      <c r="AK1010" s="267"/>
      <c r="AL1010" s="267"/>
      <c r="AM1010" s="267"/>
      <c r="AN1010" s="267"/>
      <c r="AO1010" s="267"/>
      <c r="AP1010" s="267"/>
      <c r="AQ1010" s="267"/>
      <c r="AR1010" s="267"/>
      <c r="AS1010" s="267"/>
      <c r="AT1010" s="267"/>
      <c r="AU1010" s="267"/>
      <c r="AV1010" s="267"/>
      <c r="AW1010" s="267"/>
      <c r="AX1010" s="267"/>
      <c r="AY1010" s="267"/>
      <c r="AZ1010" s="267"/>
      <c r="BA1010" s="267"/>
      <c r="BB1010" s="267"/>
      <c r="BC1010" s="267"/>
      <c r="BD1010" s="267"/>
      <c r="BE1010" s="267"/>
      <c r="BF1010" s="267"/>
      <c r="BG1010" s="267"/>
      <c r="BH1010" s="267"/>
      <c r="BI1010" s="267"/>
      <c r="BJ1010" s="267"/>
      <c r="BK1010" s="267"/>
      <c r="BL1010" s="267"/>
      <c r="BM1010" s="267"/>
      <c r="BN1010" s="267"/>
      <c r="BO1010" s="267"/>
      <c r="BP1010" s="267"/>
      <c r="BQ1010" s="267"/>
      <c r="BR1010" s="267"/>
      <c r="BS1010" s="26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267"/>
      <c r="CJ1010" s="267"/>
      <c r="CK1010" s="267"/>
      <c r="CL1010" s="267"/>
      <c r="CM1010" s="267"/>
      <c r="CN1010" s="267"/>
      <c r="CO1010" s="267"/>
      <c r="CP1010" s="267"/>
      <c r="CQ1010" s="267"/>
      <c r="CR1010" s="267"/>
      <c r="CS1010" s="267"/>
      <c r="CT1010" s="267"/>
      <c r="CU1010" s="267"/>
      <c r="CV1010" s="267"/>
      <c r="CW1010" s="267"/>
      <c r="CX1010" s="267"/>
      <c r="CY1010" s="267"/>
      <c r="CZ1010" s="267"/>
      <c r="DA1010" s="267"/>
      <c r="DB1010" s="267"/>
      <c r="DC1010" s="267"/>
      <c r="DD1010" s="267"/>
      <c r="DE1010" s="267"/>
      <c r="DF1010" s="267"/>
      <c r="DG1010" s="267"/>
      <c r="DH1010" s="267"/>
      <c r="DI1010" s="267"/>
      <c r="DJ1010" s="267"/>
      <c r="DK1010" s="267"/>
      <c r="DL1010" s="267"/>
      <c r="DM1010" s="267"/>
      <c r="DN1010" s="267"/>
      <c r="DO1010" s="267"/>
      <c r="DP1010" s="267"/>
      <c r="DQ1010" s="267"/>
      <c r="DR1010" s="267"/>
      <c r="DS1010" s="267"/>
      <c r="DT1010" s="267"/>
      <c r="DU1010" s="267"/>
      <c r="DV1010" s="267"/>
      <c r="DW1010" s="267"/>
      <c r="DX1010" s="267"/>
      <c r="DY1010" s="267"/>
      <c r="DZ1010" s="267"/>
      <c r="EA1010" s="267"/>
      <c r="EB1010" s="267"/>
      <c r="EC1010" s="267"/>
      <c r="ED1010" s="267"/>
      <c r="EE1010" s="267"/>
      <c r="EF1010" s="267"/>
      <c r="EG1010" s="267"/>
      <c r="EH1010" s="267"/>
      <c r="EI1010" s="267"/>
      <c r="EJ1010" s="267"/>
      <c r="EK1010" s="267"/>
      <c r="EL1010" s="267"/>
      <c r="EM1010" s="267"/>
      <c r="EN1010" s="267"/>
      <c r="EO1010" s="267"/>
      <c r="EP1010" s="267"/>
      <c r="EQ1010" s="267"/>
      <c r="ER1010" s="267"/>
      <c r="ES1010" s="267"/>
      <c r="ET1010" s="267"/>
      <c r="EU1010" s="267"/>
      <c r="EV1010" s="267"/>
      <c r="EW1010" s="267"/>
      <c r="EX1010" s="267"/>
      <c r="EY1010" s="267"/>
      <c r="EZ1010" s="267"/>
      <c r="FA1010" s="267"/>
      <c r="FB1010" s="267"/>
      <c r="FC1010" s="267"/>
      <c r="FD1010" s="267"/>
      <c r="FE1010" s="267"/>
      <c r="FF1010" s="267"/>
      <c r="FG1010" s="267"/>
      <c r="FH1010" s="267"/>
      <c r="FI1010" s="267"/>
      <c r="FJ1010" s="267"/>
      <c r="FK1010" s="267"/>
      <c r="FL1010" s="267"/>
      <c r="FM1010" s="267"/>
      <c r="FN1010" s="267"/>
      <c r="FO1010" s="267"/>
      <c r="FP1010" s="267"/>
      <c r="FQ1010" s="267"/>
      <c r="FR1010" s="267"/>
      <c r="FS1010" s="267"/>
      <c r="FT1010" s="267"/>
      <c r="FU1010" s="267"/>
      <c r="FV1010" s="267"/>
      <c r="FW1010" s="267"/>
      <c r="FX1010" s="267"/>
      <c r="FY1010" s="267"/>
      <c r="FZ1010" s="267"/>
      <c r="GA1010" s="267"/>
      <c r="GB1010" s="267"/>
      <c r="GC1010" s="267"/>
      <c r="GD1010" s="267"/>
      <c r="GE1010" s="267"/>
      <c r="GF1010" s="267"/>
      <c r="GG1010" s="267"/>
      <c r="GH1010" s="267"/>
      <c r="GI1010" s="267"/>
      <c r="GJ1010" s="267"/>
      <c r="GK1010" s="267"/>
      <c r="GL1010" s="267"/>
      <c r="GM1010" s="267"/>
      <c r="GN1010" s="267"/>
      <c r="GO1010" s="267"/>
      <c r="GP1010" s="267"/>
      <c r="GQ1010" s="267"/>
      <c r="GR1010" s="267"/>
      <c r="GS1010" s="267"/>
      <c r="GT1010" s="267"/>
      <c r="GU1010" s="267"/>
      <c r="GV1010" s="267"/>
    </row>
    <row r="1012" spans="1:204" s="502" customFormat="1">
      <c r="A1012" s="258"/>
      <c r="B1012" s="425"/>
      <c r="C1012" s="260"/>
      <c r="D1012" s="261"/>
      <c r="E1012" s="262"/>
      <c r="F1012" s="263"/>
      <c r="G1012" s="426"/>
      <c r="H1012" s="428"/>
      <c r="I1012" s="507"/>
      <c r="J1012" s="508"/>
      <c r="K1012" s="509"/>
      <c r="L1012" s="510"/>
      <c r="N1012" s="511"/>
      <c r="O1012" s="511"/>
      <c r="P1012" s="267"/>
      <c r="Q1012" s="267"/>
      <c r="R1012" s="267"/>
      <c r="S1012" s="267"/>
      <c r="T1012" s="267"/>
      <c r="U1012" s="267"/>
      <c r="V1012" s="267"/>
      <c r="W1012" s="267"/>
      <c r="X1012" s="267"/>
      <c r="Y1012" s="267"/>
      <c r="Z1012" s="267"/>
      <c r="AA1012" s="267"/>
      <c r="AB1012" s="267"/>
      <c r="AC1012" s="267"/>
      <c r="AD1012" s="267"/>
      <c r="AE1012" s="267"/>
      <c r="AF1012" s="267"/>
      <c r="AG1012" s="267"/>
      <c r="AH1012" s="267"/>
      <c r="AI1012" s="267"/>
      <c r="AJ1012" s="267"/>
      <c r="AK1012" s="267"/>
      <c r="AL1012" s="267"/>
      <c r="AM1012" s="267"/>
      <c r="AN1012" s="267"/>
      <c r="AO1012" s="267"/>
      <c r="AP1012" s="267"/>
      <c r="AQ1012" s="267"/>
      <c r="AR1012" s="267"/>
      <c r="AS1012" s="267"/>
      <c r="AT1012" s="267"/>
      <c r="AU1012" s="267"/>
      <c r="AV1012" s="267"/>
      <c r="AW1012" s="267"/>
      <c r="AX1012" s="267"/>
      <c r="AY1012" s="267"/>
      <c r="AZ1012" s="267"/>
      <c r="BA1012" s="267"/>
      <c r="BB1012" s="267"/>
      <c r="BC1012" s="267"/>
      <c r="BD1012" s="267"/>
      <c r="BE1012" s="267"/>
      <c r="BF1012" s="267"/>
      <c r="BG1012" s="267"/>
      <c r="BH1012" s="267"/>
      <c r="BI1012" s="267"/>
      <c r="BJ1012" s="267"/>
      <c r="BK1012" s="267"/>
      <c r="BL1012" s="267"/>
      <c r="BM1012" s="267"/>
      <c r="BN1012" s="267"/>
      <c r="BO1012" s="267"/>
      <c r="BP1012" s="267"/>
      <c r="BQ1012" s="267"/>
      <c r="BR1012" s="267"/>
      <c r="BS1012" s="26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267"/>
      <c r="CJ1012" s="267"/>
      <c r="CK1012" s="267"/>
      <c r="CL1012" s="267"/>
      <c r="CM1012" s="267"/>
      <c r="CN1012" s="267"/>
      <c r="CO1012" s="267"/>
      <c r="CP1012" s="267"/>
      <c r="CQ1012" s="267"/>
      <c r="CR1012" s="267"/>
      <c r="CS1012" s="267"/>
      <c r="CT1012" s="267"/>
      <c r="CU1012" s="267"/>
      <c r="CV1012" s="267"/>
      <c r="CW1012" s="267"/>
      <c r="CX1012" s="267"/>
      <c r="CY1012" s="267"/>
      <c r="CZ1012" s="267"/>
      <c r="DA1012" s="267"/>
      <c r="DB1012" s="267"/>
      <c r="DC1012" s="267"/>
      <c r="DD1012" s="267"/>
      <c r="DE1012" s="267"/>
      <c r="DF1012" s="267"/>
      <c r="DG1012" s="267"/>
      <c r="DH1012" s="267"/>
      <c r="DI1012" s="267"/>
      <c r="DJ1012" s="267"/>
      <c r="DK1012" s="267"/>
      <c r="DL1012" s="267"/>
      <c r="DM1012" s="267"/>
      <c r="DN1012" s="267"/>
      <c r="DO1012" s="267"/>
      <c r="DP1012" s="267"/>
      <c r="DQ1012" s="267"/>
      <c r="DR1012" s="267"/>
      <c r="DS1012" s="267"/>
      <c r="DT1012" s="267"/>
      <c r="DU1012" s="267"/>
      <c r="DV1012" s="267"/>
      <c r="DW1012" s="267"/>
      <c r="DX1012" s="267"/>
      <c r="DY1012" s="267"/>
      <c r="DZ1012" s="267"/>
      <c r="EA1012" s="267"/>
      <c r="EB1012" s="267"/>
      <c r="EC1012" s="267"/>
      <c r="ED1012" s="267"/>
      <c r="EE1012" s="267"/>
      <c r="EF1012" s="267"/>
      <c r="EG1012" s="267"/>
      <c r="EH1012" s="267"/>
      <c r="EI1012" s="267"/>
      <c r="EJ1012" s="267"/>
      <c r="EK1012" s="267"/>
      <c r="EL1012" s="267"/>
      <c r="EM1012" s="267"/>
      <c r="EN1012" s="267"/>
      <c r="EO1012" s="267"/>
      <c r="EP1012" s="267"/>
      <c r="EQ1012" s="267"/>
      <c r="ER1012" s="267"/>
      <c r="ES1012" s="267"/>
      <c r="ET1012" s="267"/>
      <c r="EU1012" s="267"/>
      <c r="EV1012" s="267"/>
      <c r="EW1012" s="267"/>
      <c r="EX1012" s="267"/>
      <c r="EY1012" s="267"/>
      <c r="EZ1012" s="267"/>
      <c r="FA1012" s="267"/>
      <c r="FB1012" s="267"/>
      <c r="FC1012" s="267"/>
      <c r="FD1012" s="267"/>
      <c r="FE1012" s="267"/>
      <c r="FF1012" s="267"/>
      <c r="FG1012" s="267"/>
      <c r="FH1012" s="267"/>
      <c r="FI1012" s="267"/>
      <c r="FJ1012" s="267"/>
      <c r="FK1012" s="267"/>
      <c r="FL1012" s="267"/>
      <c r="FM1012" s="267"/>
      <c r="FN1012" s="267"/>
      <c r="FO1012" s="267"/>
      <c r="FP1012" s="267"/>
      <c r="FQ1012" s="267"/>
      <c r="FR1012" s="267"/>
      <c r="FS1012" s="267"/>
      <c r="FT1012" s="267"/>
      <c r="FU1012" s="267"/>
      <c r="FV1012" s="267"/>
      <c r="FW1012" s="267"/>
      <c r="FX1012" s="267"/>
      <c r="FY1012" s="267"/>
      <c r="FZ1012" s="267"/>
      <c r="GA1012" s="267"/>
      <c r="GB1012" s="267"/>
      <c r="GC1012" s="267"/>
      <c r="GD1012" s="267"/>
      <c r="GE1012" s="267"/>
      <c r="GF1012" s="267"/>
      <c r="GG1012" s="267"/>
      <c r="GH1012" s="267"/>
      <c r="GI1012" s="267"/>
      <c r="GJ1012" s="267"/>
      <c r="GK1012" s="267"/>
      <c r="GL1012" s="267"/>
      <c r="GM1012" s="267"/>
      <c r="GN1012" s="267"/>
      <c r="GO1012" s="267"/>
      <c r="GP1012" s="267"/>
      <c r="GQ1012" s="267"/>
      <c r="GR1012" s="267"/>
      <c r="GS1012" s="267"/>
      <c r="GT1012" s="267"/>
      <c r="GU1012" s="267"/>
      <c r="GV1012" s="267"/>
    </row>
    <row r="1014" spans="1:204" s="502" customFormat="1">
      <c r="A1014" s="258"/>
      <c r="B1014" s="425"/>
      <c r="C1014" s="260"/>
      <c r="D1014" s="261"/>
      <c r="E1014" s="262"/>
      <c r="F1014" s="263"/>
      <c r="G1014" s="426"/>
      <c r="H1014" s="428"/>
      <c r="I1014" s="507"/>
      <c r="J1014" s="508"/>
      <c r="K1014" s="509"/>
      <c r="L1014" s="510"/>
      <c r="N1014" s="511"/>
      <c r="O1014" s="511"/>
      <c r="P1014" s="267"/>
      <c r="Q1014" s="267"/>
      <c r="R1014" s="267"/>
      <c r="S1014" s="267"/>
      <c r="T1014" s="267"/>
      <c r="U1014" s="267"/>
      <c r="V1014" s="267"/>
      <c r="W1014" s="267"/>
      <c r="X1014" s="267"/>
      <c r="Y1014" s="267"/>
      <c r="Z1014" s="267"/>
      <c r="AA1014" s="267"/>
      <c r="AB1014" s="267"/>
      <c r="AC1014" s="267"/>
      <c r="AD1014" s="267"/>
      <c r="AE1014" s="267"/>
      <c r="AF1014" s="267"/>
      <c r="AG1014" s="267"/>
      <c r="AH1014" s="267"/>
      <c r="AI1014" s="267"/>
      <c r="AJ1014" s="267"/>
      <c r="AK1014" s="267"/>
      <c r="AL1014" s="267"/>
      <c r="AM1014" s="267"/>
      <c r="AN1014" s="267"/>
      <c r="AO1014" s="267"/>
      <c r="AP1014" s="267"/>
      <c r="AQ1014" s="267"/>
      <c r="AR1014" s="267"/>
      <c r="AS1014" s="267"/>
      <c r="AT1014" s="267"/>
      <c r="AU1014" s="267"/>
      <c r="AV1014" s="267"/>
      <c r="AW1014" s="267"/>
      <c r="AX1014" s="267"/>
      <c r="AY1014" s="267"/>
      <c r="AZ1014" s="267"/>
      <c r="BA1014" s="267"/>
      <c r="BB1014" s="267"/>
      <c r="BC1014" s="267"/>
      <c r="BD1014" s="267"/>
      <c r="BE1014" s="267"/>
      <c r="BF1014" s="267"/>
      <c r="BG1014" s="267"/>
      <c r="BH1014" s="267"/>
      <c r="BI1014" s="267"/>
      <c r="BJ1014" s="267"/>
      <c r="BK1014" s="267"/>
      <c r="BL1014" s="267"/>
      <c r="BM1014" s="267"/>
      <c r="BN1014" s="267"/>
      <c r="BO1014" s="267"/>
      <c r="BP1014" s="267"/>
      <c r="BQ1014" s="267"/>
      <c r="BR1014" s="267"/>
      <c r="BS1014" s="26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267"/>
      <c r="CJ1014" s="267"/>
      <c r="CK1014" s="267"/>
      <c r="CL1014" s="267"/>
      <c r="CM1014" s="267"/>
      <c r="CN1014" s="267"/>
      <c r="CO1014" s="267"/>
      <c r="CP1014" s="267"/>
      <c r="CQ1014" s="267"/>
      <c r="CR1014" s="267"/>
      <c r="CS1014" s="267"/>
      <c r="CT1014" s="267"/>
      <c r="CU1014" s="267"/>
      <c r="CV1014" s="267"/>
      <c r="CW1014" s="267"/>
      <c r="CX1014" s="267"/>
      <c r="CY1014" s="267"/>
      <c r="CZ1014" s="267"/>
      <c r="DA1014" s="267"/>
      <c r="DB1014" s="267"/>
      <c r="DC1014" s="267"/>
      <c r="DD1014" s="267"/>
      <c r="DE1014" s="267"/>
      <c r="DF1014" s="267"/>
      <c r="DG1014" s="267"/>
      <c r="DH1014" s="267"/>
      <c r="DI1014" s="267"/>
      <c r="DJ1014" s="267"/>
      <c r="DK1014" s="267"/>
      <c r="DL1014" s="267"/>
      <c r="DM1014" s="267"/>
      <c r="DN1014" s="267"/>
      <c r="DO1014" s="267"/>
      <c r="DP1014" s="267"/>
      <c r="DQ1014" s="267"/>
      <c r="DR1014" s="267"/>
      <c r="DS1014" s="267"/>
      <c r="DT1014" s="267"/>
      <c r="DU1014" s="267"/>
      <c r="DV1014" s="267"/>
      <c r="DW1014" s="267"/>
      <c r="DX1014" s="267"/>
      <c r="DY1014" s="267"/>
      <c r="DZ1014" s="267"/>
      <c r="EA1014" s="267"/>
      <c r="EB1014" s="267"/>
      <c r="EC1014" s="267"/>
      <c r="ED1014" s="267"/>
      <c r="EE1014" s="267"/>
      <c r="EF1014" s="267"/>
      <c r="EG1014" s="267"/>
      <c r="EH1014" s="267"/>
      <c r="EI1014" s="267"/>
      <c r="EJ1014" s="267"/>
      <c r="EK1014" s="267"/>
      <c r="EL1014" s="267"/>
      <c r="EM1014" s="267"/>
      <c r="EN1014" s="267"/>
      <c r="EO1014" s="267"/>
      <c r="EP1014" s="267"/>
      <c r="EQ1014" s="267"/>
      <c r="ER1014" s="267"/>
      <c r="ES1014" s="267"/>
      <c r="ET1014" s="267"/>
      <c r="EU1014" s="267"/>
      <c r="EV1014" s="267"/>
      <c r="EW1014" s="267"/>
      <c r="EX1014" s="267"/>
      <c r="EY1014" s="267"/>
      <c r="EZ1014" s="267"/>
      <c r="FA1014" s="267"/>
      <c r="FB1014" s="267"/>
      <c r="FC1014" s="267"/>
      <c r="FD1014" s="267"/>
      <c r="FE1014" s="267"/>
      <c r="FF1014" s="267"/>
      <c r="FG1014" s="267"/>
      <c r="FH1014" s="267"/>
      <c r="FI1014" s="267"/>
      <c r="FJ1014" s="267"/>
      <c r="FK1014" s="267"/>
      <c r="FL1014" s="267"/>
      <c r="FM1014" s="267"/>
      <c r="FN1014" s="267"/>
      <c r="FO1014" s="267"/>
      <c r="FP1014" s="267"/>
      <c r="FQ1014" s="267"/>
      <c r="FR1014" s="267"/>
      <c r="FS1014" s="267"/>
      <c r="FT1014" s="267"/>
      <c r="FU1014" s="267"/>
      <c r="FV1014" s="267"/>
      <c r="FW1014" s="267"/>
      <c r="FX1014" s="267"/>
      <c r="FY1014" s="267"/>
      <c r="FZ1014" s="267"/>
      <c r="GA1014" s="267"/>
      <c r="GB1014" s="267"/>
      <c r="GC1014" s="267"/>
      <c r="GD1014" s="267"/>
      <c r="GE1014" s="267"/>
      <c r="GF1014" s="267"/>
      <c r="GG1014" s="267"/>
      <c r="GH1014" s="267"/>
      <c r="GI1014" s="267"/>
      <c r="GJ1014" s="267"/>
      <c r="GK1014" s="267"/>
      <c r="GL1014" s="267"/>
      <c r="GM1014" s="267"/>
      <c r="GN1014" s="267"/>
      <c r="GO1014" s="267"/>
      <c r="GP1014" s="267"/>
      <c r="GQ1014" s="267"/>
      <c r="GR1014" s="267"/>
      <c r="GS1014" s="267"/>
      <c r="GT1014" s="267"/>
      <c r="GU1014" s="267"/>
      <c r="GV1014" s="267"/>
    </row>
    <row r="1016" spans="1:204" s="502" customFormat="1">
      <c r="A1016" s="258"/>
      <c r="B1016" s="425"/>
      <c r="C1016" s="260"/>
      <c r="D1016" s="261"/>
      <c r="E1016" s="262"/>
      <c r="F1016" s="263"/>
      <c r="G1016" s="426"/>
      <c r="H1016" s="428"/>
      <c r="I1016" s="507"/>
      <c r="J1016" s="508"/>
      <c r="K1016" s="509"/>
      <c r="L1016" s="510"/>
      <c r="N1016" s="511"/>
      <c r="O1016" s="511"/>
      <c r="P1016" s="267"/>
      <c r="Q1016" s="267"/>
      <c r="R1016" s="267"/>
      <c r="S1016" s="267"/>
      <c r="T1016" s="267"/>
      <c r="U1016" s="267"/>
      <c r="V1016" s="267"/>
      <c r="W1016" s="267"/>
      <c r="X1016" s="267"/>
      <c r="Y1016" s="267"/>
      <c r="Z1016" s="267"/>
      <c r="AA1016" s="267"/>
      <c r="AB1016" s="267"/>
      <c r="AC1016" s="267"/>
      <c r="AD1016" s="267"/>
      <c r="AE1016" s="267"/>
      <c r="AF1016" s="267"/>
      <c r="AG1016" s="267"/>
      <c r="AH1016" s="267"/>
      <c r="AI1016" s="267"/>
      <c r="AJ1016" s="267"/>
      <c r="AK1016" s="267"/>
      <c r="AL1016" s="267"/>
      <c r="AM1016" s="267"/>
      <c r="AN1016" s="267"/>
      <c r="AO1016" s="267"/>
      <c r="AP1016" s="267"/>
      <c r="AQ1016" s="267"/>
      <c r="AR1016" s="267"/>
      <c r="AS1016" s="267"/>
      <c r="AT1016" s="267"/>
      <c r="AU1016" s="267"/>
      <c r="AV1016" s="267"/>
      <c r="AW1016" s="267"/>
      <c r="AX1016" s="267"/>
      <c r="AY1016" s="267"/>
      <c r="AZ1016" s="267"/>
      <c r="BA1016" s="267"/>
      <c r="BB1016" s="267"/>
      <c r="BC1016" s="267"/>
      <c r="BD1016" s="267"/>
      <c r="BE1016" s="267"/>
      <c r="BF1016" s="267"/>
      <c r="BG1016" s="267"/>
      <c r="BH1016" s="267"/>
      <c r="BI1016" s="267"/>
      <c r="BJ1016" s="267"/>
      <c r="BK1016" s="267"/>
      <c r="BL1016" s="267"/>
      <c r="BM1016" s="267"/>
      <c r="BN1016" s="267"/>
      <c r="BO1016" s="267"/>
      <c r="BP1016" s="267"/>
      <c r="BQ1016" s="267"/>
      <c r="BR1016" s="267"/>
      <c r="BS1016" s="26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267"/>
      <c r="CJ1016" s="267"/>
      <c r="CK1016" s="267"/>
      <c r="CL1016" s="267"/>
      <c r="CM1016" s="267"/>
      <c r="CN1016" s="267"/>
      <c r="CO1016" s="267"/>
      <c r="CP1016" s="267"/>
      <c r="CQ1016" s="267"/>
      <c r="CR1016" s="267"/>
      <c r="CS1016" s="267"/>
      <c r="CT1016" s="267"/>
      <c r="CU1016" s="267"/>
      <c r="CV1016" s="267"/>
      <c r="CW1016" s="267"/>
      <c r="CX1016" s="267"/>
      <c r="CY1016" s="267"/>
      <c r="CZ1016" s="267"/>
      <c r="DA1016" s="267"/>
      <c r="DB1016" s="267"/>
      <c r="DC1016" s="267"/>
      <c r="DD1016" s="267"/>
      <c r="DE1016" s="267"/>
      <c r="DF1016" s="267"/>
      <c r="DG1016" s="267"/>
      <c r="DH1016" s="267"/>
      <c r="DI1016" s="267"/>
      <c r="DJ1016" s="267"/>
      <c r="DK1016" s="267"/>
      <c r="DL1016" s="267"/>
      <c r="DM1016" s="267"/>
      <c r="DN1016" s="267"/>
      <c r="DO1016" s="267"/>
      <c r="DP1016" s="267"/>
      <c r="DQ1016" s="267"/>
      <c r="DR1016" s="267"/>
      <c r="DS1016" s="267"/>
      <c r="DT1016" s="267"/>
      <c r="DU1016" s="267"/>
      <c r="DV1016" s="267"/>
      <c r="DW1016" s="267"/>
      <c r="DX1016" s="267"/>
      <c r="DY1016" s="267"/>
      <c r="DZ1016" s="267"/>
      <c r="EA1016" s="267"/>
      <c r="EB1016" s="267"/>
      <c r="EC1016" s="267"/>
      <c r="ED1016" s="267"/>
      <c r="EE1016" s="267"/>
      <c r="EF1016" s="267"/>
      <c r="EG1016" s="267"/>
      <c r="EH1016" s="267"/>
      <c r="EI1016" s="267"/>
      <c r="EJ1016" s="267"/>
      <c r="EK1016" s="267"/>
      <c r="EL1016" s="267"/>
      <c r="EM1016" s="267"/>
      <c r="EN1016" s="267"/>
      <c r="EO1016" s="267"/>
      <c r="EP1016" s="267"/>
      <c r="EQ1016" s="267"/>
      <c r="ER1016" s="267"/>
      <c r="ES1016" s="267"/>
      <c r="ET1016" s="267"/>
      <c r="EU1016" s="267"/>
      <c r="EV1016" s="267"/>
      <c r="EW1016" s="267"/>
      <c r="EX1016" s="267"/>
      <c r="EY1016" s="267"/>
      <c r="EZ1016" s="267"/>
      <c r="FA1016" s="267"/>
      <c r="FB1016" s="267"/>
      <c r="FC1016" s="267"/>
      <c r="FD1016" s="267"/>
      <c r="FE1016" s="267"/>
      <c r="FF1016" s="267"/>
      <c r="FG1016" s="267"/>
      <c r="FH1016" s="267"/>
      <c r="FI1016" s="267"/>
      <c r="FJ1016" s="267"/>
      <c r="FK1016" s="267"/>
      <c r="FL1016" s="267"/>
      <c r="FM1016" s="267"/>
      <c r="FN1016" s="267"/>
      <c r="FO1016" s="267"/>
      <c r="FP1016" s="267"/>
      <c r="FQ1016" s="267"/>
      <c r="FR1016" s="267"/>
      <c r="FS1016" s="267"/>
      <c r="FT1016" s="267"/>
      <c r="FU1016" s="267"/>
      <c r="FV1016" s="267"/>
      <c r="FW1016" s="267"/>
      <c r="FX1016" s="267"/>
      <c r="FY1016" s="267"/>
      <c r="FZ1016" s="267"/>
      <c r="GA1016" s="267"/>
      <c r="GB1016" s="267"/>
      <c r="GC1016" s="267"/>
      <c r="GD1016" s="267"/>
      <c r="GE1016" s="267"/>
      <c r="GF1016" s="267"/>
      <c r="GG1016" s="267"/>
      <c r="GH1016" s="267"/>
      <c r="GI1016" s="267"/>
      <c r="GJ1016" s="267"/>
      <c r="GK1016" s="267"/>
      <c r="GL1016" s="267"/>
      <c r="GM1016" s="267"/>
      <c r="GN1016" s="267"/>
      <c r="GO1016" s="267"/>
      <c r="GP1016" s="267"/>
      <c r="GQ1016" s="267"/>
      <c r="GR1016" s="267"/>
      <c r="GS1016" s="267"/>
      <c r="GT1016" s="267"/>
      <c r="GU1016" s="267"/>
      <c r="GV1016" s="267"/>
    </row>
    <row r="1018" spans="1:204" s="502" customFormat="1">
      <c r="A1018" s="258"/>
      <c r="B1018" s="425"/>
      <c r="C1018" s="260"/>
      <c r="D1018" s="261"/>
      <c r="E1018" s="262"/>
      <c r="F1018" s="263"/>
      <c r="G1018" s="426"/>
      <c r="H1018" s="428"/>
      <c r="I1018" s="507"/>
      <c r="J1018" s="508"/>
      <c r="K1018" s="509"/>
      <c r="L1018" s="510"/>
      <c r="N1018" s="511"/>
      <c r="O1018" s="511"/>
      <c r="P1018" s="267"/>
      <c r="Q1018" s="267"/>
      <c r="R1018" s="267"/>
      <c r="S1018" s="267"/>
      <c r="T1018" s="267"/>
      <c r="U1018" s="267"/>
      <c r="V1018" s="267"/>
      <c r="W1018" s="267"/>
      <c r="X1018" s="267"/>
      <c r="Y1018" s="267"/>
      <c r="Z1018" s="267"/>
      <c r="AA1018" s="267"/>
      <c r="AB1018" s="267"/>
      <c r="AC1018" s="267"/>
      <c r="AD1018" s="267"/>
      <c r="AE1018" s="267"/>
      <c r="AF1018" s="267"/>
      <c r="AG1018" s="267"/>
      <c r="AH1018" s="267"/>
      <c r="AI1018" s="267"/>
      <c r="AJ1018" s="267"/>
      <c r="AK1018" s="267"/>
      <c r="AL1018" s="267"/>
      <c r="AM1018" s="267"/>
      <c r="AN1018" s="267"/>
      <c r="AO1018" s="267"/>
      <c r="AP1018" s="267"/>
      <c r="AQ1018" s="267"/>
      <c r="AR1018" s="267"/>
      <c r="AS1018" s="267"/>
      <c r="AT1018" s="267"/>
      <c r="AU1018" s="267"/>
      <c r="AV1018" s="267"/>
      <c r="AW1018" s="267"/>
      <c r="AX1018" s="267"/>
      <c r="AY1018" s="267"/>
      <c r="AZ1018" s="267"/>
      <c r="BA1018" s="267"/>
      <c r="BB1018" s="267"/>
      <c r="BC1018" s="267"/>
      <c r="BD1018" s="267"/>
      <c r="BE1018" s="267"/>
      <c r="BF1018" s="267"/>
      <c r="BG1018" s="267"/>
      <c r="BH1018" s="267"/>
      <c r="BI1018" s="267"/>
      <c r="BJ1018" s="267"/>
      <c r="BK1018" s="267"/>
      <c r="BL1018" s="267"/>
      <c r="BM1018" s="267"/>
      <c r="BN1018" s="267"/>
      <c r="BO1018" s="267"/>
      <c r="BP1018" s="267"/>
      <c r="BQ1018" s="267"/>
      <c r="BR1018" s="267"/>
      <c r="BS1018" s="26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267"/>
      <c r="CJ1018" s="267"/>
      <c r="CK1018" s="267"/>
      <c r="CL1018" s="267"/>
      <c r="CM1018" s="267"/>
      <c r="CN1018" s="267"/>
      <c r="CO1018" s="267"/>
      <c r="CP1018" s="267"/>
      <c r="CQ1018" s="267"/>
      <c r="CR1018" s="267"/>
      <c r="CS1018" s="267"/>
      <c r="CT1018" s="267"/>
      <c r="CU1018" s="267"/>
      <c r="CV1018" s="267"/>
      <c r="CW1018" s="267"/>
      <c r="CX1018" s="267"/>
      <c r="CY1018" s="267"/>
      <c r="CZ1018" s="267"/>
      <c r="DA1018" s="267"/>
      <c r="DB1018" s="267"/>
      <c r="DC1018" s="267"/>
      <c r="DD1018" s="267"/>
      <c r="DE1018" s="267"/>
      <c r="DF1018" s="267"/>
      <c r="DG1018" s="267"/>
      <c r="DH1018" s="267"/>
      <c r="DI1018" s="267"/>
      <c r="DJ1018" s="267"/>
      <c r="DK1018" s="267"/>
      <c r="DL1018" s="267"/>
      <c r="DM1018" s="267"/>
      <c r="DN1018" s="267"/>
      <c r="DO1018" s="267"/>
      <c r="DP1018" s="267"/>
      <c r="DQ1018" s="267"/>
      <c r="DR1018" s="267"/>
      <c r="DS1018" s="267"/>
      <c r="DT1018" s="267"/>
      <c r="DU1018" s="267"/>
      <c r="DV1018" s="267"/>
      <c r="DW1018" s="267"/>
      <c r="DX1018" s="267"/>
      <c r="DY1018" s="267"/>
      <c r="DZ1018" s="267"/>
      <c r="EA1018" s="267"/>
      <c r="EB1018" s="267"/>
      <c r="EC1018" s="267"/>
      <c r="ED1018" s="267"/>
      <c r="EE1018" s="267"/>
      <c r="EF1018" s="267"/>
      <c r="EG1018" s="267"/>
      <c r="EH1018" s="267"/>
      <c r="EI1018" s="267"/>
      <c r="EJ1018" s="267"/>
      <c r="EK1018" s="267"/>
      <c r="EL1018" s="267"/>
      <c r="EM1018" s="267"/>
      <c r="EN1018" s="267"/>
      <c r="EO1018" s="267"/>
      <c r="EP1018" s="267"/>
      <c r="EQ1018" s="267"/>
      <c r="ER1018" s="267"/>
      <c r="ES1018" s="267"/>
      <c r="ET1018" s="267"/>
      <c r="EU1018" s="267"/>
      <c r="EV1018" s="267"/>
      <c r="EW1018" s="267"/>
      <c r="EX1018" s="267"/>
      <c r="EY1018" s="267"/>
      <c r="EZ1018" s="267"/>
      <c r="FA1018" s="267"/>
      <c r="FB1018" s="267"/>
      <c r="FC1018" s="267"/>
      <c r="FD1018" s="267"/>
      <c r="FE1018" s="267"/>
      <c r="FF1018" s="267"/>
      <c r="FG1018" s="267"/>
      <c r="FH1018" s="267"/>
      <c r="FI1018" s="267"/>
      <c r="FJ1018" s="267"/>
      <c r="FK1018" s="267"/>
      <c r="FL1018" s="267"/>
      <c r="FM1018" s="267"/>
      <c r="FN1018" s="267"/>
      <c r="FO1018" s="267"/>
      <c r="FP1018" s="267"/>
      <c r="FQ1018" s="267"/>
      <c r="FR1018" s="267"/>
      <c r="FS1018" s="267"/>
      <c r="FT1018" s="267"/>
      <c r="FU1018" s="267"/>
      <c r="FV1018" s="267"/>
      <c r="FW1018" s="267"/>
      <c r="FX1018" s="267"/>
      <c r="FY1018" s="267"/>
      <c r="FZ1018" s="267"/>
      <c r="GA1018" s="267"/>
      <c r="GB1018" s="267"/>
      <c r="GC1018" s="267"/>
      <c r="GD1018" s="267"/>
      <c r="GE1018" s="267"/>
      <c r="GF1018" s="267"/>
      <c r="GG1018" s="267"/>
      <c r="GH1018" s="267"/>
      <c r="GI1018" s="267"/>
      <c r="GJ1018" s="267"/>
      <c r="GK1018" s="267"/>
      <c r="GL1018" s="267"/>
      <c r="GM1018" s="267"/>
      <c r="GN1018" s="267"/>
      <c r="GO1018" s="267"/>
      <c r="GP1018" s="267"/>
      <c r="GQ1018" s="267"/>
      <c r="GR1018" s="267"/>
      <c r="GS1018" s="267"/>
      <c r="GT1018" s="267"/>
      <c r="GU1018" s="267"/>
      <c r="GV1018" s="267"/>
    </row>
    <row r="1020" spans="1:204" s="502" customFormat="1">
      <c r="A1020" s="258"/>
      <c r="B1020" s="425"/>
      <c r="C1020" s="260"/>
      <c r="D1020" s="261"/>
      <c r="E1020" s="262"/>
      <c r="F1020" s="263"/>
      <c r="G1020" s="426"/>
      <c r="H1020" s="428"/>
      <c r="I1020" s="507"/>
      <c r="J1020" s="508"/>
      <c r="K1020" s="509"/>
      <c r="L1020" s="510"/>
      <c r="N1020" s="511"/>
      <c r="O1020" s="511"/>
      <c r="P1020" s="267"/>
      <c r="Q1020" s="267"/>
      <c r="R1020" s="267"/>
      <c r="S1020" s="267"/>
      <c r="T1020" s="267"/>
      <c r="U1020" s="267"/>
      <c r="V1020" s="267"/>
      <c r="W1020" s="267"/>
      <c r="X1020" s="267"/>
      <c r="Y1020" s="267"/>
      <c r="Z1020" s="267"/>
      <c r="AA1020" s="267"/>
      <c r="AB1020" s="267"/>
      <c r="AC1020" s="267"/>
      <c r="AD1020" s="267"/>
      <c r="AE1020" s="267"/>
      <c r="AF1020" s="267"/>
      <c r="AG1020" s="267"/>
      <c r="AH1020" s="267"/>
      <c r="AI1020" s="267"/>
      <c r="AJ1020" s="267"/>
      <c r="AK1020" s="267"/>
      <c r="AL1020" s="267"/>
      <c r="AM1020" s="267"/>
      <c r="AN1020" s="267"/>
      <c r="AO1020" s="267"/>
      <c r="AP1020" s="267"/>
      <c r="AQ1020" s="267"/>
      <c r="AR1020" s="267"/>
      <c r="AS1020" s="267"/>
      <c r="AT1020" s="267"/>
      <c r="AU1020" s="267"/>
      <c r="AV1020" s="267"/>
      <c r="AW1020" s="267"/>
      <c r="AX1020" s="267"/>
      <c r="AY1020" s="267"/>
      <c r="AZ1020" s="267"/>
      <c r="BA1020" s="267"/>
      <c r="BB1020" s="267"/>
      <c r="BC1020" s="267"/>
      <c r="BD1020" s="267"/>
      <c r="BE1020" s="267"/>
      <c r="BF1020" s="267"/>
      <c r="BG1020" s="267"/>
      <c r="BH1020" s="267"/>
      <c r="BI1020" s="267"/>
      <c r="BJ1020" s="267"/>
      <c r="BK1020" s="267"/>
      <c r="BL1020" s="267"/>
      <c r="BM1020" s="267"/>
      <c r="BN1020" s="267"/>
      <c r="BO1020" s="267"/>
      <c r="BP1020" s="267"/>
      <c r="BQ1020" s="267"/>
      <c r="BR1020" s="267"/>
      <c r="BS1020" s="26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267"/>
      <c r="CJ1020" s="267"/>
      <c r="CK1020" s="267"/>
      <c r="CL1020" s="267"/>
      <c r="CM1020" s="267"/>
      <c r="CN1020" s="267"/>
      <c r="CO1020" s="267"/>
      <c r="CP1020" s="267"/>
      <c r="CQ1020" s="267"/>
      <c r="CR1020" s="267"/>
      <c r="CS1020" s="267"/>
      <c r="CT1020" s="267"/>
      <c r="CU1020" s="267"/>
      <c r="CV1020" s="267"/>
      <c r="CW1020" s="267"/>
      <c r="CX1020" s="267"/>
      <c r="CY1020" s="267"/>
      <c r="CZ1020" s="267"/>
      <c r="DA1020" s="267"/>
      <c r="DB1020" s="267"/>
      <c r="DC1020" s="267"/>
      <c r="DD1020" s="267"/>
      <c r="DE1020" s="267"/>
      <c r="DF1020" s="267"/>
      <c r="DG1020" s="267"/>
      <c r="DH1020" s="267"/>
      <c r="DI1020" s="267"/>
      <c r="DJ1020" s="267"/>
      <c r="DK1020" s="267"/>
      <c r="DL1020" s="267"/>
      <c r="DM1020" s="267"/>
      <c r="DN1020" s="267"/>
      <c r="DO1020" s="267"/>
      <c r="DP1020" s="267"/>
      <c r="DQ1020" s="267"/>
      <c r="DR1020" s="267"/>
      <c r="DS1020" s="267"/>
      <c r="DT1020" s="267"/>
      <c r="DU1020" s="267"/>
      <c r="DV1020" s="267"/>
      <c r="DW1020" s="267"/>
      <c r="DX1020" s="267"/>
      <c r="DY1020" s="267"/>
      <c r="DZ1020" s="267"/>
      <c r="EA1020" s="267"/>
      <c r="EB1020" s="267"/>
      <c r="EC1020" s="267"/>
      <c r="ED1020" s="267"/>
      <c r="EE1020" s="267"/>
      <c r="EF1020" s="267"/>
      <c r="EG1020" s="267"/>
      <c r="EH1020" s="267"/>
      <c r="EI1020" s="267"/>
      <c r="EJ1020" s="267"/>
      <c r="EK1020" s="267"/>
      <c r="EL1020" s="267"/>
      <c r="EM1020" s="267"/>
      <c r="EN1020" s="267"/>
      <c r="EO1020" s="267"/>
      <c r="EP1020" s="267"/>
      <c r="EQ1020" s="267"/>
      <c r="ER1020" s="267"/>
      <c r="ES1020" s="267"/>
      <c r="ET1020" s="267"/>
      <c r="EU1020" s="267"/>
      <c r="EV1020" s="267"/>
      <c r="EW1020" s="267"/>
      <c r="EX1020" s="267"/>
      <c r="EY1020" s="267"/>
      <c r="EZ1020" s="267"/>
      <c r="FA1020" s="267"/>
      <c r="FB1020" s="267"/>
      <c r="FC1020" s="267"/>
      <c r="FD1020" s="267"/>
      <c r="FE1020" s="267"/>
      <c r="FF1020" s="267"/>
      <c r="FG1020" s="267"/>
      <c r="FH1020" s="267"/>
      <c r="FI1020" s="267"/>
      <c r="FJ1020" s="267"/>
      <c r="FK1020" s="267"/>
      <c r="FL1020" s="267"/>
      <c r="FM1020" s="267"/>
      <c r="FN1020" s="267"/>
      <c r="FO1020" s="267"/>
      <c r="FP1020" s="267"/>
      <c r="FQ1020" s="267"/>
      <c r="FR1020" s="267"/>
      <c r="FS1020" s="267"/>
      <c r="FT1020" s="267"/>
      <c r="FU1020" s="267"/>
      <c r="FV1020" s="267"/>
      <c r="FW1020" s="267"/>
      <c r="FX1020" s="267"/>
      <c r="FY1020" s="267"/>
      <c r="FZ1020" s="267"/>
      <c r="GA1020" s="267"/>
      <c r="GB1020" s="267"/>
      <c r="GC1020" s="267"/>
      <c r="GD1020" s="267"/>
      <c r="GE1020" s="267"/>
      <c r="GF1020" s="267"/>
      <c r="GG1020" s="267"/>
      <c r="GH1020" s="267"/>
      <c r="GI1020" s="267"/>
      <c r="GJ1020" s="267"/>
      <c r="GK1020" s="267"/>
      <c r="GL1020" s="267"/>
      <c r="GM1020" s="267"/>
      <c r="GN1020" s="267"/>
      <c r="GO1020" s="267"/>
      <c r="GP1020" s="267"/>
      <c r="GQ1020" s="267"/>
      <c r="GR1020" s="267"/>
      <c r="GS1020" s="267"/>
      <c r="GT1020" s="267"/>
      <c r="GU1020" s="267"/>
      <c r="GV1020" s="267"/>
    </row>
    <row r="1022" spans="1:204" s="502" customFormat="1">
      <c r="A1022" s="258"/>
      <c r="B1022" s="425"/>
      <c r="C1022" s="260"/>
      <c r="D1022" s="261"/>
      <c r="E1022" s="262"/>
      <c r="F1022" s="263"/>
      <c r="G1022" s="426"/>
      <c r="H1022" s="428"/>
      <c r="I1022" s="507"/>
      <c r="J1022" s="508"/>
      <c r="K1022" s="509"/>
      <c r="L1022" s="510"/>
      <c r="N1022" s="511"/>
      <c r="O1022" s="511"/>
      <c r="P1022" s="267"/>
      <c r="Q1022" s="267"/>
      <c r="R1022" s="267"/>
      <c r="S1022" s="267"/>
      <c r="T1022" s="267"/>
      <c r="U1022" s="267"/>
      <c r="V1022" s="267"/>
      <c r="W1022" s="267"/>
      <c r="X1022" s="267"/>
      <c r="Y1022" s="267"/>
      <c r="Z1022" s="267"/>
      <c r="AA1022" s="267"/>
      <c r="AB1022" s="267"/>
      <c r="AC1022" s="267"/>
      <c r="AD1022" s="267"/>
      <c r="AE1022" s="267"/>
      <c r="AF1022" s="267"/>
      <c r="AG1022" s="267"/>
      <c r="AH1022" s="267"/>
      <c r="AI1022" s="267"/>
      <c r="AJ1022" s="267"/>
      <c r="AK1022" s="267"/>
      <c r="AL1022" s="267"/>
      <c r="AM1022" s="267"/>
      <c r="AN1022" s="267"/>
      <c r="AO1022" s="267"/>
      <c r="AP1022" s="267"/>
      <c r="AQ1022" s="267"/>
      <c r="AR1022" s="267"/>
      <c r="AS1022" s="267"/>
      <c r="AT1022" s="267"/>
      <c r="AU1022" s="267"/>
      <c r="AV1022" s="267"/>
      <c r="AW1022" s="267"/>
      <c r="AX1022" s="267"/>
      <c r="AY1022" s="267"/>
      <c r="AZ1022" s="267"/>
      <c r="BA1022" s="267"/>
      <c r="BB1022" s="267"/>
      <c r="BC1022" s="267"/>
      <c r="BD1022" s="267"/>
      <c r="BE1022" s="267"/>
      <c r="BF1022" s="267"/>
      <c r="BG1022" s="267"/>
      <c r="BH1022" s="267"/>
      <c r="BI1022" s="267"/>
      <c r="BJ1022" s="267"/>
      <c r="BK1022" s="267"/>
      <c r="BL1022" s="267"/>
      <c r="BM1022" s="267"/>
      <c r="BN1022" s="267"/>
      <c r="BO1022" s="267"/>
      <c r="BP1022" s="267"/>
      <c r="BQ1022" s="267"/>
      <c r="BR1022" s="267"/>
      <c r="BS1022" s="26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267"/>
      <c r="CJ1022" s="267"/>
      <c r="CK1022" s="267"/>
      <c r="CL1022" s="267"/>
      <c r="CM1022" s="267"/>
      <c r="CN1022" s="267"/>
      <c r="CO1022" s="267"/>
      <c r="CP1022" s="267"/>
      <c r="CQ1022" s="267"/>
      <c r="CR1022" s="267"/>
      <c r="CS1022" s="267"/>
      <c r="CT1022" s="267"/>
      <c r="CU1022" s="267"/>
      <c r="CV1022" s="267"/>
      <c r="CW1022" s="267"/>
      <c r="CX1022" s="267"/>
      <c r="CY1022" s="267"/>
      <c r="CZ1022" s="267"/>
      <c r="DA1022" s="267"/>
      <c r="DB1022" s="267"/>
      <c r="DC1022" s="267"/>
      <c r="DD1022" s="267"/>
      <c r="DE1022" s="267"/>
      <c r="DF1022" s="267"/>
      <c r="DG1022" s="267"/>
      <c r="DH1022" s="267"/>
      <c r="DI1022" s="267"/>
      <c r="DJ1022" s="267"/>
      <c r="DK1022" s="267"/>
      <c r="DL1022" s="267"/>
      <c r="DM1022" s="267"/>
      <c r="DN1022" s="267"/>
      <c r="DO1022" s="267"/>
      <c r="DP1022" s="267"/>
      <c r="DQ1022" s="267"/>
      <c r="DR1022" s="267"/>
      <c r="DS1022" s="267"/>
      <c r="DT1022" s="267"/>
      <c r="DU1022" s="267"/>
      <c r="DV1022" s="267"/>
      <c r="DW1022" s="267"/>
      <c r="DX1022" s="267"/>
      <c r="DY1022" s="267"/>
      <c r="DZ1022" s="267"/>
      <c r="EA1022" s="267"/>
      <c r="EB1022" s="267"/>
      <c r="EC1022" s="267"/>
      <c r="ED1022" s="267"/>
      <c r="EE1022" s="267"/>
      <c r="EF1022" s="267"/>
      <c r="EG1022" s="267"/>
      <c r="EH1022" s="267"/>
      <c r="EI1022" s="267"/>
      <c r="EJ1022" s="267"/>
      <c r="EK1022" s="267"/>
      <c r="EL1022" s="267"/>
      <c r="EM1022" s="267"/>
      <c r="EN1022" s="267"/>
      <c r="EO1022" s="267"/>
      <c r="EP1022" s="267"/>
      <c r="EQ1022" s="267"/>
      <c r="ER1022" s="267"/>
      <c r="ES1022" s="267"/>
      <c r="ET1022" s="267"/>
      <c r="EU1022" s="267"/>
      <c r="EV1022" s="267"/>
      <c r="EW1022" s="267"/>
      <c r="EX1022" s="267"/>
      <c r="EY1022" s="267"/>
      <c r="EZ1022" s="267"/>
      <c r="FA1022" s="267"/>
      <c r="FB1022" s="267"/>
      <c r="FC1022" s="267"/>
      <c r="FD1022" s="267"/>
      <c r="FE1022" s="267"/>
      <c r="FF1022" s="267"/>
      <c r="FG1022" s="267"/>
      <c r="FH1022" s="267"/>
      <c r="FI1022" s="267"/>
      <c r="FJ1022" s="267"/>
      <c r="FK1022" s="267"/>
      <c r="FL1022" s="267"/>
      <c r="FM1022" s="267"/>
      <c r="FN1022" s="267"/>
      <c r="FO1022" s="267"/>
      <c r="FP1022" s="267"/>
      <c r="FQ1022" s="267"/>
      <c r="FR1022" s="267"/>
      <c r="FS1022" s="267"/>
      <c r="FT1022" s="267"/>
      <c r="FU1022" s="267"/>
      <c r="FV1022" s="267"/>
      <c r="FW1022" s="267"/>
      <c r="FX1022" s="267"/>
      <c r="FY1022" s="267"/>
      <c r="FZ1022" s="267"/>
      <c r="GA1022" s="267"/>
      <c r="GB1022" s="267"/>
      <c r="GC1022" s="267"/>
      <c r="GD1022" s="267"/>
      <c r="GE1022" s="267"/>
      <c r="GF1022" s="267"/>
      <c r="GG1022" s="267"/>
      <c r="GH1022" s="267"/>
      <c r="GI1022" s="267"/>
      <c r="GJ1022" s="267"/>
      <c r="GK1022" s="267"/>
      <c r="GL1022" s="267"/>
      <c r="GM1022" s="267"/>
      <c r="GN1022" s="267"/>
      <c r="GO1022" s="267"/>
      <c r="GP1022" s="267"/>
      <c r="GQ1022" s="267"/>
      <c r="GR1022" s="267"/>
      <c r="GS1022" s="267"/>
      <c r="GT1022" s="267"/>
      <c r="GU1022" s="267"/>
      <c r="GV1022" s="267"/>
    </row>
    <row r="1024" spans="1:204" s="502" customFormat="1">
      <c r="A1024" s="258"/>
      <c r="B1024" s="425"/>
      <c r="C1024" s="260"/>
      <c r="D1024" s="261"/>
      <c r="E1024" s="262"/>
      <c r="F1024" s="263"/>
      <c r="G1024" s="426"/>
      <c r="H1024" s="428"/>
      <c r="I1024" s="507"/>
      <c r="J1024" s="508"/>
      <c r="K1024" s="509"/>
      <c r="L1024" s="510"/>
      <c r="N1024" s="511"/>
      <c r="O1024" s="511"/>
      <c r="P1024" s="267"/>
      <c r="Q1024" s="267"/>
      <c r="R1024" s="267"/>
      <c r="S1024" s="267"/>
      <c r="T1024" s="267"/>
      <c r="U1024" s="267"/>
      <c r="V1024" s="267"/>
      <c r="W1024" s="267"/>
      <c r="X1024" s="267"/>
      <c r="Y1024" s="267"/>
      <c r="Z1024" s="267"/>
      <c r="AA1024" s="267"/>
      <c r="AB1024" s="267"/>
      <c r="AC1024" s="267"/>
      <c r="AD1024" s="267"/>
      <c r="AE1024" s="267"/>
      <c r="AF1024" s="267"/>
      <c r="AG1024" s="267"/>
      <c r="AH1024" s="267"/>
      <c r="AI1024" s="267"/>
      <c r="AJ1024" s="267"/>
      <c r="AK1024" s="267"/>
      <c r="AL1024" s="267"/>
      <c r="AM1024" s="267"/>
      <c r="AN1024" s="267"/>
      <c r="AO1024" s="267"/>
      <c r="AP1024" s="267"/>
      <c r="AQ1024" s="267"/>
      <c r="AR1024" s="267"/>
      <c r="AS1024" s="267"/>
      <c r="AT1024" s="267"/>
      <c r="AU1024" s="267"/>
      <c r="AV1024" s="267"/>
      <c r="AW1024" s="267"/>
      <c r="AX1024" s="267"/>
      <c r="AY1024" s="267"/>
      <c r="AZ1024" s="267"/>
      <c r="BA1024" s="267"/>
      <c r="BB1024" s="267"/>
      <c r="BC1024" s="267"/>
      <c r="BD1024" s="267"/>
      <c r="BE1024" s="267"/>
      <c r="BF1024" s="267"/>
      <c r="BG1024" s="267"/>
      <c r="BH1024" s="267"/>
      <c r="BI1024" s="267"/>
      <c r="BJ1024" s="267"/>
      <c r="BK1024" s="267"/>
      <c r="BL1024" s="267"/>
      <c r="BM1024" s="267"/>
      <c r="BN1024" s="267"/>
      <c r="BO1024" s="267"/>
      <c r="BP1024" s="267"/>
      <c r="BQ1024" s="267"/>
      <c r="BR1024" s="267"/>
      <c r="BS1024" s="26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267"/>
      <c r="CJ1024" s="267"/>
      <c r="CK1024" s="267"/>
      <c r="CL1024" s="267"/>
      <c r="CM1024" s="267"/>
      <c r="CN1024" s="267"/>
      <c r="CO1024" s="267"/>
      <c r="CP1024" s="267"/>
      <c r="CQ1024" s="267"/>
      <c r="CR1024" s="267"/>
      <c r="CS1024" s="267"/>
      <c r="CT1024" s="267"/>
      <c r="CU1024" s="267"/>
      <c r="CV1024" s="267"/>
      <c r="CW1024" s="267"/>
      <c r="CX1024" s="267"/>
      <c r="CY1024" s="267"/>
      <c r="CZ1024" s="267"/>
      <c r="DA1024" s="267"/>
      <c r="DB1024" s="267"/>
      <c r="DC1024" s="267"/>
      <c r="DD1024" s="267"/>
      <c r="DE1024" s="267"/>
      <c r="DF1024" s="267"/>
      <c r="DG1024" s="267"/>
      <c r="DH1024" s="267"/>
      <c r="DI1024" s="267"/>
      <c r="DJ1024" s="267"/>
      <c r="DK1024" s="267"/>
      <c r="DL1024" s="267"/>
      <c r="DM1024" s="267"/>
      <c r="DN1024" s="267"/>
      <c r="DO1024" s="267"/>
      <c r="DP1024" s="267"/>
      <c r="DQ1024" s="267"/>
      <c r="DR1024" s="267"/>
      <c r="DS1024" s="267"/>
      <c r="DT1024" s="267"/>
      <c r="DU1024" s="267"/>
      <c r="DV1024" s="267"/>
      <c r="DW1024" s="267"/>
      <c r="DX1024" s="267"/>
      <c r="DY1024" s="267"/>
      <c r="DZ1024" s="267"/>
      <c r="EA1024" s="267"/>
      <c r="EB1024" s="267"/>
      <c r="EC1024" s="267"/>
      <c r="ED1024" s="267"/>
      <c r="EE1024" s="267"/>
      <c r="EF1024" s="267"/>
      <c r="EG1024" s="267"/>
      <c r="EH1024" s="267"/>
      <c r="EI1024" s="267"/>
      <c r="EJ1024" s="267"/>
      <c r="EK1024" s="267"/>
      <c r="EL1024" s="267"/>
      <c r="EM1024" s="267"/>
      <c r="EN1024" s="267"/>
      <c r="EO1024" s="267"/>
      <c r="EP1024" s="267"/>
      <c r="EQ1024" s="267"/>
      <c r="ER1024" s="267"/>
      <c r="ES1024" s="267"/>
      <c r="ET1024" s="267"/>
      <c r="EU1024" s="267"/>
      <c r="EV1024" s="267"/>
      <c r="EW1024" s="267"/>
      <c r="EX1024" s="267"/>
      <c r="EY1024" s="267"/>
      <c r="EZ1024" s="267"/>
      <c r="FA1024" s="267"/>
      <c r="FB1024" s="267"/>
      <c r="FC1024" s="267"/>
      <c r="FD1024" s="267"/>
      <c r="FE1024" s="267"/>
      <c r="FF1024" s="267"/>
      <c r="FG1024" s="267"/>
      <c r="FH1024" s="267"/>
      <c r="FI1024" s="267"/>
      <c r="FJ1024" s="267"/>
      <c r="FK1024" s="267"/>
      <c r="FL1024" s="267"/>
      <c r="FM1024" s="267"/>
      <c r="FN1024" s="267"/>
      <c r="FO1024" s="267"/>
      <c r="FP1024" s="267"/>
      <c r="FQ1024" s="267"/>
      <c r="FR1024" s="267"/>
      <c r="FS1024" s="267"/>
      <c r="FT1024" s="267"/>
      <c r="FU1024" s="267"/>
      <c r="FV1024" s="267"/>
      <c r="FW1024" s="267"/>
      <c r="FX1024" s="267"/>
      <c r="FY1024" s="267"/>
      <c r="FZ1024" s="267"/>
      <c r="GA1024" s="267"/>
      <c r="GB1024" s="267"/>
      <c r="GC1024" s="267"/>
      <c r="GD1024" s="267"/>
      <c r="GE1024" s="267"/>
      <c r="GF1024" s="267"/>
      <c r="GG1024" s="267"/>
      <c r="GH1024" s="267"/>
      <c r="GI1024" s="267"/>
      <c r="GJ1024" s="267"/>
      <c r="GK1024" s="267"/>
      <c r="GL1024" s="267"/>
      <c r="GM1024" s="267"/>
      <c r="GN1024" s="267"/>
      <c r="GO1024" s="267"/>
      <c r="GP1024" s="267"/>
      <c r="GQ1024" s="267"/>
      <c r="GR1024" s="267"/>
      <c r="GS1024" s="267"/>
      <c r="GT1024" s="267"/>
      <c r="GU1024" s="267"/>
      <c r="GV1024" s="267"/>
    </row>
    <row r="1026" spans="1:204" s="502" customFormat="1">
      <c r="A1026" s="258"/>
      <c r="B1026" s="425"/>
      <c r="C1026" s="260"/>
      <c r="D1026" s="261"/>
      <c r="E1026" s="262"/>
      <c r="F1026" s="263"/>
      <c r="G1026" s="426"/>
      <c r="H1026" s="428"/>
      <c r="I1026" s="507"/>
      <c r="J1026" s="508"/>
      <c r="K1026" s="509"/>
      <c r="L1026" s="510"/>
      <c r="N1026" s="511"/>
      <c r="O1026" s="511"/>
      <c r="P1026" s="267"/>
      <c r="Q1026" s="267"/>
      <c r="R1026" s="267"/>
      <c r="S1026" s="267"/>
      <c r="T1026" s="267"/>
      <c r="U1026" s="267"/>
      <c r="V1026" s="267"/>
      <c r="W1026" s="267"/>
      <c r="X1026" s="267"/>
      <c r="Y1026" s="267"/>
      <c r="Z1026" s="267"/>
      <c r="AA1026" s="267"/>
      <c r="AB1026" s="267"/>
      <c r="AC1026" s="267"/>
      <c r="AD1026" s="267"/>
      <c r="AE1026" s="267"/>
      <c r="AF1026" s="267"/>
      <c r="AG1026" s="267"/>
      <c r="AH1026" s="267"/>
      <c r="AI1026" s="267"/>
      <c r="AJ1026" s="267"/>
      <c r="AK1026" s="267"/>
      <c r="AL1026" s="267"/>
      <c r="AM1026" s="267"/>
      <c r="AN1026" s="267"/>
      <c r="AO1026" s="267"/>
      <c r="AP1026" s="267"/>
      <c r="AQ1026" s="267"/>
      <c r="AR1026" s="267"/>
      <c r="AS1026" s="267"/>
      <c r="AT1026" s="267"/>
      <c r="AU1026" s="267"/>
      <c r="AV1026" s="267"/>
      <c r="AW1026" s="267"/>
      <c r="AX1026" s="267"/>
      <c r="AY1026" s="267"/>
      <c r="AZ1026" s="267"/>
      <c r="BA1026" s="267"/>
      <c r="BB1026" s="267"/>
      <c r="BC1026" s="267"/>
      <c r="BD1026" s="267"/>
      <c r="BE1026" s="267"/>
      <c r="BF1026" s="267"/>
      <c r="BG1026" s="267"/>
      <c r="BH1026" s="267"/>
      <c r="BI1026" s="267"/>
      <c r="BJ1026" s="267"/>
      <c r="BK1026" s="267"/>
      <c r="BL1026" s="267"/>
      <c r="BM1026" s="267"/>
      <c r="BN1026" s="267"/>
      <c r="BO1026" s="267"/>
      <c r="BP1026" s="267"/>
      <c r="BQ1026" s="267"/>
      <c r="BR1026" s="267"/>
      <c r="BS1026" s="26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267"/>
      <c r="CJ1026" s="267"/>
      <c r="CK1026" s="267"/>
      <c r="CL1026" s="267"/>
      <c r="CM1026" s="267"/>
      <c r="CN1026" s="267"/>
      <c r="CO1026" s="267"/>
      <c r="CP1026" s="267"/>
      <c r="CQ1026" s="267"/>
      <c r="CR1026" s="267"/>
      <c r="CS1026" s="267"/>
      <c r="CT1026" s="267"/>
      <c r="CU1026" s="267"/>
      <c r="CV1026" s="267"/>
      <c r="CW1026" s="267"/>
      <c r="CX1026" s="267"/>
      <c r="CY1026" s="267"/>
      <c r="CZ1026" s="267"/>
      <c r="DA1026" s="267"/>
      <c r="DB1026" s="267"/>
      <c r="DC1026" s="267"/>
      <c r="DD1026" s="267"/>
      <c r="DE1026" s="267"/>
      <c r="DF1026" s="267"/>
      <c r="DG1026" s="267"/>
      <c r="DH1026" s="267"/>
      <c r="DI1026" s="267"/>
      <c r="DJ1026" s="267"/>
      <c r="DK1026" s="267"/>
      <c r="DL1026" s="267"/>
      <c r="DM1026" s="267"/>
      <c r="DN1026" s="267"/>
      <c r="DO1026" s="267"/>
      <c r="DP1026" s="267"/>
      <c r="DQ1026" s="267"/>
      <c r="DR1026" s="267"/>
      <c r="DS1026" s="267"/>
      <c r="DT1026" s="267"/>
      <c r="DU1026" s="267"/>
      <c r="DV1026" s="267"/>
      <c r="DW1026" s="267"/>
      <c r="DX1026" s="267"/>
      <c r="DY1026" s="267"/>
      <c r="DZ1026" s="267"/>
      <c r="EA1026" s="267"/>
      <c r="EB1026" s="267"/>
      <c r="EC1026" s="267"/>
      <c r="ED1026" s="267"/>
      <c r="EE1026" s="267"/>
      <c r="EF1026" s="267"/>
      <c r="EG1026" s="267"/>
      <c r="EH1026" s="267"/>
      <c r="EI1026" s="267"/>
      <c r="EJ1026" s="267"/>
      <c r="EK1026" s="267"/>
      <c r="EL1026" s="267"/>
      <c r="EM1026" s="267"/>
      <c r="EN1026" s="267"/>
      <c r="EO1026" s="267"/>
      <c r="EP1026" s="267"/>
      <c r="EQ1026" s="267"/>
      <c r="ER1026" s="267"/>
      <c r="ES1026" s="267"/>
      <c r="ET1026" s="267"/>
      <c r="EU1026" s="267"/>
      <c r="EV1026" s="267"/>
      <c r="EW1026" s="267"/>
      <c r="EX1026" s="267"/>
      <c r="EY1026" s="267"/>
      <c r="EZ1026" s="267"/>
      <c r="FA1026" s="267"/>
      <c r="FB1026" s="267"/>
      <c r="FC1026" s="267"/>
      <c r="FD1026" s="267"/>
      <c r="FE1026" s="267"/>
      <c r="FF1026" s="267"/>
      <c r="FG1026" s="267"/>
      <c r="FH1026" s="267"/>
      <c r="FI1026" s="267"/>
      <c r="FJ1026" s="267"/>
      <c r="FK1026" s="267"/>
      <c r="FL1026" s="267"/>
      <c r="FM1026" s="267"/>
      <c r="FN1026" s="267"/>
      <c r="FO1026" s="267"/>
      <c r="FP1026" s="267"/>
      <c r="FQ1026" s="267"/>
      <c r="FR1026" s="267"/>
      <c r="FS1026" s="267"/>
      <c r="FT1026" s="267"/>
      <c r="FU1026" s="267"/>
      <c r="FV1026" s="267"/>
      <c r="FW1026" s="267"/>
      <c r="FX1026" s="267"/>
      <c r="FY1026" s="267"/>
      <c r="FZ1026" s="267"/>
      <c r="GA1026" s="267"/>
      <c r="GB1026" s="267"/>
      <c r="GC1026" s="267"/>
      <c r="GD1026" s="267"/>
      <c r="GE1026" s="267"/>
      <c r="GF1026" s="267"/>
      <c r="GG1026" s="267"/>
      <c r="GH1026" s="267"/>
      <c r="GI1026" s="267"/>
      <c r="GJ1026" s="267"/>
      <c r="GK1026" s="267"/>
      <c r="GL1026" s="267"/>
      <c r="GM1026" s="267"/>
      <c r="GN1026" s="267"/>
      <c r="GO1026" s="267"/>
      <c r="GP1026" s="267"/>
      <c r="GQ1026" s="267"/>
      <c r="GR1026" s="267"/>
      <c r="GS1026" s="267"/>
      <c r="GT1026" s="267"/>
      <c r="GU1026" s="267"/>
      <c r="GV1026" s="267"/>
    </row>
    <row r="1028" spans="1:204" s="502" customFormat="1">
      <c r="A1028" s="258"/>
      <c r="B1028" s="425"/>
      <c r="C1028" s="260"/>
      <c r="D1028" s="261"/>
      <c r="E1028" s="262"/>
      <c r="F1028" s="263"/>
      <c r="G1028" s="426"/>
      <c r="H1028" s="428"/>
      <c r="I1028" s="507"/>
      <c r="J1028" s="508"/>
      <c r="K1028" s="509"/>
      <c r="L1028" s="510"/>
      <c r="N1028" s="511"/>
      <c r="O1028" s="511"/>
      <c r="P1028" s="267"/>
      <c r="Q1028" s="267"/>
      <c r="R1028" s="267"/>
      <c r="S1028" s="267"/>
      <c r="T1028" s="267"/>
      <c r="U1028" s="267"/>
      <c r="V1028" s="267"/>
      <c r="W1028" s="267"/>
      <c r="X1028" s="267"/>
      <c r="Y1028" s="267"/>
      <c r="Z1028" s="267"/>
      <c r="AA1028" s="267"/>
      <c r="AB1028" s="267"/>
      <c r="AC1028" s="267"/>
      <c r="AD1028" s="267"/>
      <c r="AE1028" s="267"/>
      <c r="AF1028" s="267"/>
      <c r="AG1028" s="267"/>
      <c r="AH1028" s="267"/>
      <c r="AI1028" s="267"/>
      <c r="AJ1028" s="267"/>
      <c r="AK1028" s="267"/>
      <c r="AL1028" s="267"/>
      <c r="AM1028" s="267"/>
      <c r="AN1028" s="267"/>
      <c r="AO1028" s="267"/>
      <c r="AP1028" s="267"/>
      <c r="AQ1028" s="267"/>
      <c r="AR1028" s="267"/>
      <c r="AS1028" s="267"/>
      <c r="AT1028" s="267"/>
      <c r="AU1028" s="267"/>
      <c r="AV1028" s="267"/>
      <c r="AW1028" s="267"/>
      <c r="AX1028" s="267"/>
      <c r="AY1028" s="267"/>
      <c r="AZ1028" s="267"/>
      <c r="BA1028" s="267"/>
      <c r="BB1028" s="267"/>
      <c r="BC1028" s="267"/>
      <c r="BD1028" s="267"/>
      <c r="BE1028" s="267"/>
      <c r="BF1028" s="267"/>
      <c r="BG1028" s="267"/>
      <c r="BH1028" s="267"/>
      <c r="BI1028" s="267"/>
      <c r="BJ1028" s="267"/>
      <c r="BK1028" s="267"/>
      <c r="BL1028" s="267"/>
      <c r="BM1028" s="267"/>
      <c r="BN1028" s="267"/>
      <c r="BO1028" s="267"/>
      <c r="BP1028" s="267"/>
      <c r="BQ1028" s="267"/>
      <c r="BR1028" s="267"/>
      <c r="BS1028" s="26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267"/>
      <c r="CJ1028" s="267"/>
      <c r="CK1028" s="267"/>
      <c r="CL1028" s="267"/>
      <c r="CM1028" s="267"/>
      <c r="CN1028" s="267"/>
      <c r="CO1028" s="267"/>
      <c r="CP1028" s="267"/>
      <c r="CQ1028" s="267"/>
      <c r="CR1028" s="267"/>
      <c r="CS1028" s="267"/>
      <c r="CT1028" s="267"/>
      <c r="CU1028" s="267"/>
      <c r="CV1028" s="267"/>
      <c r="CW1028" s="267"/>
      <c r="CX1028" s="267"/>
      <c r="CY1028" s="267"/>
      <c r="CZ1028" s="267"/>
      <c r="DA1028" s="267"/>
      <c r="DB1028" s="267"/>
      <c r="DC1028" s="267"/>
      <c r="DD1028" s="267"/>
      <c r="DE1028" s="267"/>
      <c r="DF1028" s="267"/>
      <c r="DG1028" s="267"/>
      <c r="DH1028" s="267"/>
      <c r="DI1028" s="267"/>
      <c r="DJ1028" s="267"/>
      <c r="DK1028" s="267"/>
      <c r="DL1028" s="267"/>
      <c r="DM1028" s="267"/>
      <c r="DN1028" s="267"/>
      <c r="DO1028" s="267"/>
      <c r="DP1028" s="267"/>
      <c r="DQ1028" s="267"/>
      <c r="DR1028" s="267"/>
      <c r="DS1028" s="267"/>
      <c r="DT1028" s="267"/>
      <c r="DU1028" s="267"/>
      <c r="DV1028" s="267"/>
      <c r="DW1028" s="267"/>
      <c r="DX1028" s="267"/>
      <c r="DY1028" s="267"/>
      <c r="DZ1028" s="267"/>
      <c r="EA1028" s="267"/>
      <c r="EB1028" s="267"/>
      <c r="EC1028" s="267"/>
      <c r="ED1028" s="267"/>
      <c r="EE1028" s="267"/>
      <c r="EF1028" s="267"/>
      <c r="EG1028" s="267"/>
      <c r="EH1028" s="267"/>
      <c r="EI1028" s="267"/>
      <c r="EJ1028" s="267"/>
      <c r="EK1028" s="267"/>
      <c r="EL1028" s="267"/>
      <c r="EM1028" s="267"/>
      <c r="EN1028" s="267"/>
      <c r="EO1028" s="267"/>
      <c r="EP1028" s="267"/>
      <c r="EQ1028" s="267"/>
      <c r="ER1028" s="267"/>
      <c r="ES1028" s="267"/>
      <c r="ET1028" s="267"/>
      <c r="EU1028" s="267"/>
      <c r="EV1028" s="267"/>
      <c r="EW1028" s="267"/>
      <c r="EX1028" s="267"/>
      <c r="EY1028" s="267"/>
      <c r="EZ1028" s="267"/>
      <c r="FA1028" s="267"/>
      <c r="FB1028" s="267"/>
      <c r="FC1028" s="267"/>
      <c r="FD1028" s="267"/>
      <c r="FE1028" s="267"/>
      <c r="FF1028" s="267"/>
      <c r="FG1028" s="267"/>
      <c r="FH1028" s="267"/>
      <c r="FI1028" s="267"/>
      <c r="FJ1028" s="267"/>
      <c r="FK1028" s="267"/>
      <c r="FL1028" s="267"/>
      <c r="FM1028" s="267"/>
      <c r="FN1028" s="267"/>
      <c r="FO1028" s="267"/>
      <c r="FP1028" s="267"/>
      <c r="FQ1028" s="267"/>
      <c r="FR1028" s="267"/>
      <c r="FS1028" s="267"/>
      <c r="FT1028" s="267"/>
      <c r="FU1028" s="267"/>
      <c r="FV1028" s="267"/>
      <c r="FW1028" s="267"/>
      <c r="FX1028" s="267"/>
      <c r="FY1028" s="267"/>
      <c r="FZ1028" s="267"/>
      <c r="GA1028" s="267"/>
      <c r="GB1028" s="267"/>
      <c r="GC1028" s="267"/>
      <c r="GD1028" s="267"/>
      <c r="GE1028" s="267"/>
      <c r="GF1028" s="267"/>
      <c r="GG1028" s="267"/>
      <c r="GH1028" s="267"/>
      <c r="GI1028" s="267"/>
      <c r="GJ1028" s="267"/>
      <c r="GK1028" s="267"/>
      <c r="GL1028" s="267"/>
      <c r="GM1028" s="267"/>
      <c r="GN1028" s="267"/>
      <c r="GO1028" s="267"/>
      <c r="GP1028" s="267"/>
      <c r="GQ1028" s="267"/>
      <c r="GR1028" s="267"/>
      <c r="GS1028" s="267"/>
      <c r="GT1028" s="267"/>
      <c r="GU1028" s="267"/>
      <c r="GV1028" s="267"/>
    </row>
    <row r="1029" spans="1:204" s="502" customFormat="1">
      <c r="A1029" s="258"/>
      <c r="B1029" s="425"/>
      <c r="C1029" s="260"/>
      <c r="D1029" s="261"/>
      <c r="E1029" s="262"/>
      <c r="F1029" s="263"/>
      <c r="G1029" s="426"/>
      <c r="H1029" s="428"/>
      <c r="I1029" s="507"/>
      <c r="J1029" s="508"/>
      <c r="K1029" s="509"/>
      <c r="L1029" s="510"/>
      <c r="N1029" s="511"/>
      <c r="O1029" s="511"/>
      <c r="P1029" s="267"/>
      <c r="Q1029" s="267"/>
      <c r="R1029" s="267"/>
      <c r="S1029" s="267"/>
      <c r="T1029" s="267"/>
      <c r="U1029" s="267"/>
      <c r="V1029" s="267"/>
      <c r="W1029" s="267"/>
      <c r="X1029" s="267"/>
      <c r="Y1029" s="267"/>
      <c r="Z1029" s="267"/>
      <c r="AA1029" s="267"/>
      <c r="AB1029" s="267"/>
      <c r="AC1029" s="267"/>
      <c r="AD1029" s="267"/>
      <c r="AE1029" s="267"/>
      <c r="AF1029" s="267"/>
      <c r="AG1029" s="267"/>
      <c r="AH1029" s="267"/>
      <c r="AI1029" s="267"/>
      <c r="AJ1029" s="267"/>
      <c r="AK1029" s="267"/>
      <c r="AL1029" s="267"/>
      <c r="AM1029" s="267"/>
      <c r="AN1029" s="267"/>
      <c r="AO1029" s="267"/>
      <c r="AP1029" s="267"/>
      <c r="AQ1029" s="267"/>
      <c r="AR1029" s="267"/>
      <c r="AS1029" s="267"/>
      <c r="AT1029" s="267"/>
      <c r="AU1029" s="267"/>
      <c r="AV1029" s="267"/>
      <c r="AW1029" s="267"/>
      <c r="AX1029" s="267"/>
      <c r="AY1029" s="267"/>
      <c r="AZ1029" s="267"/>
      <c r="BA1029" s="267"/>
      <c r="BB1029" s="267"/>
      <c r="BC1029" s="267"/>
      <c r="BD1029" s="267"/>
      <c r="BE1029" s="267"/>
      <c r="BF1029" s="267"/>
      <c r="BG1029" s="267"/>
      <c r="BH1029" s="267"/>
      <c r="BI1029" s="267"/>
      <c r="BJ1029" s="267"/>
      <c r="BK1029" s="267"/>
      <c r="BL1029" s="267"/>
      <c r="BM1029" s="267"/>
      <c r="BN1029" s="267"/>
      <c r="BO1029" s="267"/>
      <c r="BP1029" s="267"/>
      <c r="BQ1029" s="267"/>
      <c r="BR1029" s="267"/>
      <c r="BS1029" s="26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267"/>
      <c r="CJ1029" s="267"/>
      <c r="CK1029" s="267"/>
      <c r="CL1029" s="267"/>
      <c r="CM1029" s="267"/>
      <c r="CN1029" s="267"/>
      <c r="CO1029" s="267"/>
      <c r="CP1029" s="267"/>
      <c r="CQ1029" s="267"/>
      <c r="CR1029" s="267"/>
      <c r="CS1029" s="267"/>
      <c r="CT1029" s="267"/>
      <c r="CU1029" s="267"/>
      <c r="CV1029" s="267"/>
      <c r="CW1029" s="267"/>
      <c r="CX1029" s="267"/>
      <c r="CY1029" s="267"/>
      <c r="CZ1029" s="267"/>
      <c r="DA1029" s="267"/>
      <c r="DB1029" s="267"/>
      <c r="DC1029" s="267"/>
      <c r="DD1029" s="267"/>
      <c r="DE1029" s="267"/>
      <c r="DF1029" s="267"/>
      <c r="DG1029" s="267"/>
      <c r="DH1029" s="267"/>
      <c r="DI1029" s="267"/>
      <c r="DJ1029" s="267"/>
      <c r="DK1029" s="267"/>
      <c r="DL1029" s="267"/>
      <c r="DM1029" s="267"/>
      <c r="DN1029" s="267"/>
      <c r="DO1029" s="267"/>
      <c r="DP1029" s="267"/>
      <c r="DQ1029" s="267"/>
      <c r="DR1029" s="267"/>
      <c r="DS1029" s="267"/>
      <c r="DT1029" s="267"/>
      <c r="DU1029" s="267"/>
      <c r="DV1029" s="267"/>
      <c r="DW1029" s="267"/>
      <c r="DX1029" s="267"/>
      <c r="DY1029" s="267"/>
      <c r="DZ1029" s="267"/>
      <c r="EA1029" s="267"/>
      <c r="EB1029" s="267"/>
      <c r="EC1029" s="267"/>
      <c r="ED1029" s="267"/>
      <c r="EE1029" s="267"/>
      <c r="EF1029" s="267"/>
      <c r="EG1029" s="267"/>
      <c r="EH1029" s="267"/>
      <c r="EI1029" s="267"/>
      <c r="EJ1029" s="267"/>
      <c r="EK1029" s="267"/>
      <c r="EL1029" s="267"/>
      <c r="EM1029" s="267"/>
      <c r="EN1029" s="267"/>
      <c r="EO1029" s="267"/>
      <c r="EP1029" s="267"/>
      <c r="EQ1029" s="267"/>
      <c r="ER1029" s="267"/>
      <c r="ES1029" s="267"/>
      <c r="ET1029" s="267"/>
      <c r="EU1029" s="267"/>
      <c r="EV1029" s="267"/>
      <c r="EW1029" s="267"/>
      <c r="EX1029" s="267"/>
      <c r="EY1029" s="267"/>
      <c r="EZ1029" s="267"/>
      <c r="FA1029" s="267"/>
      <c r="FB1029" s="267"/>
      <c r="FC1029" s="267"/>
      <c r="FD1029" s="267"/>
      <c r="FE1029" s="267"/>
      <c r="FF1029" s="267"/>
      <c r="FG1029" s="267"/>
      <c r="FH1029" s="267"/>
      <c r="FI1029" s="267"/>
      <c r="FJ1029" s="267"/>
      <c r="FK1029" s="267"/>
      <c r="FL1029" s="267"/>
      <c r="FM1029" s="267"/>
      <c r="FN1029" s="267"/>
      <c r="FO1029" s="267"/>
      <c r="FP1029" s="267"/>
      <c r="FQ1029" s="267"/>
      <c r="FR1029" s="267"/>
      <c r="FS1029" s="267"/>
      <c r="FT1029" s="267"/>
      <c r="FU1029" s="267"/>
      <c r="FV1029" s="267"/>
      <c r="FW1029" s="267"/>
      <c r="FX1029" s="267"/>
      <c r="FY1029" s="267"/>
      <c r="FZ1029" s="267"/>
      <c r="GA1029" s="267"/>
      <c r="GB1029" s="267"/>
      <c r="GC1029" s="267"/>
      <c r="GD1029" s="267"/>
      <c r="GE1029" s="267"/>
      <c r="GF1029" s="267"/>
      <c r="GG1029" s="267"/>
      <c r="GH1029" s="267"/>
      <c r="GI1029" s="267"/>
      <c r="GJ1029" s="267"/>
      <c r="GK1029" s="267"/>
      <c r="GL1029" s="267"/>
      <c r="GM1029" s="267"/>
      <c r="GN1029" s="267"/>
      <c r="GO1029" s="267"/>
      <c r="GP1029" s="267"/>
      <c r="GQ1029" s="267"/>
      <c r="GR1029" s="267"/>
      <c r="GS1029" s="267"/>
      <c r="GT1029" s="267"/>
      <c r="GU1029" s="267"/>
      <c r="GV1029" s="267"/>
    </row>
    <row r="1031" spans="1:204" s="502" customFormat="1">
      <c r="A1031" s="258"/>
      <c r="B1031" s="425"/>
      <c r="C1031" s="260"/>
      <c r="D1031" s="261"/>
      <c r="E1031" s="262"/>
      <c r="F1031" s="263"/>
      <c r="G1031" s="426"/>
      <c r="H1031" s="428"/>
      <c r="I1031" s="507"/>
      <c r="J1031" s="508"/>
      <c r="K1031" s="509"/>
      <c r="L1031" s="510"/>
      <c r="N1031" s="511"/>
      <c r="O1031" s="511"/>
      <c r="P1031" s="267"/>
      <c r="Q1031" s="267"/>
      <c r="R1031" s="267"/>
      <c r="S1031" s="267"/>
      <c r="T1031" s="267"/>
      <c r="U1031" s="267"/>
      <c r="V1031" s="267"/>
      <c r="W1031" s="267"/>
      <c r="X1031" s="267"/>
      <c r="Y1031" s="267"/>
      <c r="Z1031" s="267"/>
      <c r="AA1031" s="267"/>
      <c r="AB1031" s="267"/>
      <c r="AC1031" s="267"/>
      <c r="AD1031" s="267"/>
      <c r="AE1031" s="267"/>
      <c r="AF1031" s="267"/>
      <c r="AG1031" s="267"/>
      <c r="AH1031" s="267"/>
      <c r="AI1031" s="267"/>
      <c r="AJ1031" s="267"/>
      <c r="AK1031" s="267"/>
      <c r="AL1031" s="267"/>
      <c r="AM1031" s="267"/>
      <c r="AN1031" s="267"/>
      <c r="AO1031" s="267"/>
      <c r="AP1031" s="267"/>
      <c r="AQ1031" s="267"/>
      <c r="AR1031" s="267"/>
      <c r="AS1031" s="267"/>
      <c r="AT1031" s="267"/>
      <c r="AU1031" s="267"/>
      <c r="AV1031" s="267"/>
      <c r="AW1031" s="267"/>
      <c r="AX1031" s="267"/>
      <c r="AY1031" s="267"/>
      <c r="AZ1031" s="267"/>
      <c r="BA1031" s="267"/>
      <c r="BB1031" s="267"/>
      <c r="BC1031" s="267"/>
      <c r="BD1031" s="267"/>
      <c r="BE1031" s="267"/>
      <c r="BF1031" s="267"/>
      <c r="BG1031" s="267"/>
      <c r="BH1031" s="267"/>
      <c r="BI1031" s="267"/>
      <c r="BJ1031" s="267"/>
      <c r="BK1031" s="267"/>
      <c r="BL1031" s="267"/>
      <c r="BM1031" s="267"/>
      <c r="BN1031" s="267"/>
      <c r="BO1031" s="267"/>
      <c r="BP1031" s="267"/>
      <c r="BQ1031" s="267"/>
      <c r="BR1031" s="267"/>
      <c r="BS1031" s="26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267"/>
      <c r="CJ1031" s="267"/>
      <c r="CK1031" s="267"/>
      <c r="CL1031" s="267"/>
      <c r="CM1031" s="267"/>
      <c r="CN1031" s="267"/>
      <c r="CO1031" s="267"/>
      <c r="CP1031" s="267"/>
      <c r="CQ1031" s="267"/>
      <c r="CR1031" s="267"/>
      <c r="CS1031" s="267"/>
      <c r="CT1031" s="267"/>
      <c r="CU1031" s="267"/>
      <c r="CV1031" s="267"/>
      <c r="CW1031" s="267"/>
      <c r="CX1031" s="267"/>
      <c r="CY1031" s="267"/>
      <c r="CZ1031" s="267"/>
      <c r="DA1031" s="267"/>
      <c r="DB1031" s="267"/>
      <c r="DC1031" s="267"/>
      <c r="DD1031" s="267"/>
      <c r="DE1031" s="267"/>
      <c r="DF1031" s="267"/>
      <c r="DG1031" s="267"/>
      <c r="DH1031" s="267"/>
      <c r="DI1031" s="267"/>
      <c r="DJ1031" s="267"/>
      <c r="DK1031" s="267"/>
      <c r="DL1031" s="267"/>
      <c r="DM1031" s="267"/>
      <c r="DN1031" s="267"/>
      <c r="DO1031" s="267"/>
      <c r="DP1031" s="267"/>
      <c r="DQ1031" s="267"/>
      <c r="DR1031" s="267"/>
      <c r="DS1031" s="267"/>
      <c r="DT1031" s="267"/>
      <c r="DU1031" s="267"/>
      <c r="DV1031" s="267"/>
      <c r="DW1031" s="267"/>
      <c r="DX1031" s="267"/>
      <c r="DY1031" s="267"/>
      <c r="DZ1031" s="267"/>
      <c r="EA1031" s="267"/>
      <c r="EB1031" s="267"/>
      <c r="EC1031" s="267"/>
      <c r="ED1031" s="267"/>
      <c r="EE1031" s="267"/>
      <c r="EF1031" s="267"/>
      <c r="EG1031" s="267"/>
      <c r="EH1031" s="267"/>
      <c r="EI1031" s="267"/>
      <c r="EJ1031" s="267"/>
      <c r="EK1031" s="267"/>
      <c r="EL1031" s="267"/>
      <c r="EM1031" s="267"/>
      <c r="EN1031" s="267"/>
      <c r="EO1031" s="267"/>
      <c r="EP1031" s="267"/>
      <c r="EQ1031" s="267"/>
      <c r="ER1031" s="267"/>
      <c r="ES1031" s="267"/>
      <c r="ET1031" s="267"/>
      <c r="EU1031" s="267"/>
      <c r="EV1031" s="267"/>
      <c r="EW1031" s="267"/>
      <c r="EX1031" s="267"/>
      <c r="EY1031" s="267"/>
      <c r="EZ1031" s="267"/>
      <c r="FA1031" s="267"/>
      <c r="FB1031" s="267"/>
      <c r="FC1031" s="267"/>
      <c r="FD1031" s="267"/>
      <c r="FE1031" s="267"/>
      <c r="FF1031" s="267"/>
      <c r="FG1031" s="267"/>
      <c r="FH1031" s="267"/>
      <c r="FI1031" s="267"/>
      <c r="FJ1031" s="267"/>
      <c r="FK1031" s="267"/>
      <c r="FL1031" s="267"/>
      <c r="FM1031" s="267"/>
      <c r="FN1031" s="267"/>
      <c r="FO1031" s="267"/>
      <c r="FP1031" s="267"/>
      <c r="FQ1031" s="267"/>
      <c r="FR1031" s="267"/>
      <c r="FS1031" s="267"/>
      <c r="FT1031" s="267"/>
      <c r="FU1031" s="267"/>
      <c r="FV1031" s="267"/>
      <c r="FW1031" s="267"/>
      <c r="FX1031" s="267"/>
      <c r="FY1031" s="267"/>
      <c r="FZ1031" s="267"/>
      <c r="GA1031" s="267"/>
      <c r="GB1031" s="267"/>
      <c r="GC1031" s="267"/>
      <c r="GD1031" s="267"/>
      <c r="GE1031" s="267"/>
      <c r="GF1031" s="267"/>
      <c r="GG1031" s="267"/>
      <c r="GH1031" s="267"/>
      <c r="GI1031" s="267"/>
      <c r="GJ1031" s="267"/>
      <c r="GK1031" s="267"/>
      <c r="GL1031" s="267"/>
      <c r="GM1031" s="267"/>
      <c r="GN1031" s="267"/>
      <c r="GO1031" s="267"/>
      <c r="GP1031" s="267"/>
      <c r="GQ1031" s="267"/>
      <c r="GR1031" s="267"/>
      <c r="GS1031" s="267"/>
      <c r="GT1031" s="267"/>
      <c r="GU1031" s="267"/>
      <c r="GV1031" s="267"/>
    </row>
    <row r="1033" spans="1:204" s="502" customFormat="1">
      <c r="A1033" s="258"/>
      <c r="B1033" s="425"/>
      <c r="C1033" s="260"/>
      <c r="D1033" s="261"/>
      <c r="E1033" s="262"/>
      <c r="F1033" s="263"/>
      <c r="G1033" s="426"/>
      <c r="H1033" s="428"/>
      <c r="I1033" s="507"/>
      <c r="J1033" s="508"/>
      <c r="K1033" s="509"/>
      <c r="L1033" s="510"/>
      <c r="N1033" s="511"/>
      <c r="O1033" s="511"/>
      <c r="P1033" s="267"/>
      <c r="Q1033" s="267"/>
      <c r="R1033" s="267"/>
      <c r="S1033" s="267"/>
      <c r="T1033" s="267"/>
      <c r="U1033" s="267"/>
      <c r="V1033" s="267"/>
      <c r="W1033" s="267"/>
      <c r="X1033" s="267"/>
      <c r="Y1033" s="267"/>
      <c r="Z1033" s="267"/>
      <c r="AA1033" s="267"/>
      <c r="AB1033" s="267"/>
      <c r="AC1033" s="267"/>
      <c r="AD1033" s="267"/>
      <c r="AE1033" s="267"/>
      <c r="AF1033" s="267"/>
      <c r="AG1033" s="267"/>
      <c r="AH1033" s="267"/>
      <c r="AI1033" s="267"/>
      <c r="AJ1033" s="267"/>
      <c r="AK1033" s="267"/>
      <c r="AL1033" s="267"/>
      <c r="AM1033" s="267"/>
      <c r="AN1033" s="267"/>
      <c r="AO1033" s="267"/>
      <c r="AP1033" s="267"/>
      <c r="AQ1033" s="267"/>
      <c r="AR1033" s="267"/>
      <c r="AS1033" s="267"/>
      <c r="AT1033" s="267"/>
      <c r="AU1033" s="267"/>
      <c r="AV1033" s="267"/>
      <c r="AW1033" s="267"/>
      <c r="AX1033" s="267"/>
      <c r="AY1033" s="267"/>
      <c r="AZ1033" s="267"/>
      <c r="BA1033" s="267"/>
      <c r="BB1033" s="267"/>
      <c r="BC1033" s="267"/>
      <c r="BD1033" s="267"/>
      <c r="BE1033" s="267"/>
      <c r="BF1033" s="267"/>
      <c r="BG1033" s="267"/>
      <c r="BH1033" s="267"/>
      <c r="BI1033" s="267"/>
      <c r="BJ1033" s="267"/>
      <c r="BK1033" s="267"/>
      <c r="BL1033" s="267"/>
      <c r="BM1033" s="267"/>
      <c r="BN1033" s="267"/>
      <c r="BO1033" s="267"/>
      <c r="BP1033" s="267"/>
      <c r="BQ1033" s="267"/>
      <c r="BR1033" s="267"/>
      <c r="BS1033" s="26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267"/>
      <c r="CJ1033" s="267"/>
      <c r="CK1033" s="267"/>
      <c r="CL1033" s="267"/>
      <c r="CM1033" s="267"/>
      <c r="CN1033" s="267"/>
      <c r="CO1033" s="267"/>
      <c r="CP1033" s="267"/>
      <c r="CQ1033" s="267"/>
      <c r="CR1033" s="267"/>
      <c r="CS1033" s="267"/>
      <c r="CT1033" s="267"/>
      <c r="CU1033" s="267"/>
      <c r="CV1033" s="267"/>
      <c r="CW1033" s="267"/>
      <c r="CX1033" s="267"/>
      <c r="CY1033" s="267"/>
      <c r="CZ1033" s="267"/>
      <c r="DA1033" s="267"/>
      <c r="DB1033" s="267"/>
      <c r="DC1033" s="267"/>
      <c r="DD1033" s="267"/>
      <c r="DE1033" s="267"/>
      <c r="DF1033" s="267"/>
      <c r="DG1033" s="267"/>
      <c r="DH1033" s="267"/>
      <c r="DI1033" s="267"/>
      <c r="DJ1033" s="267"/>
      <c r="DK1033" s="267"/>
      <c r="DL1033" s="267"/>
      <c r="DM1033" s="267"/>
      <c r="DN1033" s="267"/>
      <c r="DO1033" s="267"/>
      <c r="DP1033" s="267"/>
      <c r="DQ1033" s="267"/>
      <c r="DR1033" s="267"/>
      <c r="DS1033" s="267"/>
      <c r="DT1033" s="267"/>
      <c r="DU1033" s="267"/>
      <c r="DV1033" s="267"/>
      <c r="DW1033" s="267"/>
      <c r="DX1033" s="267"/>
      <c r="DY1033" s="267"/>
      <c r="DZ1033" s="267"/>
      <c r="EA1033" s="267"/>
      <c r="EB1033" s="267"/>
      <c r="EC1033" s="267"/>
      <c r="ED1033" s="267"/>
      <c r="EE1033" s="267"/>
      <c r="EF1033" s="267"/>
      <c r="EG1033" s="267"/>
      <c r="EH1033" s="267"/>
      <c r="EI1033" s="267"/>
      <c r="EJ1033" s="267"/>
      <c r="EK1033" s="267"/>
      <c r="EL1033" s="267"/>
      <c r="EM1033" s="267"/>
      <c r="EN1033" s="267"/>
      <c r="EO1033" s="267"/>
      <c r="EP1033" s="267"/>
      <c r="EQ1033" s="267"/>
      <c r="ER1033" s="267"/>
      <c r="ES1033" s="267"/>
      <c r="ET1033" s="267"/>
      <c r="EU1033" s="267"/>
      <c r="EV1033" s="267"/>
      <c r="EW1033" s="267"/>
      <c r="EX1033" s="267"/>
      <c r="EY1033" s="267"/>
      <c r="EZ1033" s="267"/>
      <c r="FA1033" s="267"/>
      <c r="FB1033" s="267"/>
      <c r="FC1033" s="267"/>
      <c r="FD1033" s="267"/>
      <c r="FE1033" s="267"/>
      <c r="FF1033" s="267"/>
      <c r="FG1033" s="267"/>
      <c r="FH1033" s="267"/>
      <c r="FI1033" s="267"/>
      <c r="FJ1033" s="267"/>
      <c r="FK1033" s="267"/>
      <c r="FL1033" s="267"/>
      <c r="FM1033" s="267"/>
      <c r="FN1033" s="267"/>
      <c r="FO1033" s="267"/>
      <c r="FP1033" s="267"/>
      <c r="FQ1033" s="267"/>
      <c r="FR1033" s="267"/>
      <c r="FS1033" s="267"/>
      <c r="FT1033" s="267"/>
      <c r="FU1033" s="267"/>
      <c r="FV1033" s="267"/>
      <c r="FW1033" s="267"/>
      <c r="FX1033" s="267"/>
      <c r="FY1033" s="267"/>
      <c r="FZ1033" s="267"/>
      <c r="GA1033" s="267"/>
      <c r="GB1033" s="267"/>
      <c r="GC1033" s="267"/>
      <c r="GD1033" s="267"/>
      <c r="GE1033" s="267"/>
      <c r="GF1033" s="267"/>
      <c r="GG1033" s="267"/>
      <c r="GH1033" s="267"/>
      <c r="GI1033" s="267"/>
      <c r="GJ1033" s="267"/>
      <c r="GK1033" s="267"/>
      <c r="GL1033" s="267"/>
      <c r="GM1033" s="267"/>
      <c r="GN1033" s="267"/>
      <c r="GO1033" s="267"/>
      <c r="GP1033" s="267"/>
      <c r="GQ1033" s="267"/>
      <c r="GR1033" s="267"/>
      <c r="GS1033" s="267"/>
      <c r="GT1033" s="267"/>
      <c r="GU1033" s="267"/>
      <c r="GV1033" s="267"/>
    </row>
    <row r="1035" spans="1:204" s="502" customFormat="1">
      <c r="A1035" s="258"/>
      <c r="B1035" s="425"/>
      <c r="C1035" s="260"/>
      <c r="D1035" s="261"/>
      <c r="E1035" s="262"/>
      <c r="F1035" s="263"/>
      <c r="G1035" s="426"/>
      <c r="H1035" s="428"/>
      <c r="I1035" s="507"/>
      <c r="J1035" s="508"/>
      <c r="K1035" s="509"/>
      <c r="L1035" s="510"/>
      <c r="N1035" s="511"/>
      <c r="O1035" s="511"/>
      <c r="P1035" s="267"/>
      <c r="Q1035" s="267"/>
      <c r="R1035" s="267"/>
      <c r="S1035" s="267"/>
      <c r="T1035" s="267"/>
      <c r="U1035" s="267"/>
      <c r="V1035" s="267"/>
      <c r="W1035" s="267"/>
      <c r="X1035" s="267"/>
      <c r="Y1035" s="267"/>
      <c r="Z1035" s="267"/>
      <c r="AA1035" s="267"/>
      <c r="AB1035" s="267"/>
      <c r="AC1035" s="267"/>
      <c r="AD1035" s="267"/>
      <c r="AE1035" s="267"/>
      <c r="AF1035" s="267"/>
      <c r="AG1035" s="267"/>
      <c r="AH1035" s="267"/>
      <c r="AI1035" s="267"/>
      <c r="AJ1035" s="267"/>
      <c r="AK1035" s="267"/>
      <c r="AL1035" s="267"/>
      <c r="AM1035" s="267"/>
      <c r="AN1035" s="267"/>
      <c r="AO1035" s="267"/>
      <c r="AP1035" s="267"/>
      <c r="AQ1035" s="267"/>
      <c r="AR1035" s="267"/>
      <c r="AS1035" s="267"/>
      <c r="AT1035" s="267"/>
      <c r="AU1035" s="267"/>
      <c r="AV1035" s="267"/>
      <c r="AW1035" s="267"/>
      <c r="AX1035" s="267"/>
      <c r="AY1035" s="267"/>
      <c r="AZ1035" s="267"/>
      <c r="BA1035" s="267"/>
      <c r="BB1035" s="267"/>
      <c r="BC1035" s="267"/>
      <c r="BD1035" s="267"/>
      <c r="BE1035" s="267"/>
      <c r="BF1035" s="267"/>
      <c r="BG1035" s="267"/>
      <c r="BH1035" s="267"/>
      <c r="BI1035" s="267"/>
      <c r="BJ1035" s="267"/>
      <c r="BK1035" s="267"/>
      <c r="BL1035" s="267"/>
      <c r="BM1035" s="267"/>
      <c r="BN1035" s="267"/>
      <c r="BO1035" s="267"/>
      <c r="BP1035" s="267"/>
      <c r="BQ1035" s="267"/>
      <c r="BR1035" s="267"/>
      <c r="BS1035" s="26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267"/>
      <c r="CJ1035" s="267"/>
      <c r="CK1035" s="267"/>
      <c r="CL1035" s="267"/>
      <c r="CM1035" s="267"/>
      <c r="CN1035" s="267"/>
      <c r="CO1035" s="267"/>
      <c r="CP1035" s="267"/>
      <c r="CQ1035" s="267"/>
      <c r="CR1035" s="267"/>
      <c r="CS1035" s="267"/>
      <c r="CT1035" s="267"/>
      <c r="CU1035" s="267"/>
      <c r="CV1035" s="267"/>
      <c r="CW1035" s="267"/>
      <c r="CX1035" s="267"/>
      <c r="CY1035" s="267"/>
      <c r="CZ1035" s="267"/>
      <c r="DA1035" s="267"/>
      <c r="DB1035" s="267"/>
      <c r="DC1035" s="267"/>
      <c r="DD1035" s="267"/>
      <c r="DE1035" s="267"/>
      <c r="DF1035" s="267"/>
      <c r="DG1035" s="267"/>
      <c r="DH1035" s="267"/>
      <c r="DI1035" s="267"/>
      <c r="DJ1035" s="267"/>
      <c r="DK1035" s="267"/>
      <c r="DL1035" s="267"/>
      <c r="DM1035" s="267"/>
      <c r="DN1035" s="267"/>
      <c r="DO1035" s="267"/>
      <c r="DP1035" s="267"/>
      <c r="DQ1035" s="267"/>
      <c r="DR1035" s="267"/>
      <c r="DS1035" s="267"/>
      <c r="DT1035" s="267"/>
      <c r="DU1035" s="267"/>
      <c r="DV1035" s="267"/>
      <c r="DW1035" s="267"/>
      <c r="DX1035" s="267"/>
      <c r="DY1035" s="267"/>
      <c r="DZ1035" s="267"/>
      <c r="EA1035" s="267"/>
      <c r="EB1035" s="267"/>
      <c r="EC1035" s="267"/>
      <c r="ED1035" s="267"/>
      <c r="EE1035" s="267"/>
      <c r="EF1035" s="267"/>
      <c r="EG1035" s="267"/>
      <c r="EH1035" s="267"/>
      <c r="EI1035" s="267"/>
      <c r="EJ1035" s="267"/>
      <c r="EK1035" s="267"/>
      <c r="EL1035" s="267"/>
      <c r="EM1035" s="267"/>
      <c r="EN1035" s="267"/>
      <c r="EO1035" s="267"/>
      <c r="EP1035" s="267"/>
      <c r="EQ1035" s="267"/>
      <c r="ER1035" s="267"/>
      <c r="ES1035" s="267"/>
      <c r="ET1035" s="267"/>
      <c r="EU1035" s="267"/>
      <c r="EV1035" s="267"/>
      <c r="EW1035" s="267"/>
      <c r="EX1035" s="267"/>
      <c r="EY1035" s="267"/>
      <c r="EZ1035" s="267"/>
      <c r="FA1035" s="267"/>
      <c r="FB1035" s="267"/>
      <c r="FC1035" s="267"/>
      <c r="FD1035" s="267"/>
      <c r="FE1035" s="267"/>
      <c r="FF1035" s="267"/>
      <c r="FG1035" s="267"/>
      <c r="FH1035" s="267"/>
      <c r="FI1035" s="267"/>
      <c r="FJ1035" s="267"/>
      <c r="FK1035" s="267"/>
      <c r="FL1035" s="267"/>
      <c r="FM1035" s="267"/>
      <c r="FN1035" s="267"/>
      <c r="FO1035" s="267"/>
      <c r="FP1035" s="267"/>
      <c r="FQ1035" s="267"/>
      <c r="FR1035" s="267"/>
      <c r="FS1035" s="267"/>
      <c r="FT1035" s="267"/>
      <c r="FU1035" s="267"/>
      <c r="FV1035" s="267"/>
      <c r="FW1035" s="267"/>
      <c r="FX1035" s="267"/>
      <c r="FY1035" s="267"/>
      <c r="FZ1035" s="267"/>
      <c r="GA1035" s="267"/>
      <c r="GB1035" s="267"/>
      <c r="GC1035" s="267"/>
      <c r="GD1035" s="267"/>
      <c r="GE1035" s="267"/>
      <c r="GF1035" s="267"/>
      <c r="GG1035" s="267"/>
      <c r="GH1035" s="267"/>
      <c r="GI1035" s="267"/>
      <c r="GJ1035" s="267"/>
      <c r="GK1035" s="267"/>
      <c r="GL1035" s="267"/>
      <c r="GM1035" s="267"/>
      <c r="GN1035" s="267"/>
      <c r="GO1035" s="267"/>
      <c r="GP1035" s="267"/>
      <c r="GQ1035" s="267"/>
      <c r="GR1035" s="267"/>
      <c r="GS1035" s="267"/>
      <c r="GT1035" s="267"/>
      <c r="GU1035" s="267"/>
      <c r="GV1035" s="267"/>
    </row>
    <row r="1036" spans="1:204" s="502" customFormat="1">
      <c r="A1036" s="258"/>
      <c r="B1036" s="425"/>
      <c r="C1036" s="260"/>
      <c r="D1036" s="261"/>
      <c r="E1036" s="262"/>
      <c r="F1036" s="263"/>
      <c r="G1036" s="426"/>
      <c r="H1036" s="428"/>
      <c r="I1036" s="507"/>
      <c r="J1036" s="508"/>
      <c r="K1036" s="509"/>
      <c r="L1036" s="510"/>
      <c r="N1036" s="511"/>
      <c r="O1036" s="511"/>
      <c r="P1036" s="267"/>
      <c r="Q1036" s="267"/>
      <c r="R1036" s="267"/>
      <c r="S1036" s="267"/>
      <c r="T1036" s="267"/>
      <c r="U1036" s="267"/>
      <c r="V1036" s="267"/>
      <c r="W1036" s="267"/>
      <c r="X1036" s="267"/>
      <c r="Y1036" s="267"/>
      <c r="Z1036" s="267"/>
      <c r="AA1036" s="267"/>
      <c r="AB1036" s="267"/>
      <c r="AC1036" s="267"/>
      <c r="AD1036" s="267"/>
      <c r="AE1036" s="267"/>
      <c r="AF1036" s="267"/>
      <c r="AG1036" s="267"/>
      <c r="AH1036" s="267"/>
      <c r="AI1036" s="267"/>
      <c r="AJ1036" s="267"/>
      <c r="AK1036" s="267"/>
      <c r="AL1036" s="267"/>
      <c r="AM1036" s="267"/>
      <c r="AN1036" s="267"/>
      <c r="AO1036" s="267"/>
      <c r="AP1036" s="267"/>
      <c r="AQ1036" s="267"/>
      <c r="AR1036" s="267"/>
      <c r="AS1036" s="267"/>
      <c r="AT1036" s="267"/>
      <c r="AU1036" s="267"/>
      <c r="AV1036" s="267"/>
      <c r="AW1036" s="267"/>
      <c r="AX1036" s="267"/>
      <c r="AY1036" s="267"/>
      <c r="AZ1036" s="267"/>
      <c r="BA1036" s="267"/>
      <c r="BB1036" s="267"/>
      <c r="BC1036" s="267"/>
      <c r="BD1036" s="267"/>
      <c r="BE1036" s="267"/>
      <c r="BF1036" s="267"/>
      <c r="BG1036" s="267"/>
      <c r="BH1036" s="267"/>
      <c r="BI1036" s="267"/>
      <c r="BJ1036" s="267"/>
      <c r="BK1036" s="267"/>
      <c r="BL1036" s="267"/>
      <c r="BM1036" s="267"/>
      <c r="BN1036" s="267"/>
      <c r="BO1036" s="267"/>
      <c r="BP1036" s="267"/>
      <c r="BQ1036" s="267"/>
      <c r="BR1036" s="267"/>
      <c r="BS1036" s="26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267"/>
      <c r="CJ1036" s="267"/>
      <c r="CK1036" s="267"/>
      <c r="CL1036" s="267"/>
      <c r="CM1036" s="267"/>
      <c r="CN1036" s="267"/>
      <c r="CO1036" s="267"/>
      <c r="CP1036" s="267"/>
      <c r="CQ1036" s="267"/>
      <c r="CR1036" s="267"/>
      <c r="CS1036" s="267"/>
      <c r="CT1036" s="267"/>
      <c r="CU1036" s="267"/>
      <c r="CV1036" s="267"/>
      <c r="CW1036" s="267"/>
      <c r="CX1036" s="267"/>
      <c r="CY1036" s="267"/>
      <c r="CZ1036" s="267"/>
      <c r="DA1036" s="267"/>
      <c r="DB1036" s="267"/>
      <c r="DC1036" s="267"/>
      <c r="DD1036" s="267"/>
      <c r="DE1036" s="267"/>
      <c r="DF1036" s="267"/>
      <c r="DG1036" s="267"/>
      <c r="DH1036" s="267"/>
      <c r="DI1036" s="267"/>
      <c r="DJ1036" s="267"/>
      <c r="DK1036" s="267"/>
      <c r="DL1036" s="267"/>
      <c r="DM1036" s="267"/>
      <c r="DN1036" s="267"/>
      <c r="DO1036" s="267"/>
      <c r="DP1036" s="267"/>
      <c r="DQ1036" s="267"/>
      <c r="DR1036" s="267"/>
      <c r="DS1036" s="267"/>
      <c r="DT1036" s="267"/>
      <c r="DU1036" s="267"/>
      <c r="DV1036" s="267"/>
      <c r="DW1036" s="267"/>
      <c r="DX1036" s="267"/>
      <c r="DY1036" s="267"/>
      <c r="DZ1036" s="267"/>
      <c r="EA1036" s="267"/>
      <c r="EB1036" s="267"/>
      <c r="EC1036" s="267"/>
      <c r="ED1036" s="267"/>
      <c r="EE1036" s="267"/>
      <c r="EF1036" s="267"/>
      <c r="EG1036" s="267"/>
      <c r="EH1036" s="267"/>
      <c r="EI1036" s="267"/>
      <c r="EJ1036" s="267"/>
      <c r="EK1036" s="267"/>
      <c r="EL1036" s="267"/>
      <c r="EM1036" s="267"/>
      <c r="EN1036" s="267"/>
      <c r="EO1036" s="267"/>
      <c r="EP1036" s="267"/>
      <c r="EQ1036" s="267"/>
      <c r="ER1036" s="267"/>
      <c r="ES1036" s="267"/>
      <c r="ET1036" s="267"/>
      <c r="EU1036" s="267"/>
      <c r="EV1036" s="267"/>
      <c r="EW1036" s="267"/>
      <c r="EX1036" s="267"/>
      <c r="EY1036" s="267"/>
      <c r="EZ1036" s="267"/>
      <c r="FA1036" s="267"/>
      <c r="FB1036" s="267"/>
      <c r="FC1036" s="267"/>
      <c r="FD1036" s="267"/>
      <c r="FE1036" s="267"/>
      <c r="FF1036" s="267"/>
      <c r="FG1036" s="267"/>
      <c r="FH1036" s="267"/>
      <c r="FI1036" s="267"/>
      <c r="FJ1036" s="267"/>
      <c r="FK1036" s="267"/>
      <c r="FL1036" s="267"/>
      <c r="FM1036" s="267"/>
      <c r="FN1036" s="267"/>
      <c r="FO1036" s="267"/>
      <c r="FP1036" s="267"/>
      <c r="FQ1036" s="267"/>
      <c r="FR1036" s="267"/>
      <c r="FS1036" s="267"/>
      <c r="FT1036" s="267"/>
      <c r="FU1036" s="267"/>
      <c r="FV1036" s="267"/>
      <c r="FW1036" s="267"/>
      <c r="FX1036" s="267"/>
      <c r="FY1036" s="267"/>
      <c r="FZ1036" s="267"/>
      <c r="GA1036" s="267"/>
      <c r="GB1036" s="267"/>
      <c r="GC1036" s="267"/>
      <c r="GD1036" s="267"/>
      <c r="GE1036" s="267"/>
      <c r="GF1036" s="267"/>
      <c r="GG1036" s="267"/>
      <c r="GH1036" s="267"/>
      <c r="GI1036" s="267"/>
      <c r="GJ1036" s="267"/>
      <c r="GK1036" s="267"/>
      <c r="GL1036" s="267"/>
      <c r="GM1036" s="267"/>
      <c r="GN1036" s="267"/>
      <c r="GO1036" s="267"/>
      <c r="GP1036" s="267"/>
      <c r="GQ1036" s="267"/>
      <c r="GR1036" s="267"/>
      <c r="GS1036" s="267"/>
      <c r="GT1036" s="267"/>
      <c r="GU1036" s="267"/>
      <c r="GV1036" s="267"/>
    </row>
    <row r="1038" spans="1:204" s="502" customFormat="1">
      <c r="A1038" s="258"/>
      <c r="B1038" s="425"/>
      <c r="C1038" s="260"/>
      <c r="D1038" s="261"/>
      <c r="E1038" s="262"/>
      <c r="F1038" s="263"/>
      <c r="G1038" s="426"/>
      <c r="H1038" s="428"/>
      <c r="I1038" s="507"/>
      <c r="J1038" s="508"/>
      <c r="K1038" s="509"/>
      <c r="L1038" s="510"/>
      <c r="N1038" s="511"/>
      <c r="O1038" s="511"/>
      <c r="P1038" s="267"/>
      <c r="Q1038" s="267"/>
      <c r="R1038" s="267"/>
      <c r="S1038" s="267"/>
      <c r="T1038" s="267"/>
      <c r="U1038" s="267"/>
      <c r="V1038" s="267"/>
      <c r="W1038" s="267"/>
      <c r="X1038" s="267"/>
      <c r="Y1038" s="267"/>
      <c r="Z1038" s="267"/>
      <c r="AA1038" s="267"/>
      <c r="AB1038" s="267"/>
      <c r="AC1038" s="267"/>
      <c r="AD1038" s="267"/>
      <c r="AE1038" s="267"/>
      <c r="AF1038" s="267"/>
      <c r="AG1038" s="267"/>
      <c r="AH1038" s="267"/>
      <c r="AI1038" s="267"/>
      <c r="AJ1038" s="267"/>
      <c r="AK1038" s="267"/>
      <c r="AL1038" s="267"/>
      <c r="AM1038" s="267"/>
      <c r="AN1038" s="267"/>
      <c r="AO1038" s="267"/>
      <c r="AP1038" s="267"/>
      <c r="AQ1038" s="267"/>
      <c r="AR1038" s="267"/>
      <c r="AS1038" s="267"/>
      <c r="AT1038" s="267"/>
      <c r="AU1038" s="267"/>
      <c r="AV1038" s="267"/>
      <c r="AW1038" s="267"/>
      <c r="AX1038" s="267"/>
      <c r="AY1038" s="267"/>
      <c r="AZ1038" s="267"/>
      <c r="BA1038" s="267"/>
      <c r="BB1038" s="267"/>
      <c r="BC1038" s="267"/>
      <c r="BD1038" s="267"/>
      <c r="BE1038" s="267"/>
      <c r="BF1038" s="267"/>
      <c r="BG1038" s="267"/>
      <c r="BH1038" s="267"/>
      <c r="BI1038" s="267"/>
      <c r="BJ1038" s="267"/>
      <c r="BK1038" s="267"/>
      <c r="BL1038" s="267"/>
      <c r="BM1038" s="267"/>
      <c r="BN1038" s="267"/>
      <c r="BO1038" s="267"/>
      <c r="BP1038" s="267"/>
      <c r="BQ1038" s="267"/>
      <c r="BR1038" s="267"/>
      <c r="BS1038" s="26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267"/>
      <c r="CJ1038" s="267"/>
      <c r="CK1038" s="267"/>
      <c r="CL1038" s="267"/>
      <c r="CM1038" s="267"/>
      <c r="CN1038" s="267"/>
      <c r="CO1038" s="267"/>
      <c r="CP1038" s="267"/>
      <c r="CQ1038" s="267"/>
      <c r="CR1038" s="267"/>
      <c r="CS1038" s="267"/>
      <c r="CT1038" s="267"/>
      <c r="CU1038" s="267"/>
      <c r="CV1038" s="267"/>
      <c r="CW1038" s="267"/>
      <c r="CX1038" s="267"/>
      <c r="CY1038" s="267"/>
      <c r="CZ1038" s="267"/>
      <c r="DA1038" s="267"/>
      <c r="DB1038" s="267"/>
      <c r="DC1038" s="267"/>
      <c r="DD1038" s="267"/>
      <c r="DE1038" s="267"/>
      <c r="DF1038" s="267"/>
      <c r="DG1038" s="267"/>
      <c r="DH1038" s="267"/>
      <c r="DI1038" s="267"/>
      <c r="DJ1038" s="267"/>
      <c r="DK1038" s="267"/>
      <c r="DL1038" s="267"/>
      <c r="DM1038" s="267"/>
      <c r="DN1038" s="267"/>
      <c r="DO1038" s="267"/>
      <c r="DP1038" s="267"/>
      <c r="DQ1038" s="267"/>
      <c r="DR1038" s="267"/>
      <c r="DS1038" s="267"/>
      <c r="DT1038" s="267"/>
      <c r="DU1038" s="267"/>
      <c r="DV1038" s="267"/>
      <c r="DW1038" s="267"/>
      <c r="DX1038" s="267"/>
      <c r="DY1038" s="267"/>
      <c r="DZ1038" s="267"/>
      <c r="EA1038" s="267"/>
      <c r="EB1038" s="267"/>
      <c r="EC1038" s="267"/>
      <c r="ED1038" s="267"/>
      <c r="EE1038" s="267"/>
      <c r="EF1038" s="267"/>
      <c r="EG1038" s="267"/>
      <c r="EH1038" s="267"/>
      <c r="EI1038" s="267"/>
      <c r="EJ1038" s="267"/>
      <c r="EK1038" s="267"/>
      <c r="EL1038" s="267"/>
      <c r="EM1038" s="267"/>
      <c r="EN1038" s="267"/>
      <c r="EO1038" s="267"/>
      <c r="EP1038" s="267"/>
      <c r="EQ1038" s="267"/>
      <c r="ER1038" s="267"/>
      <c r="ES1038" s="267"/>
      <c r="ET1038" s="267"/>
      <c r="EU1038" s="267"/>
      <c r="EV1038" s="267"/>
      <c r="EW1038" s="267"/>
      <c r="EX1038" s="267"/>
      <c r="EY1038" s="267"/>
      <c r="EZ1038" s="267"/>
      <c r="FA1038" s="267"/>
      <c r="FB1038" s="267"/>
      <c r="FC1038" s="267"/>
      <c r="FD1038" s="267"/>
      <c r="FE1038" s="267"/>
      <c r="FF1038" s="267"/>
      <c r="FG1038" s="267"/>
      <c r="FH1038" s="267"/>
      <c r="FI1038" s="267"/>
      <c r="FJ1038" s="267"/>
      <c r="FK1038" s="267"/>
      <c r="FL1038" s="267"/>
      <c r="FM1038" s="267"/>
      <c r="FN1038" s="267"/>
      <c r="FO1038" s="267"/>
      <c r="FP1038" s="267"/>
      <c r="FQ1038" s="267"/>
      <c r="FR1038" s="267"/>
      <c r="FS1038" s="267"/>
      <c r="FT1038" s="267"/>
      <c r="FU1038" s="267"/>
      <c r="FV1038" s="267"/>
      <c r="FW1038" s="267"/>
      <c r="FX1038" s="267"/>
      <c r="FY1038" s="267"/>
      <c r="FZ1038" s="267"/>
      <c r="GA1038" s="267"/>
      <c r="GB1038" s="267"/>
      <c r="GC1038" s="267"/>
      <c r="GD1038" s="267"/>
      <c r="GE1038" s="267"/>
      <c r="GF1038" s="267"/>
      <c r="GG1038" s="267"/>
      <c r="GH1038" s="267"/>
      <c r="GI1038" s="267"/>
      <c r="GJ1038" s="267"/>
      <c r="GK1038" s="267"/>
      <c r="GL1038" s="267"/>
      <c r="GM1038" s="267"/>
      <c r="GN1038" s="267"/>
      <c r="GO1038" s="267"/>
      <c r="GP1038" s="267"/>
      <c r="GQ1038" s="267"/>
      <c r="GR1038" s="267"/>
      <c r="GS1038" s="267"/>
      <c r="GT1038" s="267"/>
      <c r="GU1038" s="267"/>
      <c r="GV1038" s="267"/>
    </row>
    <row r="1039" spans="1:204" s="502" customFormat="1">
      <c r="A1039" s="258"/>
      <c r="B1039" s="425"/>
      <c r="C1039" s="260"/>
      <c r="D1039" s="261"/>
      <c r="E1039" s="262"/>
      <c r="F1039" s="263"/>
      <c r="G1039" s="426"/>
      <c r="H1039" s="428"/>
      <c r="I1039" s="507"/>
      <c r="J1039" s="508"/>
      <c r="K1039" s="509"/>
      <c r="L1039" s="510"/>
      <c r="N1039" s="511"/>
      <c r="O1039" s="511"/>
      <c r="P1039" s="267"/>
      <c r="Q1039" s="267"/>
      <c r="R1039" s="267"/>
      <c r="S1039" s="267"/>
      <c r="T1039" s="267"/>
      <c r="U1039" s="267"/>
      <c r="V1039" s="267"/>
      <c r="W1039" s="267"/>
      <c r="X1039" s="267"/>
      <c r="Y1039" s="267"/>
      <c r="Z1039" s="267"/>
      <c r="AA1039" s="267"/>
      <c r="AB1039" s="267"/>
      <c r="AC1039" s="267"/>
      <c r="AD1039" s="267"/>
      <c r="AE1039" s="267"/>
      <c r="AF1039" s="267"/>
      <c r="AG1039" s="267"/>
      <c r="AH1039" s="267"/>
      <c r="AI1039" s="267"/>
      <c r="AJ1039" s="267"/>
      <c r="AK1039" s="267"/>
      <c r="AL1039" s="267"/>
      <c r="AM1039" s="267"/>
      <c r="AN1039" s="267"/>
      <c r="AO1039" s="267"/>
      <c r="AP1039" s="267"/>
      <c r="AQ1039" s="267"/>
      <c r="AR1039" s="267"/>
      <c r="AS1039" s="267"/>
      <c r="AT1039" s="267"/>
      <c r="AU1039" s="267"/>
      <c r="AV1039" s="267"/>
      <c r="AW1039" s="267"/>
      <c r="AX1039" s="267"/>
      <c r="AY1039" s="267"/>
      <c r="AZ1039" s="267"/>
      <c r="BA1039" s="267"/>
      <c r="BB1039" s="267"/>
      <c r="BC1039" s="267"/>
      <c r="BD1039" s="267"/>
      <c r="BE1039" s="267"/>
      <c r="BF1039" s="267"/>
      <c r="BG1039" s="267"/>
      <c r="BH1039" s="267"/>
      <c r="BI1039" s="267"/>
      <c r="BJ1039" s="267"/>
      <c r="BK1039" s="267"/>
      <c r="BL1039" s="267"/>
      <c r="BM1039" s="267"/>
      <c r="BN1039" s="267"/>
      <c r="BO1039" s="267"/>
      <c r="BP1039" s="267"/>
      <c r="BQ1039" s="267"/>
      <c r="BR1039" s="267"/>
      <c r="BS1039" s="26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267"/>
      <c r="CJ1039" s="267"/>
      <c r="CK1039" s="267"/>
      <c r="CL1039" s="267"/>
      <c r="CM1039" s="267"/>
      <c r="CN1039" s="267"/>
      <c r="CO1039" s="267"/>
      <c r="CP1039" s="267"/>
      <c r="CQ1039" s="267"/>
      <c r="CR1039" s="267"/>
      <c r="CS1039" s="267"/>
      <c r="CT1039" s="267"/>
      <c r="CU1039" s="267"/>
      <c r="CV1039" s="267"/>
      <c r="CW1039" s="267"/>
      <c r="CX1039" s="267"/>
      <c r="CY1039" s="267"/>
      <c r="CZ1039" s="267"/>
      <c r="DA1039" s="267"/>
      <c r="DB1039" s="267"/>
      <c r="DC1039" s="267"/>
      <c r="DD1039" s="267"/>
      <c r="DE1039" s="267"/>
      <c r="DF1039" s="267"/>
      <c r="DG1039" s="267"/>
      <c r="DH1039" s="267"/>
      <c r="DI1039" s="267"/>
      <c r="DJ1039" s="267"/>
      <c r="DK1039" s="267"/>
      <c r="DL1039" s="267"/>
      <c r="DM1039" s="267"/>
      <c r="DN1039" s="267"/>
      <c r="DO1039" s="267"/>
      <c r="DP1039" s="267"/>
      <c r="DQ1039" s="267"/>
      <c r="DR1039" s="267"/>
      <c r="DS1039" s="267"/>
      <c r="DT1039" s="267"/>
      <c r="DU1039" s="267"/>
      <c r="DV1039" s="267"/>
      <c r="DW1039" s="267"/>
      <c r="DX1039" s="267"/>
      <c r="DY1039" s="267"/>
      <c r="DZ1039" s="267"/>
      <c r="EA1039" s="267"/>
      <c r="EB1039" s="267"/>
      <c r="EC1039" s="267"/>
      <c r="ED1039" s="267"/>
      <c r="EE1039" s="267"/>
      <c r="EF1039" s="267"/>
      <c r="EG1039" s="267"/>
      <c r="EH1039" s="267"/>
      <c r="EI1039" s="267"/>
      <c r="EJ1039" s="267"/>
      <c r="EK1039" s="267"/>
      <c r="EL1039" s="267"/>
      <c r="EM1039" s="267"/>
      <c r="EN1039" s="267"/>
      <c r="EO1039" s="267"/>
      <c r="EP1039" s="267"/>
      <c r="EQ1039" s="267"/>
      <c r="ER1039" s="267"/>
      <c r="ES1039" s="267"/>
      <c r="ET1039" s="267"/>
      <c r="EU1039" s="267"/>
      <c r="EV1039" s="267"/>
      <c r="EW1039" s="267"/>
      <c r="EX1039" s="267"/>
      <c r="EY1039" s="267"/>
      <c r="EZ1039" s="267"/>
      <c r="FA1039" s="267"/>
      <c r="FB1039" s="267"/>
      <c r="FC1039" s="267"/>
      <c r="FD1039" s="267"/>
      <c r="FE1039" s="267"/>
      <c r="FF1039" s="267"/>
      <c r="FG1039" s="267"/>
      <c r="FH1039" s="267"/>
      <c r="FI1039" s="267"/>
      <c r="FJ1039" s="267"/>
      <c r="FK1039" s="267"/>
      <c r="FL1039" s="267"/>
      <c r="FM1039" s="267"/>
      <c r="FN1039" s="267"/>
      <c r="FO1039" s="267"/>
      <c r="FP1039" s="267"/>
      <c r="FQ1039" s="267"/>
      <c r="FR1039" s="267"/>
      <c r="FS1039" s="267"/>
      <c r="FT1039" s="267"/>
      <c r="FU1039" s="267"/>
      <c r="FV1039" s="267"/>
      <c r="FW1039" s="267"/>
      <c r="FX1039" s="267"/>
      <c r="FY1039" s="267"/>
      <c r="FZ1039" s="267"/>
      <c r="GA1039" s="267"/>
      <c r="GB1039" s="267"/>
      <c r="GC1039" s="267"/>
      <c r="GD1039" s="267"/>
      <c r="GE1039" s="267"/>
      <c r="GF1039" s="267"/>
      <c r="GG1039" s="267"/>
      <c r="GH1039" s="267"/>
      <c r="GI1039" s="267"/>
      <c r="GJ1039" s="267"/>
      <c r="GK1039" s="267"/>
      <c r="GL1039" s="267"/>
      <c r="GM1039" s="267"/>
      <c r="GN1039" s="267"/>
      <c r="GO1039" s="267"/>
      <c r="GP1039" s="267"/>
      <c r="GQ1039" s="267"/>
      <c r="GR1039" s="267"/>
      <c r="GS1039" s="267"/>
      <c r="GT1039" s="267"/>
      <c r="GU1039" s="267"/>
      <c r="GV1039" s="267"/>
    </row>
    <row r="1041" spans="1:204" s="502" customFormat="1">
      <c r="A1041" s="258"/>
      <c r="B1041" s="425"/>
      <c r="C1041" s="260"/>
      <c r="D1041" s="261"/>
      <c r="E1041" s="262"/>
      <c r="F1041" s="263"/>
      <c r="G1041" s="426"/>
      <c r="H1041" s="428"/>
      <c r="I1041" s="507"/>
      <c r="J1041" s="508"/>
      <c r="K1041" s="509"/>
      <c r="L1041" s="510"/>
      <c r="N1041" s="511"/>
      <c r="O1041" s="511"/>
      <c r="P1041" s="267"/>
      <c r="Q1041" s="267"/>
      <c r="R1041" s="267"/>
      <c r="S1041" s="267"/>
      <c r="T1041" s="267"/>
      <c r="U1041" s="267"/>
      <c r="V1041" s="267"/>
      <c r="W1041" s="267"/>
      <c r="X1041" s="267"/>
      <c r="Y1041" s="267"/>
      <c r="Z1041" s="267"/>
      <c r="AA1041" s="267"/>
      <c r="AB1041" s="267"/>
      <c r="AC1041" s="267"/>
      <c r="AD1041" s="267"/>
      <c r="AE1041" s="267"/>
      <c r="AF1041" s="267"/>
      <c r="AG1041" s="267"/>
      <c r="AH1041" s="267"/>
      <c r="AI1041" s="267"/>
      <c r="AJ1041" s="267"/>
      <c r="AK1041" s="267"/>
      <c r="AL1041" s="267"/>
      <c r="AM1041" s="267"/>
      <c r="AN1041" s="267"/>
      <c r="AO1041" s="267"/>
      <c r="AP1041" s="267"/>
      <c r="AQ1041" s="267"/>
      <c r="AR1041" s="267"/>
      <c r="AS1041" s="267"/>
      <c r="AT1041" s="267"/>
      <c r="AU1041" s="267"/>
      <c r="AV1041" s="267"/>
      <c r="AW1041" s="267"/>
      <c r="AX1041" s="267"/>
      <c r="AY1041" s="267"/>
      <c r="AZ1041" s="267"/>
      <c r="BA1041" s="267"/>
      <c r="BB1041" s="267"/>
      <c r="BC1041" s="267"/>
      <c r="BD1041" s="267"/>
      <c r="BE1041" s="267"/>
      <c r="BF1041" s="267"/>
      <c r="BG1041" s="267"/>
      <c r="BH1041" s="267"/>
      <c r="BI1041" s="267"/>
      <c r="BJ1041" s="267"/>
      <c r="BK1041" s="267"/>
      <c r="BL1041" s="267"/>
      <c r="BM1041" s="267"/>
      <c r="BN1041" s="267"/>
      <c r="BO1041" s="267"/>
      <c r="BP1041" s="267"/>
      <c r="BQ1041" s="267"/>
      <c r="BR1041" s="267"/>
      <c r="BS1041" s="26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267"/>
      <c r="CJ1041" s="267"/>
      <c r="CK1041" s="267"/>
      <c r="CL1041" s="267"/>
      <c r="CM1041" s="267"/>
      <c r="CN1041" s="267"/>
      <c r="CO1041" s="267"/>
      <c r="CP1041" s="267"/>
      <c r="CQ1041" s="267"/>
      <c r="CR1041" s="267"/>
      <c r="CS1041" s="267"/>
      <c r="CT1041" s="267"/>
      <c r="CU1041" s="267"/>
      <c r="CV1041" s="267"/>
      <c r="CW1041" s="267"/>
      <c r="CX1041" s="267"/>
      <c r="CY1041" s="267"/>
      <c r="CZ1041" s="267"/>
      <c r="DA1041" s="267"/>
      <c r="DB1041" s="267"/>
      <c r="DC1041" s="267"/>
      <c r="DD1041" s="267"/>
      <c r="DE1041" s="267"/>
      <c r="DF1041" s="267"/>
      <c r="DG1041" s="267"/>
      <c r="DH1041" s="267"/>
      <c r="DI1041" s="267"/>
      <c r="DJ1041" s="267"/>
      <c r="DK1041" s="267"/>
      <c r="DL1041" s="267"/>
      <c r="DM1041" s="267"/>
      <c r="DN1041" s="267"/>
      <c r="DO1041" s="267"/>
      <c r="DP1041" s="267"/>
      <c r="DQ1041" s="267"/>
      <c r="DR1041" s="267"/>
      <c r="DS1041" s="267"/>
      <c r="DT1041" s="267"/>
      <c r="DU1041" s="267"/>
      <c r="DV1041" s="267"/>
      <c r="DW1041" s="267"/>
      <c r="DX1041" s="267"/>
      <c r="DY1041" s="267"/>
      <c r="DZ1041" s="267"/>
      <c r="EA1041" s="267"/>
      <c r="EB1041" s="267"/>
      <c r="EC1041" s="267"/>
      <c r="ED1041" s="267"/>
      <c r="EE1041" s="267"/>
      <c r="EF1041" s="267"/>
      <c r="EG1041" s="267"/>
      <c r="EH1041" s="267"/>
      <c r="EI1041" s="267"/>
      <c r="EJ1041" s="267"/>
      <c r="EK1041" s="267"/>
      <c r="EL1041" s="267"/>
      <c r="EM1041" s="267"/>
      <c r="EN1041" s="267"/>
      <c r="EO1041" s="267"/>
      <c r="EP1041" s="267"/>
      <c r="EQ1041" s="267"/>
      <c r="ER1041" s="267"/>
      <c r="ES1041" s="267"/>
      <c r="ET1041" s="267"/>
      <c r="EU1041" s="267"/>
      <c r="EV1041" s="267"/>
      <c r="EW1041" s="267"/>
      <c r="EX1041" s="267"/>
      <c r="EY1041" s="267"/>
      <c r="EZ1041" s="267"/>
      <c r="FA1041" s="267"/>
      <c r="FB1041" s="267"/>
      <c r="FC1041" s="267"/>
      <c r="FD1041" s="267"/>
      <c r="FE1041" s="267"/>
      <c r="FF1041" s="267"/>
      <c r="FG1041" s="267"/>
      <c r="FH1041" s="267"/>
      <c r="FI1041" s="267"/>
      <c r="FJ1041" s="267"/>
      <c r="FK1041" s="267"/>
      <c r="FL1041" s="267"/>
      <c r="FM1041" s="267"/>
      <c r="FN1041" s="267"/>
      <c r="FO1041" s="267"/>
      <c r="FP1041" s="267"/>
      <c r="FQ1041" s="267"/>
      <c r="FR1041" s="267"/>
      <c r="FS1041" s="267"/>
      <c r="FT1041" s="267"/>
      <c r="FU1041" s="267"/>
      <c r="FV1041" s="267"/>
      <c r="FW1041" s="267"/>
      <c r="FX1041" s="267"/>
      <c r="FY1041" s="267"/>
      <c r="FZ1041" s="267"/>
      <c r="GA1041" s="267"/>
      <c r="GB1041" s="267"/>
      <c r="GC1041" s="267"/>
      <c r="GD1041" s="267"/>
      <c r="GE1041" s="267"/>
      <c r="GF1041" s="267"/>
      <c r="GG1041" s="267"/>
      <c r="GH1041" s="267"/>
      <c r="GI1041" s="267"/>
      <c r="GJ1041" s="267"/>
      <c r="GK1041" s="267"/>
      <c r="GL1041" s="267"/>
      <c r="GM1041" s="267"/>
      <c r="GN1041" s="267"/>
      <c r="GO1041" s="267"/>
      <c r="GP1041" s="267"/>
      <c r="GQ1041" s="267"/>
      <c r="GR1041" s="267"/>
      <c r="GS1041" s="267"/>
      <c r="GT1041" s="267"/>
      <c r="GU1041" s="267"/>
      <c r="GV1041" s="267"/>
    </row>
    <row r="1043" spans="1:204" s="502" customFormat="1">
      <c r="A1043" s="258"/>
      <c r="B1043" s="425"/>
      <c r="C1043" s="260"/>
      <c r="D1043" s="261"/>
      <c r="E1043" s="262"/>
      <c r="F1043" s="263"/>
      <c r="G1043" s="426"/>
      <c r="H1043" s="428"/>
      <c r="I1043" s="507"/>
      <c r="J1043" s="508"/>
      <c r="K1043" s="509"/>
      <c r="L1043" s="510"/>
      <c r="N1043" s="511"/>
      <c r="O1043" s="511"/>
      <c r="P1043" s="267"/>
      <c r="Q1043" s="267"/>
      <c r="R1043" s="267"/>
      <c r="S1043" s="267"/>
      <c r="T1043" s="267"/>
      <c r="U1043" s="267"/>
      <c r="V1043" s="267"/>
      <c r="W1043" s="267"/>
      <c r="X1043" s="267"/>
      <c r="Y1043" s="267"/>
      <c r="Z1043" s="267"/>
      <c r="AA1043" s="267"/>
      <c r="AB1043" s="267"/>
      <c r="AC1043" s="267"/>
      <c r="AD1043" s="267"/>
      <c r="AE1043" s="267"/>
      <c r="AF1043" s="267"/>
      <c r="AG1043" s="267"/>
      <c r="AH1043" s="267"/>
      <c r="AI1043" s="267"/>
      <c r="AJ1043" s="267"/>
      <c r="AK1043" s="267"/>
      <c r="AL1043" s="267"/>
      <c r="AM1043" s="267"/>
      <c r="AN1043" s="267"/>
      <c r="AO1043" s="267"/>
      <c r="AP1043" s="267"/>
      <c r="AQ1043" s="267"/>
      <c r="AR1043" s="267"/>
      <c r="AS1043" s="267"/>
      <c r="AT1043" s="267"/>
      <c r="AU1043" s="267"/>
      <c r="AV1043" s="267"/>
      <c r="AW1043" s="267"/>
      <c r="AX1043" s="267"/>
      <c r="AY1043" s="267"/>
      <c r="AZ1043" s="267"/>
      <c r="BA1043" s="267"/>
      <c r="BB1043" s="267"/>
      <c r="BC1043" s="267"/>
      <c r="BD1043" s="267"/>
      <c r="BE1043" s="267"/>
      <c r="BF1043" s="267"/>
      <c r="BG1043" s="267"/>
      <c r="BH1043" s="267"/>
      <c r="BI1043" s="267"/>
      <c r="BJ1043" s="267"/>
      <c r="BK1043" s="267"/>
      <c r="BL1043" s="267"/>
      <c r="BM1043" s="267"/>
      <c r="BN1043" s="267"/>
      <c r="BO1043" s="267"/>
      <c r="BP1043" s="267"/>
      <c r="BQ1043" s="267"/>
      <c r="BR1043" s="267"/>
      <c r="BS1043" s="26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267"/>
      <c r="CJ1043" s="267"/>
      <c r="CK1043" s="267"/>
      <c r="CL1043" s="267"/>
      <c r="CM1043" s="267"/>
      <c r="CN1043" s="267"/>
      <c r="CO1043" s="267"/>
      <c r="CP1043" s="267"/>
      <c r="CQ1043" s="267"/>
      <c r="CR1043" s="267"/>
      <c r="CS1043" s="267"/>
      <c r="CT1043" s="267"/>
      <c r="CU1043" s="267"/>
      <c r="CV1043" s="267"/>
      <c r="CW1043" s="267"/>
      <c r="CX1043" s="267"/>
      <c r="CY1043" s="267"/>
      <c r="CZ1043" s="267"/>
      <c r="DA1043" s="267"/>
      <c r="DB1043" s="267"/>
      <c r="DC1043" s="267"/>
      <c r="DD1043" s="267"/>
      <c r="DE1043" s="267"/>
      <c r="DF1043" s="267"/>
      <c r="DG1043" s="267"/>
      <c r="DH1043" s="267"/>
      <c r="DI1043" s="267"/>
      <c r="DJ1043" s="267"/>
      <c r="DK1043" s="267"/>
      <c r="DL1043" s="267"/>
      <c r="DM1043" s="267"/>
      <c r="DN1043" s="267"/>
      <c r="DO1043" s="267"/>
      <c r="DP1043" s="267"/>
      <c r="DQ1043" s="267"/>
      <c r="DR1043" s="267"/>
      <c r="DS1043" s="267"/>
      <c r="DT1043" s="267"/>
      <c r="DU1043" s="267"/>
      <c r="DV1043" s="267"/>
      <c r="DW1043" s="267"/>
      <c r="DX1043" s="267"/>
      <c r="DY1043" s="267"/>
      <c r="DZ1043" s="267"/>
      <c r="EA1043" s="267"/>
      <c r="EB1043" s="267"/>
      <c r="EC1043" s="267"/>
      <c r="ED1043" s="267"/>
      <c r="EE1043" s="267"/>
      <c r="EF1043" s="267"/>
      <c r="EG1043" s="267"/>
      <c r="EH1043" s="267"/>
      <c r="EI1043" s="267"/>
      <c r="EJ1043" s="267"/>
      <c r="EK1043" s="267"/>
      <c r="EL1043" s="267"/>
      <c r="EM1043" s="267"/>
      <c r="EN1043" s="267"/>
      <c r="EO1043" s="267"/>
      <c r="EP1043" s="267"/>
      <c r="EQ1043" s="267"/>
      <c r="ER1043" s="267"/>
      <c r="ES1043" s="267"/>
      <c r="ET1043" s="267"/>
      <c r="EU1043" s="267"/>
      <c r="EV1043" s="267"/>
      <c r="EW1043" s="267"/>
      <c r="EX1043" s="267"/>
      <c r="EY1043" s="267"/>
      <c r="EZ1043" s="267"/>
      <c r="FA1043" s="267"/>
      <c r="FB1043" s="267"/>
      <c r="FC1043" s="267"/>
      <c r="FD1043" s="267"/>
      <c r="FE1043" s="267"/>
      <c r="FF1043" s="267"/>
      <c r="FG1043" s="267"/>
      <c r="FH1043" s="267"/>
      <c r="FI1043" s="267"/>
      <c r="FJ1043" s="267"/>
      <c r="FK1043" s="267"/>
      <c r="FL1043" s="267"/>
      <c r="FM1043" s="267"/>
      <c r="FN1043" s="267"/>
      <c r="FO1043" s="267"/>
      <c r="FP1043" s="267"/>
      <c r="FQ1043" s="267"/>
      <c r="FR1043" s="267"/>
      <c r="FS1043" s="267"/>
      <c r="FT1043" s="267"/>
      <c r="FU1043" s="267"/>
      <c r="FV1043" s="267"/>
      <c r="FW1043" s="267"/>
      <c r="FX1043" s="267"/>
      <c r="FY1043" s="267"/>
      <c r="FZ1043" s="267"/>
      <c r="GA1043" s="267"/>
      <c r="GB1043" s="267"/>
      <c r="GC1043" s="267"/>
      <c r="GD1043" s="267"/>
      <c r="GE1043" s="267"/>
      <c r="GF1043" s="267"/>
      <c r="GG1043" s="267"/>
      <c r="GH1043" s="267"/>
      <c r="GI1043" s="267"/>
      <c r="GJ1043" s="267"/>
      <c r="GK1043" s="267"/>
      <c r="GL1043" s="267"/>
      <c r="GM1043" s="267"/>
      <c r="GN1043" s="267"/>
      <c r="GO1043" s="267"/>
      <c r="GP1043" s="267"/>
      <c r="GQ1043" s="267"/>
      <c r="GR1043" s="267"/>
      <c r="GS1043" s="267"/>
      <c r="GT1043" s="267"/>
      <c r="GU1043" s="267"/>
      <c r="GV1043" s="267"/>
    </row>
    <row r="1045" spans="1:204" s="502" customFormat="1">
      <c r="A1045" s="258"/>
      <c r="B1045" s="425"/>
      <c r="C1045" s="260"/>
      <c r="D1045" s="261"/>
      <c r="E1045" s="262"/>
      <c r="F1045" s="263"/>
      <c r="G1045" s="426"/>
      <c r="H1045" s="428"/>
      <c r="I1045" s="507"/>
      <c r="J1045" s="508"/>
      <c r="K1045" s="509"/>
      <c r="L1045" s="510"/>
      <c r="N1045" s="511"/>
      <c r="O1045" s="511"/>
      <c r="P1045" s="267"/>
      <c r="Q1045" s="267"/>
      <c r="R1045" s="267"/>
      <c r="S1045" s="267"/>
      <c r="T1045" s="267"/>
      <c r="U1045" s="267"/>
      <c r="V1045" s="267"/>
      <c r="W1045" s="267"/>
      <c r="X1045" s="267"/>
      <c r="Y1045" s="267"/>
      <c r="Z1045" s="267"/>
      <c r="AA1045" s="267"/>
      <c r="AB1045" s="267"/>
      <c r="AC1045" s="267"/>
      <c r="AD1045" s="267"/>
      <c r="AE1045" s="267"/>
      <c r="AF1045" s="267"/>
      <c r="AG1045" s="267"/>
      <c r="AH1045" s="267"/>
      <c r="AI1045" s="267"/>
      <c r="AJ1045" s="267"/>
      <c r="AK1045" s="267"/>
      <c r="AL1045" s="267"/>
      <c r="AM1045" s="267"/>
      <c r="AN1045" s="267"/>
      <c r="AO1045" s="267"/>
      <c r="AP1045" s="267"/>
      <c r="AQ1045" s="267"/>
      <c r="AR1045" s="267"/>
      <c r="AS1045" s="267"/>
      <c r="AT1045" s="267"/>
      <c r="AU1045" s="267"/>
      <c r="AV1045" s="267"/>
      <c r="AW1045" s="267"/>
      <c r="AX1045" s="267"/>
      <c r="AY1045" s="267"/>
      <c r="AZ1045" s="267"/>
      <c r="BA1045" s="267"/>
      <c r="BB1045" s="267"/>
      <c r="BC1045" s="267"/>
      <c r="BD1045" s="267"/>
      <c r="BE1045" s="267"/>
      <c r="BF1045" s="267"/>
      <c r="BG1045" s="267"/>
      <c r="BH1045" s="267"/>
      <c r="BI1045" s="267"/>
      <c r="BJ1045" s="267"/>
      <c r="BK1045" s="267"/>
      <c r="BL1045" s="267"/>
      <c r="BM1045" s="267"/>
      <c r="BN1045" s="267"/>
      <c r="BO1045" s="267"/>
      <c r="BP1045" s="267"/>
      <c r="BQ1045" s="267"/>
      <c r="BR1045" s="267"/>
      <c r="BS1045" s="26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267"/>
      <c r="CJ1045" s="267"/>
      <c r="CK1045" s="267"/>
      <c r="CL1045" s="267"/>
      <c r="CM1045" s="267"/>
      <c r="CN1045" s="267"/>
      <c r="CO1045" s="267"/>
      <c r="CP1045" s="267"/>
      <c r="CQ1045" s="267"/>
      <c r="CR1045" s="267"/>
      <c r="CS1045" s="267"/>
      <c r="CT1045" s="267"/>
      <c r="CU1045" s="267"/>
      <c r="CV1045" s="267"/>
      <c r="CW1045" s="267"/>
      <c r="CX1045" s="267"/>
      <c r="CY1045" s="267"/>
      <c r="CZ1045" s="267"/>
      <c r="DA1045" s="267"/>
      <c r="DB1045" s="267"/>
      <c r="DC1045" s="267"/>
      <c r="DD1045" s="267"/>
      <c r="DE1045" s="267"/>
      <c r="DF1045" s="267"/>
      <c r="DG1045" s="267"/>
      <c r="DH1045" s="267"/>
      <c r="DI1045" s="267"/>
      <c r="DJ1045" s="267"/>
      <c r="DK1045" s="267"/>
      <c r="DL1045" s="267"/>
      <c r="DM1045" s="267"/>
      <c r="DN1045" s="267"/>
      <c r="DO1045" s="267"/>
      <c r="DP1045" s="267"/>
      <c r="DQ1045" s="267"/>
      <c r="DR1045" s="267"/>
      <c r="DS1045" s="267"/>
      <c r="DT1045" s="267"/>
      <c r="DU1045" s="267"/>
      <c r="DV1045" s="267"/>
      <c r="DW1045" s="267"/>
      <c r="DX1045" s="267"/>
      <c r="DY1045" s="267"/>
      <c r="DZ1045" s="267"/>
      <c r="EA1045" s="267"/>
      <c r="EB1045" s="267"/>
      <c r="EC1045" s="267"/>
      <c r="ED1045" s="267"/>
      <c r="EE1045" s="267"/>
      <c r="EF1045" s="267"/>
      <c r="EG1045" s="267"/>
      <c r="EH1045" s="267"/>
      <c r="EI1045" s="267"/>
      <c r="EJ1045" s="267"/>
      <c r="EK1045" s="267"/>
      <c r="EL1045" s="267"/>
      <c r="EM1045" s="267"/>
      <c r="EN1045" s="267"/>
      <c r="EO1045" s="267"/>
      <c r="EP1045" s="267"/>
      <c r="EQ1045" s="267"/>
      <c r="ER1045" s="267"/>
      <c r="ES1045" s="267"/>
      <c r="ET1045" s="267"/>
      <c r="EU1045" s="267"/>
      <c r="EV1045" s="267"/>
      <c r="EW1045" s="267"/>
      <c r="EX1045" s="267"/>
      <c r="EY1045" s="267"/>
      <c r="EZ1045" s="267"/>
      <c r="FA1045" s="267"/>
      <c r="FB1045" s="267"/>
      <c r="FC1045" s="267"/>
      <c r="FD1045" s="267"/>
      <c r="FE1045" s="267"/>
      <c r="FF1045" s="267"/>
      <c r="FG1045" s="267"/>
      <c r="FH1045" s="267"/>
      <c r="FI1045" s="267"/>
      <c r="FJ1045" s="267"/>
      <c r="FK1045" s="267"/>
      <c r="FL1045" s="267"/>
      <c r="FM1045" s="267"/>
      <c r="FN1045" s="267"/>
      <c r="FO1045" s="267"/>
      <c r="FP1045" s="267"/>
      <c r="FQ1045" s="267"/>
      <c r="FR1045" s="267"/>
      <c r="FS1045" s="267"/>
      <c r="FT1045" s="267"/>
      <c r="FU1045" s="267"/>
      <c r="FV1045" s="267"/>
      <c r="FW1045" s="267"/>
      <c r="FX1045" s="267"/>
      <c r="FY1045" s="267"/>
      <c r="FZ1045" s="267"/>
      <c r="GA1045" s="267"/>
      <c r="GB1045" s="267"/>
      <c r="GC1045" s="267"/>
      <c r="GD1045" s="267"/>
      <c r="GE1045" s="267"/>
      <c r="GF1045" s="267"/>
      <c r="GG1045" s="267"/>
      <c r="GH1045" s="267"/>
      <c r="GI1045" s="267"/>
      <c r="GJ1045" s="267"/>
      <c r="GK1045" s="267"/>
      <c r="GL1045" s="267"/>
      <c r="GM1045" s="267"/>
      <c r="GN1045" s="267"/>
      <c r="GO1045" s="267"/>
      <c r="GP1045" s="267"/>
      <c r="GQ1045" s="267"/>
      <c r="GR1045" s="267"/>
      <c r="GS1045" s="267"/>
      <c r="GT1045" s="267"/>
      <c r="GU1045" s="267"/>
      <c r="GV1045" s="267"/>
    </row>
    <row r="1046" spans="1:204" s="502" customFormat="1">
      <c r="A1046" s="258"/>
      <c r="B1046" s="425"/>
      <c r="C1046" s="260"/>
      <c r="D1046" s="261"/>
      <c r="E1046" s="262"/>
      <c r="F1046" s="263"/>
      <c r="G1046" s="426"/>
      <c r="H1046" s="428"/>
      <c r="I1046" s="507"/>
      <c r="J1046" s="508"/>
      <c r="K1046" s="509"/>
      <c r="L1046" s="510"/>
      <c r="N1046" s="511"/>
      <c r="O1046" s="511"/>
      <c r="P1046" s="267"/>
      <c r="Q1046" s="267"/>
      <c r="R1046" s="267"/>
      <c r="S1046" s="267"/>
      <c r="T1046" s="267"/>
      <c r="U1046" s="267"/>
      <c r="V1046" s="267"/>
      <c r="W1046" s="267"/>
      <c r="X1046" s="267"/>
      <c r="Y1046" s="267"/>
      <c r="Z1046" s="267"/>
      <c r="AA1046" s="267"/>
      <c r="AB1046" s="267"/>
      <c r="AC1046" s="267"/>
      <c r="AD1046" s="267"/>
      <c r="AE1046" s="267"/>
      <c r="AF1046" s="267"/>
      <c r="AG1046" s="267"/>
      <c r="AH1046" s="267"/>
      <c r="AI1046" s="267"/>
      <c r="AJ1046" s="267"/>
      <c r="AK1046" s="267"/>
      <c r="AL1046" s="267"/>
      <c r="AM1046" s="267"/>
      <c r="AN1046" s="267"/>
      <c r="AO1046" s="267"/>
      <c r="AP1046" s="267"/>
      <c r="AQ1046" s="267"/>
      <c r="AR1046" s="267"/>
      <c r="AS1046" s="267"/>
      <c r="AT1046" s="267"/>
      <c r="AU1046" s="267"/>
      <c r="AV1046" s="267"/>
      <c r="AW1046" s="267"/>
      <c r="AX1046" s="267"/>
      <c r="AY1046" s="267"/>
      <c r="AZ1046" s="267"/>
      <c r="BA1046" s="267"/>
      <c r="BB1046" s="267"/>
      <c r="BC1046" s="267"/>
      <c r="BD1046" s="267"/>
      <c r="BE1046" s="267"/>
      <c r="BF1046" s="267"/>
      <c r="BG1046" s="267"/>
      <c r="BH1046" s="267"/>
      <c r="BI1046" s="267"/>
      <c r="BJ1046" s="267"/>
      <c r="BK1046" s="267"/>
      <c r="BL1046" s="267"/>
      <c r="BM1046" s="267"/>
      <c r="BN1046" s="267"/>
      <c r="BO1046" s="267"/>
      <c r="BP1046" s="267"/>
      <c r="BQ1046" s="267"/>
      <c r="BR1046" s="267"/>
      <c r="BS1046" s="26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267"/>
      <c r="CJ1046" s="267"/>
      <c r="CK1046" s="267"/>
      <c r="CL1046" s="267"/>
      <c r="CM1046" s="267"/>
      <c r="CN1046" s="267"/>
      <c r="CO1046" s="267"/>
      <c r="CP1046" s="267"/>
      <c r="CQ1046" s="267"/>
      <c r="CR1046" s="267"/>
      <c r="CS1046" s="267"/>
      <c r="CT1046" s="267"/>
      <c r="CU1046" s="267"/>
      <c r="CV1046" s="267"/>
      <c r="CW1046" s="267"/>
      <c r="CX1046" s="267"/>
      <c r="CY1046" s="267"/>
      <c r="CZ1046" s="267"/>
      <c r="DA1046" s="267"/>
      <c r="DB1046" s="267"/>
      <c r="DC1046" s="267"/>
      <c r="DD1046" s="267"/>
      <c r="DE1046" s="267"/>
      <c r="DF1046" s="267"/>
      <c r="DG1046" s="267"/>
      <c r="DH1046" s="267"/>
      <c r="DI1046" s="267"/>
      <c r="DJ1046" s="267"/>
      <c r="DK1046" s="267"/>
      <c r="DL1046" s="267"/>
      <c r="DM1046" s="267"/>
      <c r="DN1046" s="267"/>
      <c r="DO1046" s="267"/>
      <c r="DP1046" s="267"/>
      <c r="DQ1046" s="267"/>
      <c r="DR1046" s="267"/>
      <c r="DS1046" s="267"/>
      <c r="DT1046" s="267"/>
      <c r="DU1046" s="267"/>
      <c r="DV1046" s="267"/>
      <c r="DW1046" s="267"/>
      <c r="DX1046" s="267"/>
      <c r="DY1046" s="267"/>
      <c r="DZ1046" s="267"/>
      <c r="EA1046" s="267"/>
      <c r="EB1046" s="267"/>
      <c r="EC1046" s="267"/>
      <c r="ED1046" s="267"/>
      <c r="EE1046" s="267"/>
      <c r="EF1046" s="267"/>
      <c r="EG1046" s="267"/>
      <c r="EH1046" s="267"/>
      <c r="EI1046" s="267"/>
      <c r="EJ1046" s="267"/>
      <c r="EK1046" s="267"/>
      <c r="EL1046" s="267"/>
      <c r="EM1046" s="267"/>
      <c r="EN1046" s="267"/>
      <c r="EO1046" s="267"/>
      <c r="EP1046" s="267"/>
      <c r="EQ1046" s="267"/>
      <c r="ER1046" s="267"/>
      <c r="ES1046" s="267"/>
      <c r="ET1046" s="267"/>
      <c r="EU1046" s="267"/>
      <c r="EV1046" s="267"/>
      <c r="EW1046" s="267"/>
      <c r="EX1046" s="267"/>
      <c r="EY1046" s="267"/>
      <c r="EZ1046" s="267"/>
      <c r="FA1046" s="267"/>
      <c r="FB1046" s="267"/>
      <c r="FC1046" s="267"/>
      <c r="FD1046" s="267"/>
      <c r="FE1046" s="267"/>
      <c r="FF1046" s="267"/>
      <c r="FG1046" s="267"/>
      <c r="FH1046" s="267"/>
      <c r="FI1046" s="267"/>
      <c r="FJ1046" s="267"/>
      <c r="FK1046" s="267"/>
      <c r="FL1046" s="267"/>
      <c r="FM1046" s="267"/>
      <c r="FN1046" s="267"/>
      <c r="FO1046" s="267"/>
      <c r="FP1046" s="267"/>
      <c r="FQ1046" s="267"/>
      <c r="FR1046" s="267"/>
      <c r="FS1046" s="267"/>
      <c r="FT1046" s="267"/>
      <c r="FU1046" s="267"/>
      <c r="FV1046" s="267"/>
      <c r="FW1046" s="267"/>
      <c r="FX1046" s="267"/>
      <c r="FY1046" s="267"/>
      <c r="FZ1046" s="267"/>
      <c r="GA1046" s="267"/>
      <c r="GB1046" s="267"/>
      <c r="GC1046" s="267"/>
      <c r="GD1046" s="267"/>
      <c r="GE1046" s="267"/>
      <c r="GF1046" s="267"/>
      <c r="GG1046" s="267"/>
      <c r="GH1046" s="267"/>
      <c r="GI1046" s="267"/>
      <c r="GJ1046" s="267"/>
      <c r="GK1046" s="267"/>
      <c r="GL1046" s="267"/>
      <c r="GM1046" s="267"/>
      <c r="GN1046" s="267"/>
      <c r="GO1046" s="267"/>
      <c r="GP1046" s="267"/>
      <c r="GQ1046" s="267"/>
      <c r="GR1046" s="267"/>
      <c r="GS1046" s="267"/>
      <c r="GT1046" s="267"/>
      <c r="GU1046" s="267"/>
      <c r="GV1046" s="267"/>
    </row>
    <row r="1047" spans="1:204" s="502" customFormat="1">
      <c r="A1047" s="258"/>
      <c r="B1047" s="425"/>
      <c r="C1047" s="260"/>
      <c r="D1047" s="261"/>
      <c r="E1047" s="262"/>
      <c r="F1047" s="263"/>
      <c r="G1047" s="426"/>
      <c r="H1047" s="428"/>
      <c r="I1047" s="507"/>
      <c r="J1047" s="508"/>
      <c r="K1047" s="509"/>
      <c r="L1047" s="510"/>
      <c r="N1047" s="511"/>
      <c r="O1047" s="511"/>
      <c r="P1047" s="267"/>
      <c r="Q1047" s="267"/>
      <c r="R1047" s="267"/>
      <c r="S1047" s="267"/>
      <c r="T1047" s="267"/>
      <c r="U1047" s="267"/>
      <c r="V1047" s="267"/>
      <c r="W1047" s="267"/>
      <c r="X1047" s="267"/>
      <c r="Y1047" s="267"/>
      <c r="Z1047" s="267"/>
      <c r="AA1047" s="267"/>
      <c r="AB1047" s="267"/>
      <c r="AC1047" s="267"/>
      <c r="AD1047" s="267"/>
      <c r="AE1047" s="267"/>
      <c r="AF1047" s="267"/>
      <c r="AG1047" s="267"/>
      <c r="AH1047" s="267"/>
      <c r="AI1047" s="267"/>
      <c r="AJ1047" s="267"/>
      <c r="AK1047" s="267"/>
      <c r="AL1047" s="267"/>
      <c r="AM1047" s="267"/>
      <c r="AN1047" s="267"/>
      <c r="AO1047" s="267"/>
      <c r="AP1047" s="267"/>
      <c r="AQ1047" s="267"/>
      <c r="AR1047" s="267"/>
      <c r="AS1047" s="267"/>
      <c r="AT1047" s="267"/>
      <c r="AU1047" s="267"/>
      <c r="AV1047" s="267"/>
      <c r="AW1047" s="267"/>
      <c r="AX1047" s="267"/>
      <c r="AY1047" s="267"/>
      <c r="AZ1047" s="267"/>
      <c r="BA1047" s="267"/>
      <c r="BB1047" s="267"/>
      <c r="BC1047" s="267"/>
      <c r="BD1047" s="267"/>
      <c r="BE1047" s="267"/>
      <c r="BF1047" s="267"/>
      <c r="BG1047" s="267"/>
      <c r="BH1047" s="267"/>
      <c r="BI1047" s="267"/>
      <c r="BJ1047" s="267"/>
      <c r="BK1047" s="267"/>
      <c r="BL1047" s="267"/>
      <c r="BM1047" s="267"/>
      <c r="BN1047" s="267"/>
      <c r="BO1047" s="267"/>
      <c r="BP1047" s="267"/>
      <c r="BQ1047" s="267"/>
      <c r="BR1047" s="267"/>
      <c r="BS1047" s="26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267"/>
      <c r="CJ1047" s="267"/>
      <c r="CK1047" s="267"/>
      <c r="CL1047" s="267"/>
      <c r="CM1047" s="267"/>
      <c r="CN1047" s="267"/>
      <c r="CO1047" s="267"/>
      <c r="CP1047" s="267"/>
      <c r="CQ1047" s="267"/>
      <c r="CR1047" s="267"/>
      <c r="CS1047" s="267"/>
      <c r="CT1047" s="267"/>
      <c r="CU1047" s="267"/>
      <c r="CV1047" s="267"/>
      <c r="CW1047" s="267"/>
      <c r="CX1047" s="267"/>
      <c r="CY1047" s="267"/>
      <c r="CZ1047" s="267"/>
      <c r="DA1047" s="267"/>
      <c r="DB1047" s="267"/>
      <c r="DC1047" s="267"/>
      <c r="DD1047" s="267"/>
      <c r="DE1047" s="267"/>
      <c r="DF1047" s="267"/>
      <c r="DG1047" s="267"/>
      <c r="DH1047" s="267"/>
      <c r="DI1047" s="267"/>
      <c r="DJ1047" s="267"/>
      <c r="DK1047" s="267"/>
      <c r="DL1047" s="267"/>
      <c r="DM1047" s="267"/>
      <c r="DN1047" s="267"/>
      <c r="DO1047" s="267"/>
      <c r="DP1047" s="267"/>
      <c r="DQ1047" s="267"/>
      <c r="DR1047" s="267"/>
      <c r="DS1047" s="267"/>
      <c r="DT1047" s="267"/>
      <c r="DU1047" s="267"/>
      <c r="DV1047" s="267"/>
      <c r="DW1047" s="267"/>
      <c r="DX1047" s="267"/>
      <c r="DY1047" s="267"/>
      <c r="DZ1047" s="267"/>
      <c r="EA1047" s="267"/>
      <c r="EB1047" s="267"/>
      <c r="EC1047" s="267"/>
      <c r="ED1047" s="267"/>
      <c r="EE1047" s="267"/>
      <c r="EF1047" s="267"/>
      <c r="EG1047" s="267"/>
      <c r="EH1047" s="267"/>
      <c r="EI1047" s="267"/>
      <c r="EJ1047" s="267"/>
      <c r="EK1047" s="267"/>
      <c r="EL1047" s="267"/>
      <c r="EM1047" s="267"/>
      <c r="EN1047" s="267"/>
      <c r="EO1047" s="267"/>
      <c r="EP1047" s="267"/>
      <c r="EQ1047" s="267"/>
      <c r="ER1047" s="267"/>
      <c r="ES1047" s="267"/>
      <c r="ET1047" s="267"/>
      <c r="EU1047" s="267"/>
      <c r="EV1047" s="267"/>
      <c r="EW1047" s="267"/>
      <c r="EX1047" s="267"/>
      <c r="EY1047" s="267"/>
      <c r="EZ1047" s="267"/>
      <c r="FA1047" s="267"/>
      <c r="FB1047" s="267"/>
      <c r="FC1047" s="267"/>
      <c r="FD1047" s="267"/>
      <c r="FE1047" s="267"/>
      <c r="FF1047" s="267"/>
      <c r="FG1047" s="267"/>
      <c r="FH1047" s="267"/>
      <c r="FI1047" s="267"/>
      <c r="FJ1047" s="267"/>
      <c r="FK1047" s="267"/>
      <c r="FL1047" s="267"/>
      <c r="FM1047" s="267"/>
      <c r="FN1047" s="267"/>
      <c r="FO1047" s="267"/>
      <c r="FP1047" s="267"/>
      <c r="FQ1047" s="267"/>
      <c r="FR1047" s="267"/>
      <c r="FS1047" s="267"/>
      <c r="FT1047" s="267"/>
      <c r="FU1047" s="267"/>
      <c r="FV1047" s="267"/>
      <c r="FW1047" s="267"/>
      <c r="FX1047" s="267"/>
      <c r="FY1047" s="267"/>
      <c r="FZ1047" s="267"/>
      <c r="GA1047" s="267"/>
      <c r="GB1047" s="267"/>
      <c r="GC1047" s="267"/>
      <c r="GD1047" s="267"/>
      <c r="GE1047" s="267"/>
      <c r="GF1047" s="267"/>
      <c r="GG1047" s="267"/>
      <c r="GH1047" s="267"/>
      <c r="GI1047" s="267"/>
      <c r="GJ1047" s="267"/>
      <c r="GK1047" s="267"/>
      <c r="GL1047" s="267"/>
      <c r="GM1047" s="267"/>
      <c r="GN1047" s="267"/>
      <c r="GO1047" s="267"/>
      <c r="GP1047" s="267"/>
      <c r="GQ1047" s="267"/>
      <c r="GR1047" s="267"/>
      <c r="GS1047" s="267"/>
      <c r="GT1047" s="267"/>
      <c r="GU1047" s="267"/>
      <c r="GV1047" s="267"/>
    </row>
    <row r="1049" spans="1:204" s="502" customFormat="1">
      <c r="A1049" s="258"/>
      <c r="B1049" s="425"/>
      <c r="C1049" s="260"/>
      <c r="D1049" s="261"/>
      <c r="E1049" s="262"/>
      <c r="F1049" s="263"/>
      <c r="G1049" s="426"/>
      <c r="H1049" s="428"/>
      <c r="I1049" s="507"/>
      <c r="J1049" s="508"/>
      <c r="K1049" s="509"/>
      <c r="L1049" s="510"/>
      <c r="N1049" s="511"/>
      <c r="O1049" s="511"/>
      <c r="P1049" s="267"/>
      <c r="Q1049" s="267"/>
      <c r="R1049" s="267"/>
      <c r="S1049" s="267"/>
      <c r="T1049" s="267"/>
      <c r="U1049" s="267"/>
      <c r="V1049" s="267"/>
      <c r="W1049" s="267"/>
      <c r="X1049" s="267"/>
      <c r="Y1049" s="267"/>
      <c r="Z1049" s="267"/>
      <c r="AA1049" s="267"/>
      <c r="AB1049" s="267"/>
      <c r="AC1049" s="267"/>
      <c r="AD1049" s="267"/>
      <c r="AE1049" s="267"/>
      <c r="AF1049" s="267"/>
      <c r="AG1049" s="267"/>
      <c r="AH1049" s="267"/>
      <c r="AI1049" s="267"/>
      <c r="AJ1049" s="267"/>
      <c r="AK1049" s="267"/>
      <c r="AL1049" s="267"/>
      <c r="AM1049" s="267"/>
      <c r="AN1049" s="267"/>
      <c r="AO1049" s="267"/>
      <c r="AP1049" s="267"/>
      <c r="AQ1049" s="267"/>
      <c r="AR1049" s="267"/>
      <c r="AS1049" s="267"/>
      <c r="AT1049" s="267"/>
      <c r="AU1049" s="267"/>
      <c r="AV1049" s="267"/>
      <c r="AW1049" s="267"/>
      <c r="AX1049" s="267"/>
      <c r="AY1049" s="267"/>
      <c r="AZ1049" s="267"/>
      <c r="BA1049" s="267"/>
      <c r="BB1049" s="267"/>
      <c r="BC1049" s="267"/>
      <c r="BD1049" s="267"/>
      <c r="BE1049" s="267"/>
      <c r="BF1049" s="267"/>
      <c r="BG1049" s="267"/>
      <c r="BH1049" s="267"/>
      <c r="BI1049" s="267"/>
      <c r="BJ1049" s="267"/>
      <c r="BK1049" s="267"/>
      <c r="BL1049" s="267"/>
      <c r="BM1049" s="267"/>
      <c r="BN1049" s="267"/>
      <c r="BO1049" s="267"/>
      <c r="BP1049" s="267"/>
      <c r="BQ1049" s="267"/>
      <c r="BR1049" s="267"/>
      <c r="BS1049" s="26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267"/>
      <c r="CJ1049" s="267"/>
      <c r="CK1049" s="267"/>
      <c r="CL1049" s="267"/>
      <c r="CM1049" s="267"/>
      <c r="CN1049" s="267"/>
      <c r="CO1049" s="267"/>
      <c r="CP1049" s="267"/>
      <c r="CQ1049" s="267"/>
      <c r="CR1049" s="267"/>
      <c r="CS1049" s="267"/>
      <c r="CT1049" s="267"/>
      <c r="CU1049" s="267"/>
      <c r="CV1049" s="267"/>
      <c r="CW1049" s="267"/>
      <c r="CX1049" s="267"/>
      <c r="CY1049" s="267"/>
      <c r="CZ1049" s="267"/>
      <c r="DA1049" s="267"/>
      <c r="DB1049" s="267"/>
      <c r="DC1049" s="267"/>
      <c r="DD1049" s="267"/>
      <c r="DE1049" s="267"/>
      <c r="DF1049" s="267"/>
      <c r="DG1049" s="267"/>
      <c r="DH1049" s="267"/>
      <c r="DI1049" s="267"/>
      <c r="DJ1049" s="267"/>
      <c r="DK1049" s="267"/>
      <c r="DL1049" s="267"/>
      <c r="DM1049" s="267"/>
      <c r="DN1049" s="267"/>
      <c r="DO1049" s="267"/>
      <c r="DP1049" s="267"/>
      <c r="DQ1049" s="267"/>
      <c r="DR1049" s="267"/>
      <c r="DS1049" s="267"/>
      <c r="DT1049" s="267"/>
      <c r="DU1049" s="267"/>
      <c r="DV1049" s="267"/>
      <c r="DW1049" s="267"/>
      <c r="DX1049" s="267"/>
      <c r="DY1049" s="267"/>
      <c r="DZ1049" s="267"/>
      <c r="EA1049" s="267"/>
      <c r="EB1049" s="267"/>
      <c r="EC1049" s="267"/>
      <c r="ED1049" s="267"/>
      <c r="EE1049" s="267"/>
      <c r="EF1049" s="267"/>
      <c r="EG1049" s="267"/>
      <c r="EH1049" s="267"/>
      <c r="EI1049" s="267"/>
      <c r="EJ1049" s="267"/>
      <c r="EK1049" s="267"/>
      <c r="EL1049" s="267"/>
      <c r="EM1049" s="267"/>
      <c r="EN1049" s="267"/>
      <c r="EO1049" s="267"/>
      <c r="EP1049" s="267"/>
      <c r="EQ1049" s="267"/>
      <c r="ER1049" s="267"/>
      <c r="ES1049" s="267"/>
      <c r="ET1049" s="267"/>
      <c r="EU1049" s="267"/>
      <c r="EV1049" s="267"/>
      <c r="EW1049" s="267"/>
      <c r="EX1049" s="267"/>
      <c r="EY1049" s="267"/>
      <c r="EZ1049" s="267"/>
      <c r="FA1049" s="267"/>
      <c r="FB1049" s="267"/>
      <c r="FC1049" s="267"/>
      <c r="FD1049" s="267"/>
      <c r="FE1049" s="267"/>
      <c r="FF1049" s="267"/>
      <c r="FG1049" s="267"/>
      <c r="FH1049" s="267"/>
      <c r="FI1049" s="267"/>
      <c r="FJ1049" s="267"/>
      <c r="FK1049" s="267"/>
      <c r="FL1049" s="267"/>
      <c r="FM1049" s="267"/>
      <c r="FN1049" s="267"/>
      <c r="FO1049" s="267"/>
      <c r="FP1049" s="267"/>
      <c r="FQ1049" s="267"/>
      <c r="FR1049" s="267"/>
      <c r="FS1049" s="267"/>
      <c r="FT1049" s="267"/>
      <c r="FU1049" s="267"/>
      <c r="FV1049" s="267"/>
      <c r="FW1049" s="267"/>
      <c r="FX1049" s="267"/>
      <c r="FY1049" s="267"/>
      <c r="FZ1049" s="267"/>
      <c r="GA1049" s="267"/>
      <c r="GB1049" s="267"/>
      <c r="GC1049" s="267"/>
      <c r="GD1049" s="267"/>
      <c r="GE1049" s="267"/>
      <c r="GF1049" s="267"/>
      <c r="GG1049" s="267"/>
      <c r="GH1049" s="267"/>
      <c r="GI1049" s="267"/>
      <c r="GJ1049" s="267"/>
      <c r="GK1049" s="267"/>
      <c r="GL1049" s="267"/>
      <c r="GM1049" s="267"/>
      <c r="GN1049" s="267"/>
      <c r="GO1049" s="267"/>
      <c r="GP1049" s="267"/>
      <c r="GQ1049" s="267"/>
      <c r="GR1049" s="267"/>
      <c r="GS1049" s="267"/>
      <c r="GT1049" s="267"/>
      <c r="GU1049" s="267"/>
      <c r="GV1049" s="267"/>
    </row>
    <row r="1050" spans="1:204" s="502" customFormat="1">
      <c r="A1050" s="258"/>
      <c r="B1050" s="425"/>
      <c r="C1050" s="260"/>
      <c r="D1050" s="261"/>
      <c r="E1050" s="262"/>
      <c r="F1050" s="263"/>
      <c r="G1050" s="426"/>
      <c r="H1050" s="428"/>
      <c r="I1050" s="507"/>
      <c r="J1050" s="508"/>
      <c r="K1050" s="509"/>
      <c r="L1050" s="510"/>
      <c r="N1050" s="511"/>
      <c r="O1050" s="511"/>
      <c r="P1050" s="267"/>
      <c r="Q1050" s="267"/>
      <c r="R1050" s="267"/>
      <c r="S1050" s="267"/>
      <c r="T1050" s="267"/>
      <c r="U1050" s="267"/>
      <c r="V1050" s="267"/>
      <c r="W1050" s="267"/>
      <c r="X1050" s="267"/>
      <c r="Y1050" s="267"/>
      <c r="Z1050" s="267"/>
      <c r="AA1050" s="267"/>
      <c r="AB1050" s="267"/>
      <c r="AC1050" s="267"/>
      <c r="AD1050" s="267"/>
      <c r="AE1050" s="267"/>
      <c r="AF1050" s="267"/>
      <c r="AG1050" s="267"/>
      <c r="AH1050" s="267"/>
      <c r="AI1050" s="267"/>
      <c r="AJ1050" s="267"/>
      <c r="AK1050" s="267"/>
      <c r="AL1050" s="267"/>
      <c r="AM1050" s="267"/>
      <c r="AN1050" s="267"/>
      <c r="AO1050" s="267"/>
      <c r="AP1050" s="267"/>
      <c r="AQ1050" s="267"/>
      <c r="AR1050" s="267"/>
      <c r="AS1050" s="267"/>
      <c r="AT1050" s="267"/>
      <c r="AU1050" s="267"/>
      <c r="AV1050" s="267"/>
      <c r="AW1050" s="267"/>
      <c r="AX1050" s="267"/>
      <c r="AY1050" s="267"/>
      <c r="AZ1050" s="267"/>
      <c r="BA1050" s="267"/>
      <c r="BB1050" s="267"/>
      <c r="BC1050" s="267"/>
      <c r="BD1050" s="267"/>
      <c r="BE1050" s="267"/>
      <c r="BF1050" s="267"/>
      <c r="BG1050" s="267"/>
      <c r="BH1050" s="267"/>
      <c r="BI1050" s="267"/>
      <c r="BJ1050" s="267"/>
      <c r="BK1050" s="267"/>
      <c r="BL1050" s="267"/>
      <c r="BM1050" s="267"/>
      <c r="BN1050" s="267"/>
      <c r="BO1050" s="267"/>
      <c r="BP1050" s="267"/>
      <c r="BQ1050" s="267"/>
      <c r="BR1050" s="267"/>
      <c r="BS1050" s="26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267"/>
      <c r="CJ1050" s="267"/>
      <c r="CK1050" s="267"/>
      <c r="CL1050" s="267"/>
      <c r="CM1050" s="267"/>
      <c r="CN1050" s="267"/>
      <c r="CO1050" s="267"/>
      <c r="CP1050" s="267"/>
      <c r="CQ1050" s="267"/>
      <c r="CR1050" s="267"/>
      <c r="CS1050" s="267"/>
      <c r="CT1050" s="267"/>
      <c r="CU1050" s="267"/>
      <c r="CV1050" s="267"/>
      <c r="CW1050" s="267"/>
      <c r="CX1050" s="267"/>
      <c r="CY1050" s="267"/>
      <c r="CZ1050" s="267"/>
      <c r="DA1050" s="267"/>
      <c r="DB1050" s="267"/>
      <c r="DC1050" s="267"/>
      <c r="DD1050" s="267"/>
      <c r="DE1050" s="267"/>
      <c r="DF1050" s="267"/>
      <c r="DG1050" s="267"/>
      <c r="DH1050" s="267"/>
      <c r="DI1050" s="267"/>
      <c r="DJ1050" s="267"/>
      <c r="DK1050" s="267"/>
      <c r="DL1050" s="267"/>
      <c r="DM1050" s="267"/>
      <c r="DN1050" s="267"/>
      <c r="DO1050" s="267"/>
      <c r="DP1050" s="267"/>
      <c r="DQ1050" s="267"/>
      <c r="DR1050" s="267"/>
      <c r="DS1050" s="267"/>
      <c r="DT1050" s="267"/>
      <c r="DU1050" s="267"/>
      <c r="DV1050" s="267"/>
      <c r="DW1050" s="267"/>
      <c r="DX1050" s="267"/>
      <c r="DY1050" s="267"/>
      <c r="DZ1050" s="267"/>
      <c r="EA1050" s="267"/>
      <c r="EB1050" s="267"/>
      <c r="EC1050" s="267"/>
      <c r="ED1050" s="267"/>
      <c r="EE1050" s="267"/>
      <c r="EF1050" s="267"/>
      <c r="EG1050" s="267"/>
      <c r="EH1050" s="267"/>
      <c r="EI1050" s="267"/>
      <c r="EJ1050" s="267"/>
      <c r="EK1050" s="267"/>
      <c r="EL1050" s="267"/>
      <c r="EM1050" s="267"/>
      <c r="EN1050" s="267"/>
      <c r="EO1050" s="267"/>
      <c r="EP1050" s="267"/>
      <c r="EQ1050" s="267"/>
      <c r="ER1050" s="267"/>
      <c r="ES1050" s="267"/>
      <c r="ET1050" s="267"/>
      <c r="EU1050" s="267"/>
      <c r="EV1050" s="267"/>
      <c r="EW1050" s="267"/>
      <c r="EX1050" s="267"/>
      <c r="EY1050" s="267"/>
      <c r="EZ1050" s="267"/>
      <c r="FA1050" s="267"/>
      <c r="FB1050" s="267"/>
      <c r="FC1050" s="267"/>
      <c r="FD1050" s="267"/>
      <c r="FE1050" s="267"/>
      <c r="FF1050" s="267"/>
      <c r="FG1050" s="267"/>
      <c r="FH1050" s="267"/>
      <c r="FI1050" s="267"/>
      <c r="FJ1050" s="267"/>
      <c r="FK1050" s="267"/>
      <c r="FL1050" s="267"/>
      <c r="FM1050" s="267"/>
      <c r="FN1050" s="267"/>
      <c r="FO1050" s="267"/>
      <c r="FP1050" s="267"/>
      <c r="FQ1050" s="267"/>
      <c r="FR1050" s="267"/>
      <c r="FS1050" s="267"/>
      <c r="FT1050" s="267"/>
      <c r="FU1050" s="267"/>
      <c r="FV1050" s="267"/>
      <c r="FW1050" s="267"/>
      <c r="FX1050" s="267"/>
      <c r="FY1050" s="267"/>
      <c r="FZ1050" s="267"/>
      <c r="GA1050" s="267"/>
      <c r="GB1050" s="267"/>
      <c r="GC1050" s="267"/>
      <c r="GD1050" s="267"/>
      <c r="GE1050" s="267"/>
      <c r="GF1050" s="267"/>
      <c r="GG1050" s="267"/>
      <c r="GH1050" s="267"/>
      <c r="GI1050" s="267"/>
      <c r="GJ1050" s="267"/>
      <c r="GK1050" s="267"/>
      <c r="GL1050" s="267"/>
      <c r="GM1050" s="267"/>
      <c r="GN1050" s="267"/>
      <c r="GO1050" s="267"/>
      <c r="GP1050" s="267"/>
      <c r="GQ1050" s="267"/>
      <c r="GR1050" s="267"/>
      <c r="GS1050" s="267"/>
      <c r="GT1050" s="267"/>
      <c r="GU1050" s="267"/>
      <c r="GV1050" s="267"/>
    </row>
    <row r="1052" spans="1:204" s="502" customFormat="1">
      <c r="A1052" s="258"/>
      <c r="B1052" s="425"/>
      <c r="C1052" s="260"/>
      <c r="D1052" s="261"/>
      <c r="E1052" s="262"/>
      <c r="F1052" s="263"/>
      <c r="G1052" s="426"/>
      <c r="H1052" s="428"/>
      <c r="I1052" s="507"/>
      <c r="J1052" s="508"/>
      <c r="K1052" s="509"/>
      <c r="L1052" s="510"/>
      <c r="N1052" s="511"/>
      <c r="O1052" s="511"/>
      <c r="P1052" s="267"/>
      <c r="Q1052" s="267"/>
      <c r="R1052" s="267"/>
      <c r="S1052" s="267"/>
      <c r="T1052" s="267"/>
      <c r="U1052" s="267"/>
      <c r="V1052" s="267"/>
      <c r="W1052" s="267"/>
      <c r="X1052" s="267"/>
      <c r="Y1052" s="267"/>
      <c r="Z1052" s="267"/>
      <c r="AA1052" s="267"/>
      <c r="AB1052" s="267"/>
      <c r="AC1052" s="267"/>
      <c r="AD1052" s="267"/>
      <c r="AE1052" s="267"/>
      <c r="AF1052" s="267"/>
      <c r="AG1052" s="267"/>
      <c r="AH1052" s="267"/>
      <c r="AI1052" s="267"/>
      <c r="AJ1052" s="267"/>
      <c r="AK1052" s="267"/>
      <c r="AL1052" s="267"/>
      <c r="AM1052" s="267"/>
      <c r="AN1052" s="267"/>
      <c r="AO1052" s="267"/>
      <c r="AP1052" s="267"/>
      <c r="AQ1052" s="267"/>
      <c r="AR1052" s="267"/>
      <c r="AS1052" s="267"/>
      <c r="AT1052" s="267"/>
      <c r="AU1052" s="267"/>
      <c r="AV1052" s="267"/>
      <c r="AW1052" s="267"/>
      <c r="AX1052" s="267"/>
      <c r="AY1052" s="267"/>
      <c r="AZ1052" s="267"/>
      <c r="BA1052" s="267"/>
      <c r="BB1052" s="267"/>
      <c r="BC1052" s="267"/>
      <c r="BD1052" s="267"/>
      <c r="BE1052" s="267"/>
      <c r="BF1052" s="267"/>
      <c r="BG1052" s="267"/>
      <c r="BH1052" s="267"/>
      <c r="BI1052" s="267"/>
      <c r="BJ1052" s="267"/>
      <c r="BK1052" s="267"/>
      <c r="BL1052" s="267"/>
      <c r="BM1052" s="267"/>
      <c r="BN1052" s="267"/>
      <c r="BO1052" s="267"/>
      <c r="BP1052" s="267"/>
      <c r="BQ1052" s="267"/>
      <c r="BR1052" s="267"/>
      <c r="BS1052" s="26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267"/>
      <c r="CJ1052" s="267"/>
      <c r="CK1052" s="267"/>
      <c r="CL1052" s="267"/>
      <c r="CM1052" s="267"/>
      <c r="CN1052" s="267"/>
      <c r="CO1052" s="267"/>
      <c r="CP1052" s="267"/>
      <c r="CQ1052" s="267"/>
      <c r="CR1052" s="267"/>
      <c r="CS1052" s="267"/>
      <c r="CT1052" s="267"/>
      <c r="CU1052" s="267"/>
      <c r="CV1052" s="267"/>
      <c r="CW1052" s="267"/>
      <c r="CX1052" s="267"/>
      <c r="CY1052" s="267"/>
      <c r="CZ1052" s="267"/>
      <c r="DA1052" s="267"/>
      <c r="DB1052" s="267"/>
      <c r="DC1052" s="267"/>
      <c r="DD1052" s="267"/>
      <c r="DE1052" s="267"/>
      <c r="DF1052" s="267"/>
      <c r="DG1052" s="267"/>
      <c r="DH1052" s="267"/>
      <c r="DI1052" s="267"/>
      <c r="DJ1052" s="267"/>
      <c r="DK1052" s="267"/>
      <c r="DL1052" s="267"/>
      <c r="DM1052" s="267"/>
      <c r="DN1052" s="267"/>
      <c r="DO1052" s="267"/>
      <c r="DP1052" s="267"/>
      <c r="DQ1052" s="267"/>
      <c r="DR1052" s="267"/>
      <c r="DS1052" s="267"/>
      <c r="DT1052" s="267"/>
      <c r="DU1052" s="267"/>
      <c r="DV1052" s="267"/>
      <c r="DW1052" s="267"/>
      <c r="DX1052" s="267"/>
      <c r="DY1052" s="267"/>
      <c r="DZ1052" s="267"/>
      <c r="EA1052" s="267"/>
      <c r="EB1052" s="267"/>
      <c r="EC1052" s="267"/>
      <c r="ED1052" s="267"/>
      <c r="EE1052" s="267"/>
      <c r="EF1052" s="267"/>
      <c r="EG1052" s="267"/>
      <c r="EH1052" s="267"/>
      <c r="EI1052" s="267"/>
      <c r="EJ1052" s="267"/>
      <c r="EK1052" s="267"/>
      <c r="EL1052" s="267"/>
      <c r="EM1052" s="267"/>
      <c r="EN1052" s="267"/>
      <c r="EO1052" s="267"/>
      <c r="EP1052" s="267"/>
      <c r="EQ1052" s="267"/>
      <c r="ER1052" s="267"/>
      <c r="ES1052" s="267"/>
      <c r="ET1052" s="267"/>
      <c r="EU1052" s="267"/>
      <c r="EV1052" s="267"/>
      <c r="EW1052" s="267"/>
      <c r="EX1052" s="267"/>
      <c r="EY1052" s="267"/>
      <c r="EZ1052" s="267"/>
      <c r="FA1052" s="267"/>
      <c r="FB1052" s="267"/>
      <c r="FC1052" s="267"/>
      <c r="FD1052" s="267"/>
      <c r="FE1052" s="267"/>
      <c r="FF1052" s="267"/>
      <c r="FG1052" s="267"/>
      <c r="FH1052" s="267"/>
      <c r="FI1052" s="267"/>
      <c r="FJ1052" s="267"/>
      <c r="FK1052" s="267"/>
      <c r="FL1052" s="267"/>
      <c r="FM1052" s="267"/>
      <c r="FN1052" s="267"/>
      <c r="FO1052" s="267"/>
      <c r="FP1052" s="267"/>
      <c r="FQ1052" s="267"/>
      <c r="FR1052" s="267"/>
      <c r="FS1052" s="267"/>
      <c r="FT1052" s="267"/>
      <c r="FU1052" s="267"/>
      <c r="FV1052" s="267"/>
      <c r="FW1052" s="267"/>
      <c r="FX1052" s="267"/>
      <c r="FY1052" s="267"/>
      <c r="FZ1052" s="267"/>
      <c r="GA1052" s="267"/>
      <c r="GB1052" s="267"/>
      <c r="GC1052" s="267"/>
      <c r="GD1052" s="267"/>
      <c r="GE1052" s="267"/>
      <c r="GF1052" s="267"/>
      <c r="GG1052" s="267"/>
      <c r="GH1052" s="267"/>
      <c r="GI1052" s="267"/>
      <c r="GJ1052" s="267"/>
      <c r="GK1052" s="267"/>
      <c r="GL1052" s="267"/>
      <c r="GM1052" s="267"/>
      <c r="GN1052" s="267"/>
      <c r="GO1052" s="267"/>
      <c r="GP1052" s="267"/>
      <c r="GQ1052" s="267"/>
      <c r="GR1052" s="267"/>
      <c r="GS1052" s="267"/>
      <c r="GT1052" s="267"/>
      <c r="GU1052" s="267"/>
      <c r="GV1052" s="267"/>
    </row>
    <row r="1053" spans="1:204" s="502" customFormat="1">
      <c r="A1053" s="258"/>
      <c r="B1053" s="425"/>
      <c r="C1053" s="260"/>
      <c r="D1053" s="261"/>
      <c r="E1053" s="262"/>
      <c r="F1053" s="263"/>
      <c r="G1053" s="426"/>
      <c r="H1053" s="428"/>
      <c r="I1053" s="507"/>
      <c r="J1053" s="508"/>
      <c r="K1053" s="509"/>
      <c r="L1053" s="510"/>
      <c r="N1053" s="511"/>
      <c r="O1053" s="511"/>
      <c r="P1053" s="267"/>
      <c r="Q1053" s="267"/>
      <c r="R1053" s="267"/>
      <c r="S1053" s="267"/>
      <c r="T1053" s="267"/>
      <c r="U1053" s="267"/>
      <c r="V1053" s="267"/>
      <c r="W1053" s="267"/>
      <c r="X1053" s="267"/>
      <c r="Y1053" s="267"/>
      <c r="Z1053" s="267"/>
      <c r="AA1053" s="267"/>
      <c r="AB1053" s="267"/>
      <c r="AC1053" s="267"/>
      <c r="AD1053" s="267"/>
      <c r="AE1053" s="267"/>
      <c r="AF1053" s="267"/>
      <c r="AG1053" s="267"/>
      <c r="AH1053" s="267"/>
      <c r="AI1053" s="267"/>
      <c r="AJ1053" s="267"/>
      <c r="AK1053" s="267"/>
      <c r="AL1053" s="267"/>
      <c r="AM1053" s="267"/>
      <c r="AN1053" s="267"/>
      <c r="AO1053" s="267"/>
      <c r="AP1053" s="267"/>
      <c r="AQ1053" s="267"/>
      <c r="AR1053" s="267"/>
      <c r="AS1053" s="267"/>
      <c r="AT1053" s="267"/>
      <c r="AU1053" s="267"/>
      <c r="AV1053" s="267"/>
      <c r="AW1053" s="267"/>
      <c r="AX1053" s="267"/>
      <c r="AY1053" s="267"/>
      <c r="AZ1053" s="267"/>
      <c r="BA1053" s="267"/>
      <c r="BB1053" s="267"/>
      <c r="BC1053" s="267"/>
      <c r="BD1053" s="267"/>
      <c r="BE1053" s="267"/>
      <c r="BF1053" s="267"/>
      <c r="BG1053" s="267"/>
      <c r="BH1053" s="267"/>
      <c r="BI1053" s="267"/>
      <c r="BJ1053" s="267"/>
      <c r="BK1053" s="267"/>
      <c r="BL1053" s="267"/>
      <c r="BM1053" s="267"/>
      <c r="BN1053" s="267"/>
      <c r="BO1053" s="267"/>
      <c r="BP1053" s="267"/>
      <c r="BQ1053" s="267"/>
      <c r="BR1053" s="267"/>
      <c r="BS1053" s="26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267"/>
      <c r="CJ1053" s="267"/>
      <c r="CK1053" s="267"/>
      <c r="CL1053" s="267"/>
      <c r="CM1053" s="267"/>
      <c r="CN1053" s="267"/>
      <c r="CO1053" s="267"/>
      <c r="CP1053" s="267"/>
      <c r="CQ1053" s="267"/>
      <c r="CR1053" s="267"/>
      <c r="CS1053" s="267"/>
      <c r="CT1053" s="267"/>
      <c r="CU1053" s="267"/>
      <c r="CV1053" s="267"/>
      <c r="CW1053" s="267"/>
      <c r="CX1053" s="267"/>
      <c r="CY1053" s="267"/>
      <c r="CZ1053" s="267"/>
      <c r="DA1053" s="267"/>
      <c r="DB1053" s="267"/>
      <c r="DC1053" s="267"/>
      <c r="DD1053" s="267"/>
      <c r="DE1053" s="267"/>
      <c r="DF1053" s="267"/>
      <c r="DG1053" s="267"/>
      <c r="DH1053" s="267"/>
      <c r="DI1053" s="267"/>
      <c r="DJ1053" s="267"/>
      <c r="DK1053" s="267"/>
      <c r="DL1053" s="267"/>
      <c r="DM1053" s="267"/>
      <c r="DN1053" s="267"/>
      <c r="DO1053" s="267"/>
      <c r="DP1053" s="267"/>
      <c r="DQ1053" s="267"/>
      <c r="DR1053" s="267"/>
      <c r="DS1053" s="267"/>
      <c r="DT1053" s="267"/>
      <c r="DU1053" s="267"/>
      <c r="DV1053" s="267"/>
      <c r="DW1053" s="267"/>
      <c r="DX1053" s="267"/>
      <c r="DY1053" s="267"/>
      <c r="DZ1053" s="267"/>
      <c r="EA1053" s="267"/>
      <c r="EB1053" s="267"/>
      <c r="EC1053" s="267"/>
      <c r="ED1053" s="267"/>
      <c r="EE1053" s="267"/>
      <c r="EF1053" s="267"/>
      <c r="EG1053" s="267"/>
      <c r="EH1053" s="267"/>
      <c r="EI1053" s="267"/>
      <c r="EJ1053" s="267"/>
      <c r="EK1053" s="267"/>
      <c r="EL1053" s="267"/>
      <c r="EM1053" s="267"/>
      <c r="EN1053" s="267"/>
      <c r="EO1053" s="267"/>
      <c r="EP1053" s="267"/>
      <c r="EQ1053" s="267"/>
      <c r="ER1053" s="267"/>
      <c r="ES1053" s="267"/>
      <c r="ET1053" s="267"/>
      <c r="EU1053" s="267"/>
      <c r="EV1053" s="267"/>
      <c r="EW1053" s="267"/>
      <c r="EX1053" s="267"/>
      <c r="EY1053" s="267"/>
      <c r="EZ1053" s="267"/>
      <c r="FA1053" s="267"/>
      <c r="FB1053" s="267"/>
      <c r="FC1053" s="267"/>
      <c r="FD1053" s="267"/>
      <c r="FE1053" s="267"/>
      <c r="FF1053" s="267"/>
      <c r="FG1053" s="267"/>
      <c r="FH1053" s="267"/>
      <c r="FI1053" s="267"/>
      <c r="FJ1053" s="267"/>
      <c r="FK1053" s="267"/>
      <c r="FL1053" s="267"/>
      <c r="FM1053" s="267"/>
      <c r="FN1053" s="267"/>
      <c r="FO1053" s="267"/>
      <c r="FP1053" s="267"/>
      <c r="FQ1053" s="267"/>
      <c r="FR1053" s="267"/>
      <c r="FS1053" s="267"/>
      <c r="FT1053" s="267"/>
      <c r="FU1053" s="267"/>
      <c r="FV1053" s="267"/>
      <c r="FW1053" s="267"/>
      <c r="FX1053" s="267"/>
      <c r="FY1053" s="267"/>
      <c r="FZ1053" s="267"/>
      <c r="GA1053" s="267"/>
      <c r="GB1053" s="267"/>
      <c r="GC1053" s="267"/>
      <c r="GD1053" s="267"/>
      <c r="GE1053" s="267"/>
      <c r="GF1053" s="267"/>
      <c r="GG1053" s="267"/>
      <c r="GH1053" s="267"/>
      <c r="GI1053" s="267"/>
      <c r="GJ1053" s="267"/>
      <c r="GK1053" s="267"/>
      <c r="GL1053" s="267"/>
      <c r="GM1053" s="267"/>
      <c r="GN1053" s="267"/>
      <c r="GO1053" s="267"/>
      <c r="GP1053" s="267"/>
      <c r="GQ1053" s="267"/>
      <c r="GR1053" s="267"/>
      <c r="GS1053" s="267"/>
      <c r="GT1053" s="267"/>
      <c r="GU1053" s="267"/>
      <c r="GV1053" s="267"/>
    </row>
    <row r="1054" spans="1:204" s="502" customFormat="1">
      <c r="A1054" s="258"/>
      <c r="B1054" s="425"/>
      <c r="C1054" s="260"/>
      <c r="D1054" s="261"/>
      <c r="E1054" s="262"/>
      <c r="F1054" s="263"/>
      <c r="G1054" s="426"/>
      <c r="H1054" s="428"/>
      <c r="I1054" s="507"/>
      <c r="J1054" s="508"/>
      <c r="K1054" s="509"/>
      <c r="L1054" s="510"/>
      <c r="N1054" s="511"/>
      <c r="O1054" s="511"/>
      <c r="P1054" s="267"/>
      <c r="Q1054" s="267"/>
      <c r="R1054" s="267"/>
      <c r="S1054" s="267"/>
      <c r="T1054" s="267"/>
      <c r="U1054" s="267"/>
      <c r="V1054" s="267"/>
      <c r="W1054" s="267"/>
      <c r="X1054" s="267"/>
      <c r="Y1054" s="267"/>
      <c r="Z1054" s="267"/>
      <c r="AA1054" s="267"/>
      <c r="AB1054" s="267"/>
      <c r="AC1054" s="267"/>
      <c r="AD1054" s="267"/>
      <c r="AE1054" s="267"/>
      <c r="AF1054" s="267"/>
      <c r="AG1054" s="267"/>
      <c r="AH1054" s="267"/>
      <c r="AI1054" s="267"/>
      <c r="AJ1054" s="267"/>
      <c r="AK1054" s="267"/>
      <c r="AL1054" s="267"/>
      <c r="AM1054" s="267"/>
      <c r="AN1054" s="267"/>
      <c r="AO1054" s="267"/>
      <c r="AP1054" s="267"/>
      <c r="AQ1054" s="267"/>
      <c r="AR1054" s="267"/>
      <c r="AS1054" s="267"/>
      <c r="AT1054" s="267"/>
      <c r="AU1054" s="267"/>
      <c r="AV1054" s="267"/>
      <c r="AW1054" s="267"/>
      <c r="AX1054" s="267"/>
      <c r="AY1054" s="267"/>
      <c r="AZ1054" s="267"/>
      <c r="BA1054" s="267"/>
      <c r="BB1054" s="267"/>
      <c r="BC1054" s="267"/>
      <c r="BD1054" s="267"/>
      <c r="BE1054" s="267"/>
      <c r="BF1054" s="267"/>
      <c r="BG1054" s="267"/>
      <c r="BH1054" s="267"/>
      <c r="BI1054" s="267"/>
      <c r="BJ1054" s="267"/>
      <c r="BK1054" s="267"/>
      <c r="BL1054" s="267"/>
      <c r="BM1054" s="267"/>
      <c r="BN1054" s="267"/>
      <c r="BO1054" s="267"/>
      <c r="BP1054" s="267"/>
      <c r="BQ1054" s="267"/>
      <c r="BR1054" s="267"/>
      <c r="BS1054" s="26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267"/>
      <c r="CJ1054" s="267"/>
      <c r="CK1054" s="267"/>
      <c r="CL1054" s="267"/>
      <c r="CM1054" s="267"/>
      <c r="CN1054" s="267"/>
      <c r="CO1054" s="267"/>
      <c r="CP1054" s="267"/>
      <c r="CQ1054" s="267"/>
      <c r="CR1054" s="267"/>
      <c r="CS1054" s="267"/>
      <c r="CT1054" s="267"/>
      <c r="CU1054" s="267"/>
      <c r="CV1054" s="267"/>
      <c r="CW1054" s="267"/>
      <c r="CX1054" s="267"/>
      <c r="CY1054" s="267"/>
      <c r="CZ1054" s="267"/>
      <c r="DA1054" s="267"/>
      <c r="DB1054" s="267"/>
      <c r="DC1054" s="267"/>
      <c r="DD1054" s="267"/>
      <c r="DE1054" s="267"/>
      <c r="DF1054" s="267"/>
      <c r="DG1054" s="267"/>
      <c r="DH1054" s="267"/>
      <c r="DI1054" s="267"/>
      <c r="DJ1054" s="267"/>
      <c r="DK1054" s="267"/>
      <c r="DL1054" s="267"/>
      <c r="DM1054" s="267"/>
      <c r="DN1054" s="267"/>
      <c r="DO1054" s="267"/>
      <c r="DP1054" s="267"/>
      <c r="DQ1054" s="267"/>
      <c r="DR1054" s="267"/>
      <c r="DS1054" s="267"/>
      <c r="DT1054" s="267"/>
      <c r="DU1054" s="267"/>
      <c r="DV1054" s="267"/>
      <c r="DW1054" s="267"/>
      <c r="DX1054" s="267"/>
      <c r="DY1054" s="267"/>
      <c r="DZ1054" s="267"/>
      <c r="EA1054" s="267"/>
      <c r="EB1054" s="267"/>
      <c r="EC1054" s="267"/>
      <c r="ED1054" s="267"/>
      <c r="EE1054" s="267"/>
      <c r="EF1054" s="267"/>
      <c r="EG1054" s="267"/>
      <c r="EH1054" s="267"/>
      <c r="EI1054" s="267"/>
      <c r="EJ1054" s="267"/>
      <c r="EK1054" s="267"/>
      <c r="EL1054" s="267"/>
      <c r="EM1054" s="267"/>
      <c r="EN1054" s="267"/>
      <c r="EO1054" s="267"/>
      <c r="EP1054" s="267"/>
      <c r="EQ1054" s="267"/>
      <c r="ER1054" s="267"/>
      <c r="ES1054" s="267"/>
      <c r="ET1054" s="267"/>
      <c r="EU1054" s="267"/>
      <c r="EV1054" s="267"/>
      <c r="EW1054" s="267"/>
      <c r="EX1054" s="267"/>
      <c r="EY1054" s="267"/>
      <c r="EZ1054" s="267"/>
      <c r="FA1054" s="267"/>
      <c r="FB1054" s="267"/>
      <c r="FC1054" s="267"/>
      <c r="FD1054" s="267"/>
      <c r="FE1054" s="267"/>
      <c r="FF1054" s="267"/>
      <c r="FG1054" s="267"/>
      <c r="FH1054" s="267"/>
      <c r="FI1054" s="267"/>
      <c r="FJ1054" s="267"/>
      <c r="FK1054" s="267"/>
      <c r="FL1054" s="267"/>
      <c r="FM1054" s="267"/>
      <c r="FN1054" s="267"/>
      <c r="FO1054" s="267"/>
      <c r="FP1054" s="267"/>
      <c r="FQ1054" s="267"/>
      <c r="FR1054" s="267"/>
      <c r="FS1054" s="267"/>
      <c r="FT1054" s="267"/>
      <c r="FU1054" s="267"/>
      <c r="FV1054" s="267"/>
      <c r="FW1054" s="267"/>
      <c r="FX1054" s="267"/>
      <c r="FY1054" s="267"/>
      <c r="FZ1054" s="267"/>
      <c r="GA1054" s="267"/>
      <c r="GB1054" s="267"/>
      <c r="GC1054" s="267"/>
      <c r="GD1054" s="267"/>
      <c r="GE1054" s="267"/>
      <c r="GF1054" s="267"/>
      <c r="GG1054" s="267"/>
      <c r="GH1054" s="267"/>
      <c r="GI1054" s="267"/>
      <c r="GJ1054" s="267"/>
      <c r="GK1054" s="267"/>
      <c r="GL1054" s="267"/>
      <c r="GM1054" s="267"/>
      <c r="GN1054" s="267"/>
      <c r="GO1054" s="267"/>
      <c r="GP1054" s="267"/>
      <c r="GQ1054" s="267"/>
      <c r="GR1054" s="267"/>
      <c r="GS1054" s="267"/>
      <c r="GT1054" s="267"/>
      <c r="GU1054" s="267"/>
      <c r="GV1054" s="267"/>
    </row>
    <row r="1056" spans="1:204" s="502" customFormat="1">
      <c r="A1056" s="258"/>
      <c r="B1056" s="425"/>
      <c r="C1056" s="260"/>
      <c r="D1056" s="261"/>
      <c r="E1056" s="262"/>
      <c r="F1056" s="263"/>
      <c r="G1056" s="426"/>
      <c r="H1056" s="428"/>
      <c r="I1056" s="507"/>
      <c r="J1056" s="508"/>
      <c r="K1056" s="509"/>
      <c r="L1056" s="510"/>
      <c r="N1056" s="511"/>
      <c r="O1056" s="511"/>
      <c r="P1056" s="267"/>
      <c r="Q1056" s="267"/>
      <c r="R1056" s="267"/>
      <c r="S1056" s="267"/>
      <c r="T1056" s="267"/>
      <c r="U1056" s="267"/>
      <c r="V1056" s="267"/>
      <c r="W1056" s="267"/>
      <c r="X1056" s="267"/>
      <c r="Y1056" s="267"/>
      <c r="Z1056" s="267"/>
      <c r="AA1056" s="267"/>
      <c r="AB1056" s="267"/>
      <c r="AC1056" s="267"/>
      <c r="AD1056" s="267"/>
      <c r="AE1056" s="267"/>
      <c r="AF1056" s="267"/>
      <c r="AG1056" s="267"/>
      <c r="AH1056" s="267"/>
      <c r="AI1056" s="267"/>
      <c r="AJ1056" s="267"/>
      <c r="AK1056" s="267"/>
      <c r="AL1056" s="267"/>
      <c r="AM1056" s="267"/>
      <c r="AN1056" s="267"/>
      <c r="AO1056" s="267"/>
      <c r="AP1056" s="267"/>
      <c r="AQ1056" s="267"/>
      <c r="AR1056" s="267"/>
      <c r="AS1056" s="267"/>
      <c r="AT1056" s="267"/>
      <c r="AU1056" s="267"/>
      <c r="AV1056" s="267"/>
      <c r="AW1056" s="267"/>
      <c r="AX1056" s="267"/>
      <c r="AY1056" s="267"/>
      <c r="AZ1056" s="267"/>
      <c r="BA1056" s="267"/>
      <c r="BB1056" s="267"/>
      <c r="BC1056" s="267"/>
      <c r="BD1056" s="267"/>
      <c r="BE1056" s="267"/>
      <c r="BF1056" s="267"/>
      <c r="BG1056" s="267"/>
      <c r="BH1056" s="267"/>
      <c r="BI1056" s="267"/>
      <c r="BJ1056" s="267"/>
      <c r="BK1056" s="267"/>
      <c r="BL1056" s="267"/>
      <c r="BM1056" s="267"/>
      <c r="BN1056" s="267"/>
      <c r="BO1056" s="267"/>
      <c r="BP1056" s="267"/>
      <c r="BQ1056" s="267"/>
      <c r="BR1056" s="267"/>
      <c r="BS1056" s="26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267"/>
      <c r="CJ1056" s="267"/>
      <c r="CK1056" s="267"/>
      <c r="CL1056" s="267"/>
      <c r="CM1056" s="267"/>
      <c r="CN1056" s="267"/>
      <c r="CO1056" s="267"/>
      <c r="CP1056" s="267"/>
      <c r="CQ1056" s="267"/>
      <c r="CR1056" s="267"/>
      <c r="CS1056" s="267"/>
      <c r="CT1056" s="267"/>
      <c r="CU1056" s="267"/>
      <c r="CV1056" s="267"/>
      <c r="CW1056" s="267"/>
      <c r="CX1056" s="267"/>
      <c r="CY1056" s="267"/>
      <c r="CZ1056" s="267"/>
      <c r="DA1056" s="267"/>
      <c r="DB1056" s="267"/>
      <c r="DC1056" s="267"/>
      <c r="DD1056" s="267"/>
      <c r="DE1056" s="267"/>
      <c r="DF1056" s="267"/>
      <c r="DG1056" s="267"/>
      <c r="DH1056" s="267"/>
      <c r="DI1056" s="267"/>
      <c r="DJ1056" s="267"/>
      <c r="DK1056" s="267"/>
      <c r="DL1056" s="267"/>
      <c r="DM1056" s="267"/>
      <c r="DN1056" s="267"/>
      <c r="DO1056" s="267"/>
      <c r="DP1056" s="267"/>
      <c r="DQ1056" s="267"/>
      <c r="DR1056" s="267"/>
      <c r="DS1056" s="267"/>
      <c r="DT1056" s="267"/>
      <c r="DU1056" s="267"/>
      <c r="DV1056" s="267"/>
      <c r="DW1056" s="267"/>
      <c r="DX1056" s="267"/>
      <c r="DY1056" s="267"/>
      <c r="DZ1056" s="267"/>
      <c r="EA1056" s="267"/>
      <c r="EB1056" s="267"/>
      <c r="EC1056" s="267"/>
      <c r="ED1056" s="267"/>
      <c r="EE1056" s="267"/>
      <c r="EF1056" s="267"/>
      <c r="EG1056" s="267"/>
      <c r="EH1056" s="267"/>
      <c r="EI1056" s="267"/>
      <c r="EJ1056" s="267"/>
      <c r="EK1056" s="267"/>
      <c r="EL1056" s="267"/>
      <c r="EM1056" s="267"/>
      <c r="EN1056" s="267"/>
      <c r="EO1056" s="267"/>
      <c r="EP1056" s="267"/>
      <c r="EQ1056" s="267"/>
      <c r="ER1056" s="267"/>
      <c r="ES1056" s="267"/>
      <c r="ET1056" s="267"/>
      <c r="EU1056" s="267"/>
      <c r="EV1056" s="267"/>
      <c r="EW1056" s="267"/>
      <c r="EX1056" s="267"/>
      <c r="EY1056" s="267"/>
      <c r="EZ1056" s="267"/>
      <c r="FA1056" s="267"/>
      <c r="FB1056" s="267"/>
      <c r="FC1056" s="267"/>
      <c r="FD1056" s="267"/>
      <c r="FE1056" s="267"/>
      <c r="FF1056" s="267"/>
      <c r="FG1056" s="267"/>
      <c r="FH1056" s="267"/>
      <c r="FI1056" s="267"/>
      <c r="FJ1056" s="267"/>
      <c r="FK1056" s="267"/>
      <c r="FL1056" s="267"/>
      <c r="FM1056" s="267"/>
      <c r="FN1056" s="267"/>
      <c r="FO1056" s="267"/>
      <c r="FP1056" s="267"/>
      <c r="FQ1056" s="267"/>
      <c r="FR1056" s="267"/>
      <c r="FS1056" s="267"/>
      <c r="FT1056" s="267"/>
      <c r="FU1056" s="267"/>
      <c r="FV1056" s="267"/>
      <c r="FW1056" s="267"/>
      <c r="FX1056" s="267"/>
      <c r="FY1056" s="267"/>
      <c r="FZ1056" s="267"/>
      <c r="GA1056" s="267"/>
      <c r="GB1056" s="267"/>
      <c r="GC1056" s="267"/>
      <c r="GD1056" s="267"/>
      <c r="GE1056" s="267"/>
      <c r="GF1056" s="267"/>
      <c r="GG1056" s="267"/>
      <c r="GH1056" s="267"/>
      <c r="GI1056" s="267"/>
      <c r="GJ1056" s="267"/>
      <c r="GK1056" s="267"/>
      <c r="GL1056" s="267"/>
      <c r="GM1056" s="267"/>
      <c r="GN1056" s="267"/>
      <c r="GO1056" s="267"/>
      <c r="GP1056" s="267"/>
      <c r="GQ1056" s="267"/>
      <c r="GR1056" s="267"/>
      <c r="GS1056" s="267"/>
      <c r="GT1056" s="267"/>
      <c r="GU1056" s="267"/>
      <c r="GV1056" s="267"/>
    </row>
    <row r="1058" spans="1:204" s="502" customFormat="1">
      <c r="A1058" s="258"/>
      <c r="B1058" s="425"/>
      <c r="C1058" s="260"/>
      <c r="D1058" s="261"/>
      <c r="E1058" s="262"/>
      <c r="F1058" s="263"/>
      <c r="G1058" s="426"/>
      <c r="H1058" s="428"/>
      <c r="I1058" s="507"/>
      <c r="J1058" s="508"/>
      <c r="K1058" s="509"/>
      <c r="L1058" s="510"/>
      <c r="N1058" s="511"/>
      <c r="O1058" s="511"/>
      <c r="P1058" s="267"/>
      <c r="Q1058" s="267"/>
      <c r="R1058" s="267"/>
      <c r="S1058" s="267"/>
      <c r="T1058" s="267"/>
      <c r="U1058" s="267"/>
      <c r="V1058" s="267"/>
      <c r="W1058" s="267"/>
      <c r="X1058" s="267"/>
      <c r="Y1058" s="267"/>
      <c r="Z1058" s="267"/>
      <c r="AA1058" s="267"/>
      <c r="AB1058" s="267"/>
      <c r="AC1058" s="267"/>
      <c r="AD1058" s="267"/>
      <c r="AE1058" s="267"/>
      <c r="AF1058" s="267"/>
      <c r="AG1058" s="267"/>
      <c r="AH1058" s="267"/>
      <c r="AI1058" s="267"/>
      <c r="AJ1058" s="267"/>
      <c r="AK1058" s="267"/>
      <c r="AL1058" s="267"/>
      <c r="AM1058" s="267"/>
      <c r="AN1058" s="267"/>
      <c r="AO1058" s="267"/>
      <c r="AP1058" s="267"/>
      <c r="AQ1058" s="267"/>
      <c r="AR1058" s="267"/>
      <c r="AS1058" s="267"/>
      <c r="AT1058" s="267"/>
      <c r="AU1058" s="267"/>
      <c r="AV1058" s="267"/>
      <c r="AW1058" s="267"/>
      <c r="AX1058" s="267"/>
      <c r="AY1058" s="267"/>
      <c r="AZ1058" s="267"/>
      <c r="BA1058" s="267"/>
      <c r="BB1058" s="267"/>
      <c r="BC1058" s="267"/>
      <c r="BD1058" s="267"/>
      <c r="BE1058" s="267"/>
      <c r="BF1058" s="267"/>
      <c r="BG1058" s="267"/>
      <c r="BH1058" s="267"/>
      <c r="BI1058" s="267"/>
      <c r="BJ1058" s="267"/>
      <c r="BK1058" s="267"/>
      <c r="BL1058" s="267"/>
      <c r="BM1058" s="267"/>
      <c r="BN1058" s="267"/>
      <c r="BO1058" s="267"/>
      <c r="BP1058" s="267"/>
      <c r="BQ1058" s="267"/>
      <c r="BR1058" s="267"/>
      <c r="BS1058" s="26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267"/>
      <c r="CJ1058" s="267"/>
      <c r="CK1058" s="267"/>
      <c r="CL1058" s="267"/>
      <c r="CM1058" s="267"/>
      <c r="CN1058" s="267"/>
      <c r="CO1058" s="267"/>
      <c r="CP1058" s="267"/>
      <c r="CQ1058" s="267"/>
      <c r="CR1058" s="267"/>
      <c r="CS1058" s="267"/>
      <c r="CT1058" s="267"/>
      <c r="CU1058" s="267"/>
      <c r="CV1058" s="267"/>
      <c r="CW1058" s="267"/>
      <c r="CX1058" s="267"/>
      <c r="CY1058" s="267"/>
      <c r="CZ1058" s="267"/>
      <c r="DA1058" s="267"/>
      <c r="DB1058" s="267"/>
      <c r="DC1058" s="267"/>
      <c r="DD1058" s="267"/>
      <c r="DE1058" s="267"/>
      <c r="DF1058" s="267"/>
      <c r="DG1058" s="267"/>
      <c r="DH1058" s="267"/>
      <c r="DI1058" s="267"/>
      <c r="DJ1058" s="267"/>
      <c r="DK1058" s="267"/>
      <c r="DL1058" s="267"/>
      <c r="DM1058" s="267"/>
      <c r="DN1058" s="267"/>
      <c r="DO1058" s="267"/>
      <c r="DP1058" s="267"/>
      <c r="DQ1058" s="267"/>
      <c r="DR1058" s="267"/>
      <c r="DS1058" s="267"/>
      <c r="DT1058" s="267"/>
      <c r="DU1058" s="267"/>
      <c r="DV1058" s="267"/>
      <c r="DW1058" s="267"/>
      <c r="DX1058" s="267"/>
      <c r="DY1058" s="267"/>
      <c r="DZ1058" s="267"/>
      <c r="EA1058" s="267"/>
      <c r="EB1058" s="267"/>
      <c r="EC1058" s="267"/>
      <c r="ED1058" s="267"/>
      <c r="EE1058" s="267"/>
      <c r="EF1058" s="267"/>
      <c r="EG1058" s="267"/>
      <c r="EH1058" s="267"/>
      <c r="EI1058" s="267"/>
      <c r="EJ1058" s="267"/>
      <c r="EK1058" s="267"/>
      <c r="EL1058" s="267"/>
      <c r="EM1058" s="267"/>
      <c r="EN1058" s="267"/>
      <c r="EO1058" s="267"/>
      <c r="EP1058" s="267"/>
      <c r="EQ1058" s="267"/>
      <c r="ER1058" s="267"/>
      <c r="ES1058" s="267"/>
      <c r="ET1058" s="267"/>
      <c r="EU1058" s="267"/>
      <c r="EV1058" s="267"/>
      <c r="EW1058" s="267"/>
      <c r="EX1058" s="267"/>
      <c r="EY1058" s="267"/>
      <c r="EZ1058" s="267"/>
      <c r="FA1058" s="267"/>
      <c r="FB1058" s="267"/>
      <c r="FC1058" s="267"/>
      <c r="FD1058" s="267"/>
      <c r="FE1058" s="267"/>
      <c r="FF1058" s="267"/>
      <c r="FG1058" s="267"/>
      <c r="FH1058" s="267"/>
      <c r="FI1058" s="267"/>
      <c r="FJ1058" s="267"/>
      <c r="FK1058" s="267"/>
      <c r="FL1058" s="267"/>
      <c r="FM1058" s="267"/>
      <c r="FN1058" s="267"/>
      <c r="FO1058" s="267"/>
      <c r="FP1058" s="267"/>
      <c r="FQ1058" s="267"/>
      <c r="FR1058" s="267"/>
      <c r="FS1058" s="267"/>
      <c r="FT1058" s="267"/>
      <c r="FU1058" s="267"/>
      <c r="FV1058" s="267"/>
      <c r="FW1058" s="267"/>
      <c r="FX1058" s="267"/>
      <c r="FY1058" s="267"/>
      <c r="FZ1058" s="267"/>
      <c r="GA1058" s="267"/>
      <c r="GB1058" s="267"/>
      <c r="GC1058" s="267"/>
      <c r="GD1058" s="267"/>
      <c r="GE1058" s="267"/>
      <c r="GF1058" s="267"/>
      <c r="GG1058" s="267"/>
      <c r="GH1058" s="267"/>
      <c r="GI1058" s="267"/>
      <c r="GJ1058" s="267"/>
      <c r="GK1058" s="267"/>
      <c r="GL1058" s="267"/>
      <c r="GM1058" s="267"/>
      <c r="GN1058" s="267"/>
      <c r="GO1058" s="267"/>
      <c r="GP1058" s="267"/>
      <c r="GQ1058" s="267"/>
      <c r="GR1058" s="267"/>
      <c r="GS1058" s="267"/>
      <c r="GT1058" s="267"/>
      <c r="GU1058" s="267"/>
      <c r="GV1058" s="267"/>
    </row>
    <row r="1060" spans="1:204" s="502" customFormat="1">
      <c r="A1060" s="258"/>
      <c r="B1060" s="425"/>
      <c r="C1060" s="260"/>
      <c r="D1060" s="261"/>
      <c r="E1060" s="262"/>
      <c r="F1060" s="263"/>
      <c r="G1060" s="426"/>
      <c r="H1060" s="428"/>
      <c r="I1060" s="507"/>
      <c r="J1060" s="508"/>
      <c r="K1060" s="509"/>
      <c r="L1060" s="510"/>
      <c r="N1060" s="511"/>
      <c r="O1060" s="511"/>
      <c r="P1060" s="267"/>
      <c r="Q1060" s="267"/>
      <c r="R1060" s="267"/>
      <c r="S1060" s="267"/>
      <c r="T1060" s="267"/>
      <c r="U1060" s="267"/>
      <c r="V1060" s="267"/>
      <c r="W1060" s="267"/>
      <c r="X1060" s="267"/>
      <c r="Y1060" s="267"/>
      <c r="Z1060" s="267"/>
      <c r="AA1060" s="267"/>
      <c r="AB1060" s="267"/>
      <c r="AC1060" s="267"/>
      <c r="AD1060" s="267"/>
      <c r="AE1060" s="267"/>
      <c r="AF1060" s="267"/>
      <c r="AG1060" s="267"/>
      <c r="AH1060" s="267"/>
      <c r="AI1060" s="267"/>
      <c r="AJ1060" s="267"/>
      <c r="AK1060" s="267"/>
      <c r="AL1060" s="267"/>
      <c r="AM1060" s="267"/>
      <c r="AN1060" s="267"/>
      <c r="AO1060" s="267"/>
      <c r="AP1060" s="267"/>
      <c r="AQ1060" s="267"/>
      <c r="AR1060" s="267"/>
      <c r="AS1060" s="267"/>
      <c r="AT1060" s="267"/>
      <c r="AU1060" s="267"/>
      <c r="AV1060" s="267"/>
      <c r="AW1060" s="267"/>
      <c r="AX1060" s="267"/>
      <c r="AY1060" s="267"/>
      <c r="AZ1060" s="267"/>
      <c r="BA1060" s="267"/>
      <c r="BB1060" s="267"/>
      <c r="BC1060" s="267"/>
      <c r="BD1060" s="267"/>
      <c r="BE1060" s="267"/>
      <c r="BF1060" s="267"/>
      <c r="BG1060" s="267"/>
      <c r="BH1060" s="267"/>
      <c r="BI1060" s="267"/>
      <c r="BJ1060" s="267"/>
      <c r="BK1060" s="267"/>
      <c r="BL1060" s="267"/>
      <c r="BM1060" s="267"/>
      <c r="BN1060" s="267"/>
      <c r="BO1060" s="267"/>
      <c r="BP1060" s="267"/>
      <c r="BQ1060" s="267"/>
      <c r="BR1060" s="267"/>
      <c r="BS1060" s="26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267"/>
      <c r="CJ1060" s="267"/>
      <c r="CK1060" s="267"/>
      <c r="CL1060" s="267"/>
      <c r="CM1060" s="267"/>
      <c r="CN1060" s="267"/>
      <c r="CO1060" s="267"/>
      <c r="CP1060" s="267"/>
      <c r="CQ1060" s="267"/>
      <c r="CR1060" s="267"/>
      <c r="CS1060" s="267"/>
      <c r="CT1060" s="267"/>
      <c r="CU1060" s="267"/>
      <c r="CV1060" s="267"/>
      <c r="CW1060" s="267"/>
      <c r="CX1060" s="267"/>
      <c r="CY1060" s="267"/>
      <c r="CZ1060" s="267"/>
      <c r="DA1060" s="267"/>
      <c r="DB1060" s="267"/>
      <c r="DC1060" s="267"/>
      <c r="DD1060" s="267"/>
      <c r="DE1060" s="267"/>
      <c r="DF1060" s="267"/>
      <c r="DG1060" s="267"/>
      <c r="DH1060" s="267"/>
      <c r="DI1060" s="267"/>
      <c r="DJ1060" s="267"/>
      <c r="DK1060" s="267"/>
      <c r="DL1060" s="267"/>
      <c r="DM1060" s="267"/>
      <c r="DN1060" s="267"/>
      <c r="DO1060" s="267"/>
      <c r="DP1060" s="267"/>
      <c r="DQ1060" s="267"/>
      <c r="DR1060" s="267"/>
      <c r="DS1060" s="267"/>
      <c r="DT1060" s="267"/>
      <c r="DU1060" s="267"/>
      <c r="DV1060" s="267"/>
      <c r="DW1060" s="267"/>
      <c r="DX1060" s="267"/>
      <c r="DY1060" s="267"/>
      <c r="DZ1060" s="267"/>
      <c r="EA1060" s="267"/>
      <c r="EB1060" s="267"/>
      <c r="EC1060" s="267"/>
      <c r="ED1060" s="267"/>
      <c r="EE1060" s="267"/>
      <c r="EF1060" s="267"/>
      <c r="EG1060" s="267"/>
      <c r="EH1060" s="267"/>
      <c r="EI1060" s="267"/>
      <c r="EJ1060" s="267"/>
      <c r="EK1060" s="267"/>
      <c r="EL1060" s="267"/>
      <c r="EM1060" s="267"/>
      <c r="EN1060" s="267"/>
      <c r="EO1060" s="267"/>
      <c r="EP1060" s="267"/>
      <c r="EQ1060" s="267"/>
      <c r="ER1060" s="267"/>
      <c r="ES1060" s="267"/>
      <c r="ET1060" s="267"/>
      <c r="EU1060" s="267"/>
      <c r="EV1060" s="267"/>
      <c r="EW1060" s="267"/>
      <c r="EX1060" s="267"/>
      <c r="EY1060" s="267"/>
      <c r="EZ1060" s="267"/>
      <c r="FA1060" s="267"/>
      <c r="FB1060" s="267"/>
      <c r="FC1060" s="267"/>
      <c r="FD1060" s="267"/>
      <c r="FE1060" s="267"/>
      <c r="FF1060" s="267"/>
      <c r="FG1060" s="267"/>
      <c r="FH1060" s="267"/>
      <c r="FI1060" s="267"/>
      <c r="FJ1060" s="267"/>
      <c r="FK1060" s="267"/>
      <c r="FL1060" s="267"/>
      <c r="FM1060" s="267"/>
      <c r="FN1060" s="267"/>
      <c r="FO1060" s="267"/>
      <c r="FP1060" s="267"/>
      <c r="FQ1060" s="267"/>
      <c r="FR1060" s="267"/>
      <c r="FS1060" s="267"/>
      <c r="FT1060" s="267"/>
      <c r="FU1060" s="267"/>
      <c r="FV1060" s="267"/>
      <c r="FW1060" s="267"/>
      <c r="FX1060" s="267"/>
      <c r="FY1060" s="267"/>
      <c r="FZ1060" s="267"/>
      <c r="GA1060" s="267"/>
      <c r="GB1060" s="267"/>
      <c r="GC1060" s="267"/>
      <c r="GD1060" s="267"/>
      <c r="GE1060" s="267"/>
      <c r="GF1060" s="267"/>
      <c r="GG1060" s="267"/>
      <c r="GH1060" s="267"/>
      <c r="GI1060" s="267"/>
      <c r="GJ1060" s="267"/>
      <c r="GK1060" s="267"/>
      <c r="GL1060" s="267"/>
      <c r="GM1060" s="267"/>
      <c r="GN1060" s="267"/>
      <c r="GO1060" s="267"/>
      <c r="GP1060" s="267"/>
      <c r="GQ1060" s="267"/>
      <c r="GR1060" s="267"/>
      <c r="GS1060" s="267"/>
      <c r="GT1060" s="267"/>
      <c r="GU1060" s="267"/>
      <c r="GV1060" s="267"/>
    </row>
    <row r="1062" spans="1:204" s="502" customFormat="1">
      <c r="A1062" s="258"/>
      <c r="B1062" s="425"/>
      <c r="C1062" s="260"/>
      <c r="D1062" s="261"/>
      <c r="E1062" s="262"/>
      <c r="F1062" s="263"/>
      <c r="G1062" s="426"/>
      <c r="H1062" s="428"/>
      <c r="I1062" s="507"/>
      <c r="J1062" s="508"/>
      <c r="K1062" s="509"/>
      <c r="L1062" s="510"/>
      <c r="N1062" s="511"/>
      <c r="O1062" s="511"/>
      <c r="P1062" s="267"/>
      <c r="Q1062" s="267"/>
      <c r="R1062" s="267"/>
      <c r="S1062" s="267"/>
      <c r="T1062" s="267"/>
      <c r="U1062" s="267"/>
      <c r="V1062" s="267"/>
      <c r="W1062" s="267"/>
      <c r="X1062" s="267"/>
      <c r="Y1062" s="267"/>
      <c r="Z1062" s="267"/>
      <c r="AA1062" s="267"/>
      <c r="AB1062" s="267"/>
      <c r="AC1062" s="267"/>
      <c r="AD1062" s="267"/>
      <c r="AE1062" s="267"/>
      <c r="AF1062" s="267"/>
      <c r="AG1062" s="267"/>
      <c r="AH1062" s="267"/>
      <c r="AI1062" s="267"/>
      <c r="AJ1062" s="267"/>
      <c r="AK1062" s="267"/>
      <c r="AL1062" s="267"/>
      <c r="AM1062" s="267"/>
      <c r="AN1062" s="267"/>
      <c r="AO1062" s="267"/>
      <c r="AP1062" s="267"/>
      <c r="AQ1062" s="267"/>
      <c r="AR1062" s="267"/>
      <c r="AS1062" s="267"/>
      <c r="AT1062" s="267"/>
      <c r="AU1062" s="267"/>
      <c r="AV1062" s="267"/>
      <c r="AW1062" s="267"/>
      <c r="AX1062" s="267"/>
      <c r="AY1062" s="267"/>
      <c r="AZ1062" s="267"/>
      <c r="BA1062" s="267"/>
      <c r="BB1062" s="267"/>
      <c r="BC1062" s="267"/>
      <c r="BD1062" s="267"/>
      <c r="BE1062" s="267"/>
      <c r="BF1062" s="267"/>
      <c r="BG1062" s="267"/>
      <c r="BH1062" s="267"/>
      <c r="BI1062" s="267"/>
      <c r="BJ1062" s="267"/>
      <c r="BK1062" s="267"/>
      <c r="BL1062" s="267"/>
      <c r="BM1062" s="267"/>
      <c r="BN1062" s="267"/>
      <c r="BO1062" s="267"/>
      <c r="BP1062" s="267"/>
      <c r="BQ1062" s="267"/>
      <c r="BR1062" s="267"/>
      <c r="BS1062" s="26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267"/>
      <c r="CJ1062" s="267"/>
      <c r="CK1062" s="267"/>
      <c r="CL1062" s="267"/>
      <c r="CM1062" s="267"/>
      <c r="CN1062" s="267"/>
      <c r="CO1062" s="267"/>
      <c r="CP1062" s="267"/>
      <c r="CQ1062" s="267"/>
      <c r="CR1062" s="267"/>
      <c r="CS1062" s="267"/>
      <c r="CT1062" s="267"/>
      <c r="CU1062" s="267"/>
      <c r="CV1062" s="267"/>
      <c r="CW1062" s="267"/>
      <c r="CX1062" s="267"/>
      <c r="CY1062" s="267"/>
      <c r="CZ1062" s="267"/>
      <c r="DA1062" s="267"/>
      <c r="DB1062" s="267"/>
      <c r="DC1062" s="267"/>
      <c r="DD1062" s="267"/>
      <c r="DE1062" s="267"/>
      <c r="DF1062" s="267"/>
      <c r="DG1062" s="267"/>
      <c r="DH1062" s="267"/>
      <c r="DI1062" s="267"/>
      <c r="DJ1062" s="267"/>
      <c r="DK1062" s="267"/>
      <c r="DL1062" s="267"/>
      <c r="DM1062" s="267"/>
      <c r="DN1062" s="267"/>
      <c r="DO1062" s="267"/>
      <c r="DP1062" s="267"/>
      <c r="DQ1062" s="267"/>
      <c r="DR1062" s="267"/>
      <c r="DS1062" s="267"/>
      <c r="DT1062" s="267"/>
      <c r="DU1062" s="267"/>
      <c r="DV1062" s="267"/>
      <c r="DW1062" s="267"/>
      <c r="DX1062" s="267"/>
      <c r="DY1062" s="267"/>
      <c r="DZ1062" s="267"/>
      <c r="EA1062" s="267"/>
      <c r="EB1062" s="267"/>
      <c r="EC1062" s="267"/>
      <c r="ED1062" s="267"/>
      <c r="EE1062" s="267"/>
      <c r="EF1062" s="267"/>
      <c r="EG1062" s="267"/>
      <c r="EH1062" s="267"/>
      <c r="EI1062" s="267"/>
      <c r="EJ1062" s="267"/>
      <c r="EK1062" s="267"/>
      <c r="EL1062" s="267"/>
      <c r="EM1062" s="267"/>
      <c r="EN1062" s="267"/>
      <c r="EO1062" s="267"/>
      <c r="EP1062" s="267"/>
      <c r="EQ1062" s="267"/>
      <c r="ER1062" s="267"/>
      <c r="ES1062" s="267"/>
      <c r="ET1062" s="267"/>
      <c r="EU1062" s="267"/>
      <c r="EV1062" s="267"/>
      <c r="EW1062" s="267"/>
      <c r="EX1062" s="267"/>
      <c r="EY1062" s="267"/>
      <c r="EZ1062" s="267"/>
      <c r="FA1062" s="267"/>
      <c r="FB1062" s="267"/>
      <c r="FC1062" s="267"/>
      <c r="FD1062" s="267"/>
      <c r="FE1062" s="267"/>
      <c r="FF1062" s="267"/>
      <c r="FG1062" s="267"/>
      <c r="FH1062" s="267"/>
      <c r="FI1062" s="267"/>
      <c r="FJ1062" s="267"/>
      <c r="FK1062" s="267"/>
      <c r="FL1062" s="267"/>
      <c r="FM1062" s="267"/>
      <c r="FN1062" s="267"/>
      <c r="FO1062" s="267"/>
      <c r="FP1062" s="267"/>
      <c r="FQ1062" s="267"/>
      <c r="FR1062" s="267"/>
      <c r="FS1062" s="267"/>
      <c r="FT1062" s="267"/>
      <c r="FU1062" s="267"/>
      <c r="FV1062" s="267"/>
      <c r="FW1062" s="267"/>
      <c r="FX1062" s="267"/>
      <c r="FY1062" s="267"/>
      <c r="FZ1062" s="267"/>
      <c r="GA1062" s="267"/>
      <c r="GB1062" s="267"/>
      <c r="GC1062" s="267"/>
      <c r="GD1062" s="267"/>
      <c r="GE1062" s="267"/>
      <c r="GF1062" s="267"/>
      <c r="GG1062" s="267"/>
      <c r="GH1062" s="267"/>
      <c r="GI1062" s="267"/>
      <c r="GJ1062" s="267"/>
      <c r="GK1062" s="267"/>
      <c r="GL1062" s="267"/>
      <c r="GM1062" s="267"/>
      <c r="GN1062" s="267"/>
      <c r="GO1062" s="267"/>
      <c r="GP1062" s="267"/>
      <c r="GQ1062" s="267"/>
      <c r="GR1062" s="267"/>
      <c r="GS1062" s="267"/>
      <c r="GT1062" s="267"/>
      <c r="GU1062" s="267"/>
      <c r="GV1062" s="267"/>
    </row>
    <row r="1063" spans="1:204" s="502" customFormat="1">
      <c r="A1063" s="258"/>
      <c r="B1063" s="425"/>
      <c r="C1063" s="260"/>
      <c r="D1063" s="261"/>
      <c r="E1063" s="262"/>
      <c r="F1063" s="263"/>
      <c r="G1063" s="426"/>
      <c r="H1063" s="428"/>
      <c r="I1063" s="507"/>
      <c r="J1063" s="508"/>
      <c r="K1063" s="509"/>
      <c r="L1063" s="510"/>
      <c r="N1063" s="511"/>
      <c r="O1063" s="511"/>
      <c r="P1063" s="267"/>
      <c r="Q1063" s="267"/>
      <c r="R1063" s="267"/>
      <c r="S1063" s="267"/>
      <c r="T1063" s="267"/>
      <c r="U1063" s="267"/>
      <c r="V1063" s="267"/>
      <c r="W1063" s="267"/>
      <c r="X1063" s="267"/>
      <c r="Y1063" s="267"/>
      <c r="Z1063" s="267"/>
      <c r="AA1063" s="267"/>
      <c r="AB1063" s="267"/>
      <c r="AC1063" s="267"/>
      <c r="AD1063" s="267"/>
      <c r="AE1063" s="267"/>
      <c r="AF1063" s="267"/>
      <c r="AG1063" s="267"/>
      <c r="AH1063" s="267"/>
      <c r="AI1063" s="267"/>
      <c r="AJ1063" s="267"/>
      <c r="AK1063" s="267"/>
      <c r="AL1063" s="267"/>
      <c r="AM1063" s="267"/>
      <c r="AN1063" s="267"/>
      <c r="AO1063" s="267"/>
      <c r="AP1063" s="267"/>
      <c r="AQ1063" s="267"/>
      <c r="AR1063" s="267"/>
      <c r="AS1063" s="267"/>
      <c r="AT1063" s="267"/>
      <c r="AU1063" s="267"/>
      <c r="AV1063" s="267"/>
      <c r="AW1063" s="267"/>
      <c r="AX1063" s="267"/>
      <c r="AY1063" s="267"/>
      <c r="AZ1063" s="267"/>
      <c r="BA1063" s="267"/>
      <c r="BB1063" s="267"/>
      <c r="BC1063" s="267"/>
      <c r="BD1063" s="267"/>
      <c r="BE1063" s="267"/>
      <c r="BF1063" s="267"/>
      <c r="BG1063" s="267"/>
      <c r="BH1063" s="267"/>
      <c r="BI1063" s="267"/>
      <c r="BJ1063" s="267"/>
      <c r="BK1063" s="267"/>
      <c r="BL1063" s="267"/>
      <c r="BM1063" s="267"/>
      <c r="BN1063" s="267"/>
      <c r="BO1063" s="267"/>
      <c r="BP1063" s="267"/>
      <c r="BQ1063" s="267"/>
      <c r="BR1063" s="267"/>
      <c r="BS1063" s="26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267"/>
      <c r="CJ1063" s="267"/>
      <c r="CK1063" s="267"/>
      <c r="CL1063" s="267"/>
      <c r="CM1063" s="267"/>
      <c r="CN1063" s="267"/>
      <c r="CO1063" s="267"/>
      <c r="CP1063" s="267"/>
      <c r="CQ1063" s="267"/>
      <c r="CR1063" s="267"/>
      <c r="CS1063" s="267"/>
      <c r="CT1063" s="267"/>
      <c r="CU1063" s="267"/>
      <c r="CV1063" s="267"/>
      <c r="CW1063" s="267"/>
      <c r="CX1063" s="267"/>
      <c r="CY1063" s="267"/>
      <c r="CZ1063" s="267"/>
      <c r="DA1063" s="267"/>
      <c r="DB1063" s="267"/>
      <c r="DC1063" s="267"/>
      <c r="DD1063" s="267"/>
      <c r="DE1063" s="267"/>
      <c r="DF1063" s="267"/>
      <c r="DG1063" s="267"/>
      <c r="DH1063" s="267"/>
      <c r="DI1063" s="267"/>
      <c r="DJ1063" s="267"/>
      <c r="DK1063" s="267"/>
      <c r="DL1063" s="267"/>
      <c r="DM1063" s="267"/>
      <c r="DN1063" s="267"/>
      <c r="DO1063" s="267"/>
      <c r="DP1063" s="267"/>
      <c r="DQ1063" s="267"/>
      <c r="DR1063" s="267"/>
      <c r="DS1063" s="267"/>
      <c r="DT1063" s="267"/>
      <c r="DU1063" s="267"/>
      <c r="DV1063" s="267"/>
      <c r="DW1063" s="267"/>
      <c r="DX1063" s="267"/>
      <c r="DY1063" s="267"/>
      <c r="DZ1063" s="267"/>
      <c r="EA1063" s="267"/>
      <c r="EB1063" s="267"/>
      <c r="EC1063" s="267"/>
      <c r="ED1063" s="267"/>
      <c r="EE1063" s="267"/>
      <c r="EF1063" s="267"/>
      <c r="EG1063" s="267"/>
      <c r="EH1063" s="267"/>
      <c r="EI1063" s="267"/>
      <c r="EJ1063" s="267"/>
      <c r="EK1063" s="267"/>
      <c r="EL1063" s="267"/>
      <c r="EM1063" s="267"/>
      <c r="EN1063" s="267"/>
      <c r="EO1063" s="267"/>
      <c r="EP1063" s="267"/>
      <c r="EQ1063" s="267"/>
      <c r="ER1063" s="267"/>
      <c r="ES1063" s="267"/>
      <c r="ET1063" s="267"/>
      <c r="EU1063" s="267"/>
      <c r="EV1063" s="267"/>
      <c r="EW1063" s="267"/>
      <c r="EX1063" s="267"/>
      <c r="EY1063" s="267"/>
      <c r="EZ1063" s="267"/>
      <c r="FA1063" s="267"/>
      <c r="FB1063" s="267"/>
      <c r="FC1063" s="267"/>
      <c r="FD1063" s="267"/>
      <c r="FE1063" s="267"/>
      <c r="FF1063" s="267"/>
      <c r="FG1063" s="267"/>
      <c r="FH1063" s="267"/>
      <c r="FI1063" s="267"/>
      <c r="FJ1063" s="267"/>
      <c r="FK1063" s="267"/>
      <c r="FL1063" s="267"/>
      <c r="FM1063" s="267"/>
      <c r="FN1063" s="267"/>
      <c r="FO1063" s="267"/>
      <c r="FP1063" s="267"/>
      <c r="FQ1063" s="267"/>
      <c r="FR1063" s="267"/>
      <c r="FS1063" s="267"/>
      <c r="FT1063" s="267"/>
      <c r="FU1063" s="267"/>
      <c r="FV1063" s="267"/>
      <c r="FW1063" s="267"/>
      <c r="FX1063" s="267"/>
      <c r="FY1063" s="267"/>
      <c r="FZ1063" s="267"/>
      <c r="GA1063" s="267"/>
      <c r="GB1063" s="267"/>
      <c r="GC1063" s="267"/>
      <c r="GD1063" s="267"/>
      <c r="GE1063" s="267"/>
      <c r="GF1063" s="267"/>
      <c r="GG1063" s="267"/>
      <c r="GH1063" s="267"/>
      <c r="GI1063" s="267"/>
      <c r="GJ1063" s="267"/>
      <c r="GK1063" s="267"/>
      <c r="GL1063" s="267"/>
      <c r="GM1063" s="267"/>
      <c r="GN1063" s="267"/>
      <c r="GO1063" s="267"/>
      <c r="GP1063" s="267"/>
      <c r="GQ1063" s="267"/>
      <c r="GR1063" s="267"/>
      <c r="GS1063" s="267"/>
      <c r="GT1063" s="267"/>
      <c r="GU1063" s="267"/>
      <c r="GV1063" s="267"/>
    </row>
    <row r="1064" spans="1:204" s="502" customFormat="1">
      <c r="A1064" s="258"/>
      <c r="B1064" s="425"/>
      <c r="C1064" s="260"/>
      <c r="D1064" s="261"/>
      <c r="E1064" s="262"/>
      <c r="F1064" s="263"/>
      <c r="G1064" s="426"/>
      <c r="H1064" s="428"/>
      <c r="I1064" s="507"/>
      <c r="J1064" s="508"/>
      <c r="K1064" s="509"/>
      <c r="L1064" s="510"/>
      <c r="N1064" s="511"/>
      <c r="O1064" s="511"/>
      <c r="P1064" s="267"/>
      <c r="Q1064" s="267"/>
      <c r="R1064" s="267"/>
      <c r="S1064" s="267"/>
      <c r="T1064" s="267"/>
      <c r="U1064" s="267"/>
      <c r="V1064" s="267"/>
      <c r="W1064" s="267"/>
      <c r="X1064" s="267"/>
      <c r="Y1064" s="267"/>
      <c r="Z1064" s="267"/>
      <c r="AA1064" s="267"/>
      <c r="AB1064" s="267"/>
      <c r="AC1064" s="267"/>
      <c r="AD1064" s="267"/>
      <c r="AE1064" s="267"/>
      <c r="AF1064" s="267"/>
      <c r="AG1064" s="267"/>
      <c r="AH1064" s="267"/>
      <c r="AI1064" s="267"/>
      <c r="AJ1064" s="267"/>
      <c r="AK1064" s="267"/>
      <c r="AL1064" s="267"/>
      <c r="AM1064" s="267"/>
      <c r="AN1064" s="267"/>
      <c r="AO1064" s="267"/>
      <c r="AP1064" s="267"/>
      <c r="AQ1064" s="267"/>
      <c r="AR1064" s="267"/>
      <c r="AS1064" s="267"/>
      <c r="AT1064" s="267"/>
      <c r="AU1064" s="267"/>
      <c r="AV1064" s="267"/>
      <c r="AW1064" s="267"/>
      <c r="AX1064" s="267"/>
      <c r="AY1064" s="267"/>
      <c r="AZ1064" s="267"/>
      <c r="BA1064" s="267"/>
      <c r="BB1064" s="267"/>
      <c r="BC1064" s="267"/>
      <c r="BD1064" s="267"/>
      <c r="BE1064" s="267"/>
      <c r="BF1064" s="267"/>
      <c r="BG1064" s="267"/>
      <c r="BH1064" s="267"/>
      <c r="BI1064" s="267"/>
      <c r="BJ1064" s="267"/>
      <c r="BK1064" s="267"/>
      <c r="BL1064" s="267"/>
      <c r="BM1064" s="267"/>
      <c r="BN1064" s="267"/>
      <c r="BO1064" s="267"/>
      <c r="BP1064" s="267"/>
      <c r="BQ1064" s="267"/>
      <c r="BR1064" s="267"/>
      <c r="BS1064" s="26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267"/>
      <c r="CJ1064" s="267"/>
      <c r="CK1064" s="267"/>
      <c r="CL1064" s="267"/>
      <c r="CM1064" s="267"/>
      <c r="CN1064" s="267"/>
      <c r="CO1064" s="267"/>
      <c r="CP1064" s="267"/>
      <c r="CQ1064" s="267"/>
      <c r="CR1064" s="267"/>
      <c r="CS1064" s="267"/>
      <c r="CT1064" s="267"/>
      <c r="CU1064" s="267"/>
      <c r="CV1064" s="267"/>
      <c r="CW1064" s="267"/>
      <c r="CX1064" s="267"/>
      <c r="CY1064" s="267"/>
      <c r="CZ1064" s="267"/>
      <c r="DA1064" s="267"/>
      <c r="DB1064" s="267"/>
      <c r="DC1064" s="267"/>
      <c r="DD1064" s="267"/>
      <c r="DE1064" s="267"/>
      <c r="DF1064" s="267"/>
      <c r="DG1064" s="267"/>
      <c r="DH1064" s="267"/>
      <c r="DI1064" s="267"/>
      <c r="DJ1064" s="267"/>
      <c r="DK1064" s="267"/>
      <c r="DL1064" s="267"/>
      <c r="DM1064" s="267"/>
      <c r="DN1064" s="267"/>
      <c r="DO1064" s="267"/>
      <c r="DP1064" s="267"/>
      <c r="DQ1064" s="267"/>
      <c r="DR1064" s="267"/>
      <c r="DS1064" s="267"/>
      <c r="DT1064" s="267"/>
      <c r="DU1064" s="267"/>
      <c r="DV1064" s="267"/>
      <c r="DW1064" s="267"/>
      <c r="DX1064" s="267"/>
      <c r="DY1064" s="267"/>
      <c r="DZ1064" s="267"/>
      <c r="EA1064" s="267"/>
      <c r="EB1064" s="267"/>
      <c r="EC1064" s="267"/>
      <c r="ED1064" s="267"/>
      <c r="EE1064" s="267"/>
      <c r="EF1064" s="267"/>
      <c r="EG1064" s="267"/>
      <c r="EH1064" s="267"/>
      <c r="EI1064" s="267"/>
      <c r="EJ1064" s="267"/>
      <c r="EK1064" s="267"/>
      <c r="EL1064" s="267"/>
      <c r="EM1064" s="267"/>
      <c r="EN1064" s="267"/>
      <c r="EO1064" s="267"/>
      <c r="EP1064" s="267"/>
      <c r="EQ1064" s="267"/>
      <c r="ER1064" s="267"/>
      <c r="ES1064" s="267"/>
      <c r="ET1064" s="267"/>
      <c r="EU1064" s="267"/>
      <c r="EV1064" s="267"/>
      <c r="EW1064" s="267"/>
      <c r="EX1064" s="267"/>
      <c r="EY1064" s="267"/>
      <c r="EZ1064" s="267"/>
      <c r="FA1064" s="267"/>
      <c r="FB1064" s="267"/>
      <c r="FC1064" s="267"/>
      <c r="FD1064" s="267"/>
      <c r="FE1064" s="267"/>
      <c r="FF1064" s="267"/>
      <c r="FG1064" s="267"/>
      <c r="FH1064" s="267"/>
      <c r="FI1064" s="267"/>
      <c r="FJ1064" s="267"/>
      <c r="FK1064" s="267"/>
      <c r="FL1064" s="267"/>
      <c r="FM1064" s="267"/>
      <c r="FN1064" s="267"/>
      <c r="FO1064" s="267"/>
      <c r="FP1064" s="267"/>
      <c r="FQ1064" s="267"/>
      <c r="FR1064" s="267"/>
      <c r="FS1064" s="267"/>
      <c r="FT1064" s="267"/>
      <c r="FU1064" s="267"/>
      <c r="FV1064" s="267"/>
      <c r="FW1064" s="267"/>
      <c r="FX1064" s="267"/>
      <c r="FY1064" s="267"/>
      <c r="FZ1064" s="267"/>
      <c r="GA1064" s="267"/>
      <c r="GB1064" s="267"/>
      <c r="GC1064" s="267"/>
      <c r="GD1064" s="267"/>
      <c r="GE1064" s="267"/>
      <c r="GF1064" s="267"/>
      <c r="GG1064" s="267"/>
      <c r="GH1064" s="267"/>
      <c r="GI1064" s="267"/>
      <c r="GJ1064" s="267"/>
      <c r="GK1064" s="267"/>
      <c r="GL1064" s="267"/>
      <c r="GM1064" s="267"/>
      <c r="GN1064" s="267"/>
      <c r="GO1064" s="267"/>
      <c r="GP1064" s="267"/>
      <c r="GQ1064" s="267"/>
      <c r="GR1064" s="267"/>
      <c r="GS1064" s="267"/>
      <c r="GT1064" s="267"/>
      <c r="GU1064" s="267"/>
      <c r="GV1064" s="267"/>
    </row>
    <row r="1065" spans="1:204" s="502" customFormat="1">
      <c r="A1065" s="258"/>
      <c r="B1065" s="425"/>
      <c r="C1065" s="260"/>
      <c r="D1065" s="261"/>
      <c r="E1065" s="262"/>
      <c r="F1065" s="263"/>
      <c r="G1065" s="426"/>
      <c r="H1065" s="428"/>
      <c r="I1065" s="507"/>
      <c r="J1065" s="508"/>
      <c r="K1065" s="509"/>
      <c r="L1065" s="510"/>
      <c r="N1065" s="511"/>
      <c r="O1065" s="511"/>
      <c r="P1065" s="267"/>
      <c r="Q1065" s="267"/>
      <c r="R1065" s="267"/>
      <c r="S1065" s="267"/>
      <c r="T1065" s="267"/>
      <c r="U1065" s="267"/>
      <c r="V1065" s="267"/>
      <c r="W1065" s="267"/>
      <c r="X1065" s="267"/>
      <c r="Y1065" s="267"/>
      <c r="Z1065" s="267"/>
      <c r="AA1065" s="267"/>
      <c r="AB1065" s="267"/>
      <c r="AC1065" s="267"/>
      <c r="AD1065" s="267"/>
      <c r="AE1065" s="267"/>
      <c r="AF1065" s="267"/>
      <c r="AG1065" s="267"/>
      <c r="AH1065" s="267"/>
      <c r="AI1065" s="267"/>
      <c r="AJ1065" s="267"/>
      <c r="AK1065" s="267"/>
      <c r="AL1065" s="267"/>
      <c r="AM1065" s="267"/>
      <c r="AN1065" s="267"/>
      <c r="AO1065" s="267"/>
      <c r="AP1065" s="267"/>
      <c r="AQ1065" s="267"/>
      <c r="AR1065" s="267"/>
      <c r="AS1065" s="267"/>
      <c r="AT1065" s="267"/>
      <c r="AU1065" s="267"/>
      <c r="AV1065" s="267"/>
      <c r="AW1065" s="267"/>
      <c r="AX1065" s="267"/>
      <c r="AY1065" s="267"/>
      <c r="AZ1065" s="267"/>
      <c r="BA1065" s="267"/>
      <c r="BB1065" s="267"/>
      <c r="BC1065" s="267"/>
      <c r="BD1065" s="267"/>
      <c r="BE1065" s="267"/>
      <c r="BF1065" s="267"/>
      <c r="BG1065" s="267"/>
      <c r="BH1065" s="267"/>
      <c r="BI1065" s="267"/>
      <c r="BJ1065" s="267"/>
      <c r="BK1065" s="267"/>
      <c r="BL1065" s="267"/>
      <c r="BM1065" s="267"/>
      <c r="BN1065" s="267"/>
      <c r="BO1065" s="267"/>
      <c r="BP1065" s="267"/>
      <c r="BQ1065" s="267"/>
      <c r="BR1065" s="267"/>
      <c r="BS1065" s="26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267"/>
      <c r="CJ1065" s="267"/>
      <c r="CK1065" s="267"/>
      <c r="CL1065" s="267"/>
      <c r="CM1065" s="267"/>
      <c r="CN1065" s="267"/>
      <c r="CO1065" s="267"/>
      <c r="CP1065" s="267"/>
      <c r="CQ1065" s="267"/>
      <c r="CR1065" s="267"/>
      <c r="CS1065" s="267"/>
      <c r="CT1065" s="267"/>
      <c r="CU1065" s="267"/>
      <c r="CV1065" s="267"/>
      <c r="CW1065" s="267"/>
      <c r="CX1065" s="267"/>
      <c r="CY1065" s="267"/>
      <c r="CZ1065" s="267"/>
      <c r="DA1065" s="267"/>
      <c r="DB1065" s="267"/>
      <c r="DC1065" s="267"/>
      <c r="DD1065" s="267"/>
      <c r="DE1065" s="267"/>
      <c r="DF1065" s="267"/>
      <c r="DG1065" s="267"/>
      <c r="DH1065" s="267"/>
      <c r="DI1065" s="267"/>
      <c r="DJ1065" s="267"/>
      <c r="DK1065" s="267"/>
      <c r="DL1065" s="267"/>
      <c r="DM1065" s="267"/>
      <c r="DN1065" s="267"/>
      <c r="DO1065" s="267"/>
      <c r="DP1065" s="267"/>
      <c r="DQ1065" s="267"/>
      <c r="DR1065" s="267"/>
      <c r="DS1065" s="267"/>
      <c r="DT1065" s="267"/>
      <c r="DU1065" s="267"/>
      <c r="DV1065" s="267"/>
      <c r="DW1065" s="267"/>
      <c r="DX1065" s="267"/>
      <c r="DY1065" s="267"/>
      <c r="DZ1065" s="267"/>
      <c r="EA1065" s="267"/>
      <c r="EB1065" s="267"/>
      <c r="EC1065" s="267"/>
      <c r="ED1065" s="267"/>
      <c r="EE1065" s="267"/>
      <c r="EF1065" s="267"/>
      <c r="EG1065" s="267"/>
      <c r="EH1065" s="267"/>
      <c r="EI1065" s="267"/>
      <c r="EJ1065" s="267"/>
      <c r="EK1065" s="267"/>
      <c r="EL1065" s="267"/>
      <c r="EM1065" s="267"/>
      <c r="EN1065" s="267"/>
      <c r="EO1065" s="267"/>
      <c r="EP1065" s="267"/>
      <c r="EQ1065" s="267"/>
      <c r="ER1065" s="267"/>
      <c r="ES1065" s="267"/>
      <c r="ET1065" s="267"/>
      <c r="EU1065" s="267"/>
      <c r="EV1065" s="267"/>
      <c r="EW1065" s="267"/>
      <c r="EX1065" s="267"/>
      <c r="EY1065" s="267"/>
      <c r="EZ1065" s="267"/>
      <c r="FA1065" s="267"/>
      <c r="FB1065" s="267"/>
      <c r="FC1065" s="267"/>
      <c r="FD1065" s="267"/>
      <c r="FE1065" s="267"/>
      <c r="FF1065" s="267"/>
      <c r="FG1065" s="267"/>
      <c r="FH1065" s="267"/>
      <c r="FI1065" s="267"/>
      <c r="FJ1065" s="267"/>
      <c r="FK1065" s="267"/>
      <c r="FL1065" s="267"/>
      <c r="FM1065" s="267"/>
      <c r="FN1065" s="267"/>
      <c r="FO1065" s="267"/>
      <c r="FP1065" s="267"/>
      <c r="FQ1065" s="267"/>
      <c r="FR1065" s="267"/>
      <c r="FS1065" s="267"/>
      <c r="FT1065" s="267"/>
      <c r="FU1065" s="267"/>
      <c r="FV1065" s="267"/>
      <c r="FW1065" s="267"/>
      <c r="FX1065" s="267"/>
      <c r="FY1065" s="267"/>
      <c r="FZ1065" s="267"/>
      <c r="GA1065" s="267"/>
      <c r="GB1065" s="267"/>
      <c r="GC1065" s="267"/>
      <c r="GD1065" s="267"/>
      <c r="GE1065" s="267"/>
      <c r="GF1065" s="267"/>
      <c r="GG1065" s="267"/>
      <c r="GH1065" s="267"/>
      <c r="GI1065" s="267"/>
      <c r="GJ1065" s="267"/>
      <c r="GK1065" s="267"/>
      <c r="GL1065" s="267"/>
      <c r="GM1065" s="267"/>
      <c r="GN1065" s="267"/>
      <c r="GO1065" s="267"/>
      <c r="GP1065" s="267"/>
      <c r="GQ1065" s="267"/>
      <c r="GR1065" s="267"/>
      <c r="GS1065" s="267"/>
      <c r="GT1065" s="267"/>
      <c r="GU1065" s="267"/>
      <c r="GV1065" s="267"/>
    </row>
    <row r="1066" spans="1:204" s="502" customFormat="1">
      <c r="A1066" s="258"/>
      <c r="B1066" s="425"/>
      <c r="C1066" s="260"/>
      <c r="D1066" s="261"/>
      <c r="E1066" s="262"/>
      <c r="F1066" s="263"/>
      <c r="G1066" s="426"/>
      <c r="H1066" s="428"/>
      <c r="I1066" s="507"/>
      <c r="J1066" s="508"/>
      <c r="K1066" s="509"/>
      <c r="L1066" s="510"/>
      <c r="N1066" s="511"/>
      <c r="O1066" s="511"/>
      <c r="P1066" s="267"/>
      <c r="Q1066" s="267"/>
      <c r="R1066" s="267"/>
      <c r="S1066" s="267"/>
      <c r="T1066" s="267"/>
      <c r="U1066" s="267"/>
      <c r="V1066" s="267"/>
      <c r="W1066" s="267"/>
      <c r="X1066" s="267"/>
      <c r="Y1066" s="267"/>
      <c r="Z1066" s="267"/>
      <c r="AA1066" s="267"/>
      <c r="AB1066" s="267"/>
      <c r="AC1066" s="267"/>
      <c r="AD1066" s="267"/>
      <c r="AE1066" s="267"/>
      <c r="AF1066" s="267"/>
      <c r="AG1066" s="267"/>
      <c r="AH1066" s="267"/>
      <c r="AI1066" s="267"/>
      <c r="AJ1066" s="267"/>
      <c r="AK1066" s="267"/>
      <c r="AL1066" s="267"/>
      <c r="AM1066" s="267"/>
      <c r="AN1066" s="267"/>
      <c r="AO1066" s="267"/>
      <c r="AP1066" s="267"/>
      <c r="AQ1066" s="267"/>
      <c r="AR1066" s="267"/>
      <c r="AS1066" s="267"/>
      <c r="AT1066" s="267"/>
      <c r="AU1066" s="267"/>
      <c r="AV1066" s="267"/>
      <c r="AW1066" s="267"/>
      <c r="AX1066" s="267"/>
      <c r="AY1066" s="267"/>
      <c r="AZ1066" s="267"/>
      <c r="BA1066" s="267"/>
      <c r="BB1066" s="267"/>
      <c r="BC1066" s="267"/>
      <c r="BD1066" s="267"/>
      <c r="BE1066" s="267"/>
      <c r="BF1066" s="267"/>
      <c r="BG1066" s="267"/>
      <c r="BH1066" s="267"/>
      <c r="BI1066" s="267"/>
      <c r="BJ1066" s="267"/>
      <c r="BK1066" s="267"/>
      <c r="BL1066" s="267"/>
      <c r="BM1066" s="267"/>
      <c r="BN1066" s="267"/>
      <c r="BO1066" s="267"/>
      <c r="BP1066" s="267"/>
      <c r="BQ1066" s="267"/>
      <c r="BR1066" s="267"/>
      <c r="BS1066" s="26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267"/>
      <c r="CJ1066" s="267"/>
      <c r="CK1066" s="267"/>
      <c r="CL1066" s="267"/>
      <c r="CM1066" s="267"/>
      <c r="CN1066" s="267"/>
      <c r="CO1066" s="267"/>
      <c r="CP1066" s="267"/>
      <c r="CQ1066" s="267"/>
      <c r="CR1066" s="267"/>
      <c r="CS1066" s="267"/>
      <c r="CT1066" s="267"/>
      <c r="CU1066" s="267"/>
      <c r="CV1066" s="267"/>
      <c r="CW1066" s="267"/>
      <c r="CX1066" s="267"/>
      <c r="CY1066" s="267"/>
      <c r="CZ1066" s="267"/>
      <c r="DA1066" s="267"/>
      <c r="DB1066" s="267"/>
      <c r="DC1066" s="267"/>
      <c r="DD1066" s="267"/>
      <c r="DE1066" s="267"/>
      <c r="DF1066" s="267"/>
      <c r="DG1066" s="267"/>
      <c r="DH1066" s="267"/>
      <c r="DI1066" s="267"/>
      <c r="DJ1066" s="267"/>
      <c r="DK1066" s="267"/>
      <c r="DL1066" s="267"/>
      <c r="DM1066" s="267"/>
      <c r="DN1066" s="267"/>
      <c r="DO1066" s="267"/>
      <c r="DP1066" s="267"/>
      <c r="DQ1066" s="267"/>
      <c r="DR1066" s="267"/>
      <c r="DS1066" s="267"/>
      <c r="DT1066" s="267"/>
      <c r="DU1066" s="267"/>
      <c r="DV1066" s="267"/>
      <c r="DW1066" s="267"/>
      <c r="DX1066" s="267"/>
      <c r="DY1066" s="267"/>
      <c r="DZ1066" s="267"/>
      <c r="EA1066" s="267"/>
      <c r="EB1066" s="267"/>
      <c r="EC1066" s="267"/>
      <c r="ED1066" s="267"/>
      <c r="EE1066" s="267"/>
      <c r="EF1066" s="267"/>
      <c r="EG1066" s="267"/>
      <c r="EH1066" s="267"/>
      <c r="EI1066" s="267"/>
      <c r="EJ1066" s="267"/>
      <c r="EK1066" s="267"/>
      <c r="EL1066" s="267"/>
      <c r="EM1066" s="267"/>
      <c r="EN1066" s="267"/>
      <c r="EO1066" s="267"/>
      <c r="EP1066" s="267"/>
      <c r="EQ1066" s="267"/>
      <c r="ER1066" s="267"/>
      <c r="ES1066" s="267"/>
      <c r="ET1066" s="267"/>
      <c r="EU1066" s="267"/>
      <c r="EV1066" s="267"/>
      <c r="EW1066" s="267"/>
      <c r="EX1066" s="267"/>
      <c r="EY1066" s="267"/>
      <c r="EZ1066" s="267"/>
      <c r="FA1066" s="267"/>
      <c r="FB1066" s="267"/>
      <c r="FC1066" s="267"/>
      <c r="FD1066" s="267"/>
      <c r="FE1066" s="267"/>
      <c r="FF1066" s="267"/>
      <c r="FG1066" s="267"/>
      <c r="FH1066" s="267"/>
      <c r="FI1066" s="267"/>
      <c r="FJ1066" s="267"/>
      <c r="FK1066" s="267"/>
      <c r="FL1066" s="267"/>
      <c r="FM1066" s="267"/>
      <c r="FN1066" s="267"/>
      <c r="FO1066" s="267"/>
      <c r="FP1066" s="267"/>
      <c r="FQ1066" s="267"/>
      <c r="FR1066" s="267"/>
      <c r="FS1066" s="267"/>
      <c r="FT1066" s="267"/>
      <c r="FU1066" s="267"/>
      <c r="FV1066" s="267"/>
      <c r="FW1066" s="267"/>
      <c r="FX1066" s="267"/>
      <c r="FY1066" s="267"/>
      <c r="FZ1066" s="267"/>
      <c r="GA1066" s="267"/>
      <c r="GB1066" s="267"/>
      <c r="GC1066" s="267"/>
      <c r="GD1066" s="267"/>
      <c r="GE1066" s="267"/>
      <c r="GF1066" s="267"/>
      <c r="GG1066" s="267"/>
      <c r="GH1066" s="267"/>
      <c r="GI1066" s="267"/>
      <c r="GJ1066" s="267"/>
      <c r="GK1066" s="267"/>
      <c r="GL1066" s="267"/>
      <c r="GM1066" s="267"/>
      <c r="GN1066" s="267"/>
      <c r="GO1066" s="267"/>
      <c r="GP1066" s="267"/>
      <c r="GQ1066" s="267"/>
      <c r="GR1066" s="267"/>
      <c r="GS1066" s="267"/>
      <c r="GT1066" s="267"/>
      <c r="GU1066" s="267"/>
      <c r="GV1066" s="267"/>
    </row>
    <row r="1068" spans="1:204" s="502" customFormat="1">
      <c r="A1068" s="258"/>
      <c r="B1068" s="425"/>
      <c r="C1068" s="260"/>
      <c r="D1068" s="261"/>
      <c r="E1068" s="262"/>
      <c r="F1068" s="263"/>
      <c r="G1068" s="426"/>
      <c r="H1068" s="428"/>
      <c r="I1068" s="507"/>
      <c r="J1068" s="508"/>
      <c r="K1068" s="509"/>
      <c r="L1068" s="510"/>
      <c r="N1068" s="511"/>
      <c r="O1068" s="511"/>
      <c r="P1068" s="267"/>
      <c r="Q1068" s="267"/>
      <c r="R1068" s="267"/>
      <c r="S1068" s="267"/>
      <c r="T1068" s="267"/>
      <c r="U1068" s="267"/>
      <c r="V1068" s="267"/>
      <c r="W1068" s="267"/>
      <c r="X1068" s="267"/>
      <c r="Y1068" s="267"/>
      <c r="Z1068" s="267"/>
      <c r="AA1068" s="267"/>
      <c r="AB1068" s="267"/>
      <c r="AC1068" s="267"/>
      <c r="AD1068" s="267"/>
      <c r="AE1068" s="267"/>
      <c r="AF1068" s="267"/>
      <c r="AG1068" s="267"/>
      <c r="AH1068" s="267"/>
      <c r="AI1068" s="267"/>
      <c r="AJ1068" s="267"/>
      <c r="AK1068" s="267"/>
      <c r="AL1068" s="267"/>
      <c r="AM1068" s="267"/>
      <c r="AN1068" s="267"/>
      <c r="AO1068" s="267"/>
      <c r="AP1068" s="267"/>
      <c r="AQ1068" s="267"/>
      <c r="AR1068" s="267"/>
      <c r="AS1068" s="267"/>
      <c r="AT1068" s="267"/>
      <c r="AU1068" s="267"/>
      <c r="AV1068" s="267"/>
      <c r="AW1068" s="267"/>
      <c r="AX1068" s="267"/>
      <c r="AY1068" s="267"/>
      <c r="AZ1068" s="267"/>
      <c r="BA1068" s="267"/>
      <c r="BB1068" s="267"/>
      <c r="BC1068" s="267"/>
      <c r="BD1068" s="267"/>
      <c r="BE1068" s="267"/>
      <c r="BF1068" s="267"/>
      <c r="BG1068" s="267"/>
      <c r="BH1068" s="267"/>
      <c r="BI1068" s="267"/>
      <c r="BJ1068" s="267"/>
      <c r="BK1068" s="267"/>
      <c r="BL1068" s="267"/>
      <c r="BM1068" s="267"/>
      <c r="BN1068" s="267"/>
      <c r="BO1068" s="267"/>
      <c r="BP1068" s="267"/>
      <c r="BQ1068" s="267"/>
      <c r="BR1068" s="267"/>
      <c r="BS1068" s="26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267"/>
      <c r="CJ1068" s="267"/>
      <c r="CK1068" s="267"/>
      <c r="CL1068" s="267"/>
      <c r="CM1068" s="267"/>
      <c r="CN1068" s="267"/>
      <c r="CO1068" s="267"/>
      <c r="CP1068" s="267"/>
      <c r="CQ1068" s="267"/>
      <c r="CR1068" s="267"/>
      <c r="CS1068" s="267"/>
      <c r="CT1068" s="267"/>
      <c r="CU1068" s="267"/>
      <c r="CV1068" s="267"/>
      <c r="CW1068" s="267"/>
      <c r="CX1068" s="267"/>
      <c r="CY1068" s="267"/>
      <c r="CZ1068" s="267"/>
      <c r="DA1068" s="267"/>
      <c r="DB1068" s="267"/>
      <c r="DC1068" s="267"/>
      <c r="DD1068" s="267"/>
      <c r="DE1068" s="267"/>
      <c r="DF1068" s="267"/>
      <c r="DG1068" s="267"/>
      <c r="DH1068" s="267"/>
      <c r="DI1068" s="267"/>
      <c r="DJ1068" s="267"/>
      <c r="DK1068" s="267"/>
      <c r="DL1068" s="267"/>
      <c r="DM1068" s="267"/>
      <c r="DN1068" s="267"/>
      <c r="DO1068" s="267"/>
      <c r="DP1068" s="267"/>
      <c r="DQ1068" s="267"/>
      <c r="DR1068" s="267"/>
      <c r="DS1068" s="267"/>
      <c r="DT1068" s="267"/>
      <c r="DU1068" s="267"/>
      <c r="DV1068" s="267"/>
      <c r="DW1068" s="267"/>
      <c r="DX1068" s="267"/>
      <c r="DY1068" s="267"/>
      <c r="DZ1068" s="267"/>
      <c r="EA1068" s="267"/>
      <c r="EB1068" s="267"/>
      <c r="EC1068" s="267"/>
      <c r="ED1068" s="267"/>
      <c r="EE1068" s="267"/>
      <c r="EF1068" s="267"/>
      <c r="EG1068" s="267"/>
      <c r="EH1068" s="267"/>
      <c r="EI1068" s="267"/>
      <c r="EJ1068" s="267"/>
      <c r="EK1068" s="267"/>
      <c r="EL1068" s="267"/>
      <c r="EM1068" s="267"/>
      <c r="EN1068" s="267"/>
      <c r="EO1068" s="267"/>
      <c r="EP1068" s="267"/>
      <c r="EQ1068" s="267"/>
      <c r="ER1068" s="267"/>
      <c r="ES1068" s="267"/>
      <c r="ET1068" s="267"/>
      <c r="EU1068" s="267"/>
      <c r="EV1068" s="267"/>
      <c r="EW1068" s="267"/>
      <c r="EX1068" s="267"/>
      <c r="EY1068" s="267"/>
      <c r="EZ1068" s="267"/>
      <c r="FA1068" s="267"/>
      <c r="FB1068" s="267"/>
      <c r="FC1068" s="267"/>
      <c r="FD1068" s="267"/>
      <c r="FE1068" s="267"/>
      <c r="FF1068" s="267"/>
      <c r="FG1068" s="267"/>
      <c r="FH1068" s="267"/>
      <c r="FI1068" s="267"/>
      <c r="FJ1068" s="267"/>
      <c r="FK1068" s="267"/>
      <c r="FL1068" s="267"/>
      <c r="FM1068" s="267"/>
      <c r="FN1068" s="267"/>
      <c r="FO1068" s="267"/>
      <c r="FP1068" s="267"/>
      <c r="FQ1068" s="267"/>
      <c r="FR1068" s="267"/>
      <c r="FS1068" s="267"/>
      <c r="FT1068" s="267"/>
      <c r="FU1068" s="267"/>
      <c r="FV1068" s="267"/>
      <c r="FW1068" s="267"/>
      <c r="FX1068" s="267"/>
      <c r="FY1068" s="267"/>
      <c r="FZ1068" s="267"/>
      <c r="GA1068" s="267"/>
      <c r="GB1068" s="267"/>
      <c r="GC1068" s="267"/>
      <c r="GD1068" s="267"/>
      <c r="GE1068" s="267"/>
      <c r="GF1068" s="267"/>
      <c r="GG1068" s="267"/>
      <c r="GH1068" s="267"/>
      <c r="GI1068" s="267"/>
      <c r="GJ1068" s="267"/>
      <c r="GK1068" s="267"/>
      <c r="GL1068" s="267"/>
      <c r="GM1068" s="267"/>
      <c r="GN1068" s="267"/>
      <c r="GO1068" s="267"/>
      <c r="GP1068" s="267"/>
      <c r="GQ1068" s="267"/>
      <c r="GR1068" s="267"/>
      <c r="GS1068" s="267"/>
      <c r="GT1068" s="267"/>
      <c r="GU1068" s="267"/>
      <c r="GV1068" s="267"/>
    </row>
    <row r="1069" spans="1:204" s="502" customFormat="1">
      <c r="A1069" s="258"/>
      <c r="B1069" s="425"/>
      <c r="C1069" s="260"/>
      <c r="D1069" s="261"/>
      <c r="E1069" s="262"/>
      <c r="F1069" s="263"/>
      <c r="G1069" s="426"/>
      <c r="H1069" s="428"/>
      <c r="I1069" s="507"/>
      <c r="J1069" s="508"/>
      <c r="K1069" s="509"/>
      <c r="L1069" s="510"/>
      <c r="N1069" s="511"/>
      <c r="O1069" s="511"/>
      <c r="P1069" s="267"/>
      <c r="Q1069" s="267"/>
      <c r="R1069" s="267"/>
      <c r="S1069" s="267"/>
      <c r="T1069" s="267"/>
      <c r="U1069" s="267"/>
      <c r="V1069" s="267"/>
      <c r="W1069" s="267"/>
      <c r="X1069" s="267"/>
      <c r="Y1069" s="267"/>
      <c r="Z1069" s="267"/>
      <c r="AA1069" s="267"/>
      <c r="AB1069" s="267"/>
      <c r="AC1069" s="267"/>
      <c r="AD1069" s="267"/>
      <c r="AE1069" s="267"/>
      <c r="AF1069" s="267"/>
      <c r="AG1069" s="267"/>
      <c r="AH1069" s="267"/>
      <c r="AI1069" s="267"/>
      <c r="AJ1069" s="267"/>
      <c r="AK1069" s="267"/>
      <c r="AL1069" s="267"/>
      <c r="AM1069" s="267"/>
      <c r="AN1069" s="267"/>
      <c r="AO1069" s="267"/>
      <c r="AP1069" s="267"/>
      <c r="AQ1069" s="267"/>
      <c r="AR1069" s="267"/>
      <c r="AS1069" s="267"/>
      <c r="AT1069" s="267"/>
      <c r="AU1069" s="267"/>
      <c r="AV1069" s="267"/>
      <c r="AW1069" s="267"/>
      <c r="AX1069" s="267"/>
      <c r="AY1069" s="267"/>
      <c r="AZ1069" s="267"/>
      <c r="BA1069" s="267"/>
      <c r="BB1069" s="267"/>
      <c r="BC1069" s="267"/>
      <c r="BD1069" s="267"/>
      <c r="BE1069" s="267"/>
      <c r="BF1069" s="267"/>
      <c r="BG1069" s="267"/>
      <c r="BH1069" s="267"/>
      <c r="BI1069" s="267"/>
      <c r="BJ1069" s="267"/>
      <c r="BK1069" s="267"/>
      <c r="BL1069" s="267"/>
      <c r="BM1069" s="267"/>
      <c r="BN1069" s="267"/>
      <c r="BO1069" s="267"/>
      <c r="BP1069" s="267"/>
      <c r="BQ1069" s="267"/>
      <c r="BR1069" s="267"/>
      <c r="BS1069" s="26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267"/>
      <c r="CJ1069" s="267"/>
      <c r="CK1069" s="267"/>
      <c r="CL1069" s="267"/>
      <c r="CM1069" s="267"/>
      <c r="CN1069" s="267"/>
      <c r="CO1069" s="267"/>
      <c r="CP1069" s="267"/>
      <c r="CQ1069" s="267"/>
      <c r="CR1069" s="267"/>
      <c r="CS1069" s="267"/>
      <c r="CT1069" s="267"/>
      <c r="CU1069" s="267"/>
      <c r="CV1069" s="267"/>
      <c r="CW1069" s="267"/>
      <c r="CX1069" s="267"/>
      <c r="CY1069" s="267"/>
      <c r="CZ1069" s="267"/>
      <c r="DA1069" s="267"/>
      <c r="DB1069" s="267"/>
      <c r="DC1069" s="267"/>
      <c r="DD1069" s="267"/>
      <c r="DE1069" s="267"/>
      <c r="DF1069" s="267"/>
      <c r="DG1069" s="267"/>
      <c r="DH1069" s="267"/>
      <c r="DI1069" s="267"/>
      <c r="DJ1069" s="267"/>
      <c r="DK1069" s="267"/>
      <c r="DL1069" s="267"/>
      <c r="DM1069" s="267"/>
      <c r="DN1069" s="267"/>
      <c r="DO1069" s="267"/>
      <c r="DP1069" s="267"/>
      <c r="DQ1069" s="267"/>
      <c r="DR1069" s="267"/>
      <c r="DS1069" s="267"/>
      <c r="DT1069" s="267"/>
      <c r="DU1069" s="267"/>
      <c r="DV1069" s="267"/>
      <c r="DW1069" s="267"/>
      <c r="DX1069" s="267"/>
      <c r="DY1069" s="267"/>
      <c r="DZ1069" s="267"/>
      <c r="EA1069" s="267"/>
      <c r="EB1069" s="267"/>
      <c r="EC1069" s="267"/>
      <c r="ED1069" s="267"/>
      <c r="EE1069" s="267"/>
      <c r="EF1069" s="267"/>
      <c r="EG1069" s="267"/>
      <c r="EH1069" s="267"/>
      <c r="EI1069" s="267"/>
      <c r="EJ1069" s="267"/>
      <c r="EK1069" s="267"/>
      <c r="EL1069" s="267"/>
      <c r="EM1069" s="267"/>
      <c r="EN1069" s="267"/>
      <c r="EO1069" s="267"/>
      <c r="EP1069" s="267"/>
      <c r="EQ1069" s="267"/>
      <c r="ER1069" s="267"/>
      <c r="ES1069" s="267"/>
      <c r="ET1069" s="267"/>
      <c r="EU1069" s="267"/>
      <c r="EV1069" s="267"/>
      <c r="EW1069" s="267"/>
      <c r="EX1069" s="267"/>
      <c r="EY1069" s="267"/>
      <c r="EZ1069" s="267"/>
      <c r="FA1069" s="267"/>
      <c r="FB1069" s="267"/>
      <c r="FC1069" s="267"/>
      <c r="FD1069" s="267"/>
      <c r="FE1069" s="267"/>
      <c r="FF1069" s="267"/>
      <c r="FG1069" s="267"/>
      <c r="FH1069" s="267"/>
      <c r="FI1069" s="267"/>
      <c r="FJ1069" s="267"/>
      <c r="FK1069" s="267"/>
      <c r="FL1069" s="267"/>
      <c r="FM1069" s="267"/>
      <c r="FN1069" s="267"/>
      <c r="FO1069" s="267"/>
      <c r="FP1069" s="267"/>
      <c r="FQ1069" s="267"/>
      <c r="FR1069" s="267"/>
      <c r="FS1069" s="267"/>
      <c r="FT1069" s="267"/>
      <c r="FU1069" s="267"/>
      <c r="FV1069" s="267"/>
      <c r="FW1069" s="267"/>
      <c r="FX1069" s="267"/>
      <c r="FY1069" s="267"/>
      <c r="FZ1069" s="267"/>
      <c r="GA1069" s="267"/>
      <c r="GB1069" s="267"/>
      <c r="GC1069" s="267"/>
      <c r="GD1069" s="267"/>
      <c r="GE1069" s="267"/>
      <c r="GF1069" s="267"/>
      <c r="GG1069" s="267"/>
      <c r="GH1069" s="267"/>
      <c r="GI1069" s="267"/>
      <c r="GJ1069" s="267"/>
      <c r="GK1069" s="267"/>
      <c r="GL1069" s="267"/>
      <c r="GM1069" s="267"/>
      <c r="GN1069" s="267"/>
      <c r="GO1069" s="267"/>
      <c r="GP1069" s="267"/>
      <c r="GQ1069" s="267"/>
      <c r="GR1069" s="267"/>
      <c r="GS1069" s="267"/>
      <c r="GT1069" s="267"/>
      <c r="GU1069" s="267"/>
      <c r="GV1069" s="267"/>
    </row>
    <row r="1070" spans="1:204" s="502" customFormat="1">
      <c r="A1070" s="258"/>
      <c r="B1070" s="425"/>
      <c r="C1070" s="260"/>
      <c r="D1070" s="261"/>
      <c r="E1070" s="262"/>
      <c r="F1070" s="263"/>
      <c r="G1070" s="426"/>
      <c r="H1070" s="428"/>
      <c r="I1070" s="507"/>
      <c r="J1070" s="508"/>
      <c r="K1070" s="509"/>
      <c r="L1070" s="510"/>
      <c r="N1070" s="511"/>
      <c r="O1070" s="511"/>
      <c r="P1070" s="267"/>
      <c r="Q1070" s="267"/>
      <c r="R1070" s="267"/>
      <c r="S1070" s="267"/>
      <c r="T1070" s="267"/>
      <c r="U1070" s="267"/>
      <c r="V1070" s="267"/>
      <c r="W1070" s="267"/>
      <c r="X1070" s="267"/>
      <c r="Y1070" s="267"/>
      <c r="Z1070" s="267"/>
      <c r="AA1070" s="267"/>
      <c r="AB1070" s="267"/>
      <c r="AC1070" s="267"/>
      <c r="AD1070" s="267"/>
      <c r="AE1070" s="267"/>
      <c r="AF1070" s="267"/>
      <c r="AG1070" s="267"/>
      <c r="AH1070" s="267"/>
      <c r="AI1070" s="267"/>
      <c r="AJ1070" s="267"/>
      <c r="AK1070" s="267"/>
      <c r="AL1070" s="267"/>
      <c r="AM1070" s="267"/>
      <c r="AN1070" s="267"/>
      <c r="AO1070" s="267"/>
      <c r="AP1070" s="267"/>
      <c r="AQ1070" s="267"/>
      <c r="AR1070" s="267"/>
      <c r="AS1070" s="267"/>
      <c r="AT1070" s="267"/>
      <c r="AU1070" s="267"/>
      <c r="AV1070" s="267"/>
      <c r="AW1070" s="267"/>
      <c r="AX1070" s="267"/>
      <c r="AY1070" s="267"/>
      <c r="AZ1070" s="267"/>
      <c r="BA1070" s="267"/>
      <c r="BB1070" s="267"/>
      <c r="BC1070" s="267"/>
      <c r="BD1070" s="267"/>
      <c r="BE1070" s="267"/>
      <c r="BF1070" s="267"/>
      <c r="BG1070" s="267"/>
      <c r="BH1070" s="267"/>
      <c r="BI1070" s="267"/>
      <c r="BJ1070" s="267"/>
      <c r="BK1070" s="267"/>
      <c r="BL1070" s="267"/>
      <c r="BM1070" s="267"/>
      <c r="BN1070" s="267"/>
      <c r="BO1070" s="267"/>
      <c r="BP1070" s="267"/>
      <c r="BQ1070" s="267"/>
      <c r="BR1070" s="267"/>
      <c r="BS1070" s="26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267"/>
      <c r="CJ1070" s="267"/>
      <c r="CK1070" s="267"/>
      <c r="CL1070" s="267"/>
      <c r="CM1070" s="267"/>
      <c r="CN1070" s="267"/>
      <c r="CO1070" s="267"/>
      <c r="CP1070" s="267"/>
      <c r="CQ1070" s="267"/>
      <c r="CR1070" s="267"/>
      <c r="CS1070" s="267"/>
      <c r="CT1070" s="267"/>
      <c r="CU1070" s="267"/>
      <c r="CV1070" s="267"/>
      <c r="CW1070" s="267"/>
      <c r="CX1070" s="267"/>
      <c r="CY1070" s="267"/>
      <c r="CZ1070" s="267"/>
      <c r="DA1070" s="267"/>
      <c r="DB1070" s="267"/>
      <c r="DC1070" s="267"/>
      <c r="DD1070" s="267"/>
      <c r="DE1070" s="267"/>
      <c r="DF1070" s="267"/>
      <c r="DG1070" s="267"/>
      <c r="DH1070" s="267"/>
      <c r="DI1070" s="267"/>
      <c r="DJ1070" s="267"/>
      <c r="DK1070" s="267"/>
      <c r="DL1070" s="267"/>
      <c r="DM1070" s="267"/>
      <c r="DN1070" s="267"/>
      <c r="DO1070" s="267"/>
      <c r="DP1070" s="267"/>
      <c r="DQ1070" s="267"/>
      <c r="DR1070" s="267"/>
      <c r="DS1070" s="267"/>
      <c r="DT1070" s="267"/>
      <c r="DU1070" s="267"/>
      <c r="DV1070" s="267"/>
      <c r="DW1070" s="267"/>
      <c r="DX1070" s="267"/>
      <c r="DY1070" s="267"/>
      <c r="DZ1070" s="267"/>
      <c r="EA1070" s="267"/>
      <c r="EB1070" s="267"/>
      <c r="EC1070" s="267"/>
      <c r="ED1070" s="267"/>
      <c r="EE1070" s="267"/>
      <c r="EF1070" s="267"/>
      <c r="EG1070" s="267"/>
      <c r="EH1070" s="267"/>
      <c r="EI1070" s="267"/>
      <c r="EJ1070" s="267"/>
      <c r="EK1070" s="267"/>
      <c r="EL1070" s="267"/>
      <c r="EM1070" s="267"/>
      <c r="EN1070" s="267"/>
      <c r="EO1070" s="267"/>
      <c r="EP1070" s="267"/>
      <c r="EQ1070" s="267"/>
      <c r="ER1070" s="267"/>
      <c r="ES1070" s="267"/>
      <c r="ET1070" s="267"/>
      <c r="EU1070" s="267"/>
      <c r="EV1070" s="267"/>
      <c r="EW1070" s="267"/>
      <c r="EX1070" s="267"/>
      <c r="EY1070" s="267"/>
      <c r="EZ1070" s="267"/>
      <c r="FA1070" s="267"/>
      <c r="FB1070" s="267"/>
      <c r="FC1070" s="267"/>
      <c r="FD1070" s="267"/>
      <c r="FE1070" s="267"/>
      <c r="FF1070" s="267"/>
      <c r="FG1070" s="267"/>
      <c r="FH1070" s="267"/>
      <c r="FI1070" s="267"/>
      <c r="FJ1070" s="267"/>
      <c r="FK1070" s="267"/>
      <c r="FL1070" s="267"/>
      <c r="FM1070" s="267"/>
      <c r="FN1070" s="267"/>
      <c r="FO1070" s="267"/>
      <c r="FP1070" s="267"/>
      <c r="FQ1070" s="267"/>
      <c r="FR1070" s="267"/>
      <c r="FS1070" s="267"/>
      <c r="FT1070" s="267"/>
      <c r="FU1070" s="267"/>
      <c r="FV1070" s="267"/>
      <c r="FW1070" s="267"/>
      <c r="FX1070" s="267"/>
      <c r="FY1070" s="267"/>
      <c r="FZ1070" s="267"/>
      <c r="GA1070" s="267"/>
      <c r="GB1070" s="267"/>
      <c r="GC1070" s="267"/>
      <c r="GD1070" s="267"/>
      <c r="GE1070" s="267"/>
      <c r="GF1070" s="267"/>
      <c r="GG1070" s="267"/>
      <c r="GH1070" s="267"/>
      <c r="GI1070" s="267"/>
      <c r="GJ1070" s="267"/>
      <c r="GK1070" s="267"/>
      <c r="GL1070" s="267"/>
      <c r="GM1070" s="267"/>
      <c r="GN1070" s="267"/>
      <c r="GO1070" s="267"/>
      <c r="GP1070" s="267"/>
      <c r="GQ1070" s="267"/>
      <c r="GR1070" s="267"/>
      <c r="GS1070" s="267"/>
      <c r="GT1070" s="267"/>
      <c r="GU1070" s="267"/>
      <c r="GV1070" s="267"/>
    </row>
    <row r="1072" spans="1:204" s="502" customFormat="1">
      <c r="A1072" s="258"/>
      <c r="B1072" s="425"/>
      <c r="C1072" s="260"/>
      <c r="D1072" s="261"/>
      <c r="E1072" s="262"/>
      <c r="F1072" s="263"/>
      <c r="G1072" s="426"/>
      <c r="H1072" s="428"/>
      <c r="I1072" s="507"/>
      <c r="J1072" s="508"/>
      <c r="K1072" s="509"/>
      <c r="L1072" s="510"/>
      <c r="N1072" s="511"/>
      <c r="O1072" s="511"/>
      <c r="P1072" s="267"/>
      <c r="Q1072" s="267"/>
      <c r="R1072" s="267"/>
      <c r="S1072" s="267"/>
      <c r="T1072" s="267"/>
      <c r="U1072" s="267"/>
      <c r="V1072" s="267"/>
      <c r="W1072" s="267"/>
      <c r="X1072" s="267"/>
      <c r="Y1072" s="267"/>
      <c r="Z1072" s="267"/>
      <c r="AA1072" s="267"/>
      <c r="AB1072" s="267"/>
      <c r="AC1072" s="267"/>
      <c r="AD1072" s="267"/>
      <c r="AE1072" s="267"/>
      <c r="AF1072" s="267"/>
      <c r="AG1072" s="267"/>
      <c r="AH1072" s="267"/>
      <c r="AI1072" s="267"/>
      <c r="AJ1072" s="267"/>
      <c r="AK1072" s="267"/>
      <c r="AL1072" s="267"/>
      <c r="AM1072" s="267"/>
      <c r="AN1072" s="267"/>
      <c r="AO1072" s="267"/>
      <c r="AP1072" s="267"/>
      <c r="AQ1072" s="267"/>
      <c r="AR1072" s="267"/>
      <c r="AS1072" s="267"/>
      <c r="AT1072" s="267"/>
      <c r="AU1072" s="267"/>
      <c r="AV1072" s="267"/>
      <c r="AW1072" s="267"/>
      <c r="AX1072" s="267"/>
      <c r="AY1072" s="267"/>
      <c r="AZ1072" s="267"/>
      <c r="BA1072" s="267"/>
      <c r="BB1072" s="267"/>
      <c r="BC1072" s="267"/>
      <c r="BD1072" s="267"/>
      <c r="BE1072" s="267"/>
      <c r="BF1072" s="267"/>
      <c r="BG1072" s="267"/>
      <c r="BH1072" s="267"/>
      <c r="BI1072" s="267"/>
      <c r="BJ1072" s="267"/>
      <c r="BK1072" s="267"/>
      <c r="BL1072" s="267"/>
      <c r="BM1072" s="267"/>
      <c r="BN1072" s="267"/>
      <c r="BO1072" s="267"/>
      <c r="BP1072" s="267"/>
      <c r="BQ1072" s="267"/>
      <c r="BR1072" s="267"/>
      <c r="BS1072" s="26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267"/>
      <c r="CJ1072" s="267"/>
      <c r="CK1072" s="267"/>
      <c r="CL1072" s="267"/>
      <c r="CM1072" s="267"/>
      <c r="CN1072" s="267"/>
      <c r="CO1072" s="267"/>
      <c r="CP1072" s="267"/>
      <c r="CQ1072" s="267"/>
      <c r="CR1072" s="267"/>
      <c r="CS1072" s="267"/>
      <c r="CT1072" s="267"/>
      <c r="CU1072" s="267"/>
      <c r="CV1072" s="267"/>
      <c r="CW1072" s="267"/>
      <c r="CX1072" s="267"/>
      <c r="CY1072" s="267"/>
      <c r="CZ1072" s="267"/>
      <c r="DA1072" s="267"/>
      <c r="DB1072" s="267"/>
      <c r="DC1072" s="267"/>
      <c r="DD1072" s="267"/>
      <c r="DE1072" s="267"/>
      <c r="DF1072" s="267"/>
      <c r="DG1072" s="267"/>
      <c r="DH1072" s="267"/>
      <c r="DI1072" s="267"/>
      <c r="DJ1072" s="267"/>
      <c r="DK1072" s="267"/>
      <c r="DL1072" s="267"/>
      <c r="DM1072" s="267"/>
      <c r="DN1072" s="267"/>
      <c r="DO1072" s="267"/>
      <c r="DP1072" s="267"/>
      <c r="DQ1072" s="267"/>
      <c r="DR1072" s="267"/>
      <c r="DS1072" s="267"/>
      <c r="DT1072" s="267"/>
      <c r="DU1072" s="267"/>
      <c r="DV1072" s="267"/>
      <c r="DW1072" s="267"/>
      <c r="DX1072" s="267"/>
      <c r="DY1072" s="267"/>
      <c r="DZ1072" s="267"/>
      <c r="EA1072" s="267"/>
      <c r="EB1072" s="267"/>
      <c r="EC1072" s="267"/>
      <c r="ED1072" s="267"/>
      <c r="EE1072" s="267"/>
      <c r="EF1072" s="267"/>
      <c r="EG1072" s="267"/>
      <c r="EH1072" s="267"/>
      <c r="EI1072" s="267"/>
      <c r="EJ1072" s="267"/>
      <c r="EK1072" s="267"/>
      <c r="EL1072" s="267"/>
      <c r="EM1072" s="267"/>
      <c r="EN1072" s="267"/>
      <c r="EO1072" s="267"/>
      <c r="EP1072" s="267"/>
      <c r="EQ1072" s="267"/>
      <c r="ER1072" s="267"/>
      <c r="ES1072" s="267"/>
      <c r="ET1072" s="267"/>
      <c r="EU1072" s="267"/>
      <c r="EV1072" s="267"/>
      <c r="EW1072" s="267"/>
      <c r="EX1072" s="267"/>
      <c r="EY1072" s="267"/>
      <c r="EZ1072" s="267"/>
      <c r="FA1072" s="267"/>
      <c r="FB1072" s="267"/>
      <c r="FC1072" s="267"/>
      <c r="FD1072" s="267"/>
      <c r="FE1072" s="267"/>
      <c r="FF1072" s="267"/>
      <c r="FG1072" s="267"/>
      <c r="FH1072" s="267"/>
      <c r="FI1072" s="267"/>
      <c r="FJ1072" s="267"/>
      <c r="FK1072" s="267"/>
      <c r="FL1072" s="267"/>
      <c r="FM1072" s="267"/>
      <c r="FN1072" s="267"/>
      <c r="FO1072" s="267"/>
      <c r="FP1072" s="267"/>
      <c r="FQ1072" s="267"/>
      <c r="FR1072" s="267"/>
      <c r="FS1072" s="267"/>
      <c r="FT1072" s="267"/>
      <c r="FU1072" s="267"/>
      <c r="FV1072" s="267"/>
      <c r="FW1072" s="267"/>
      <c r="FX1072" s="267"/>
      <c r="FY1072" s="267"/>
      <c r="FZ1072" s="267"/>
      <c r="GA1072" s="267"/>
      <c r="GB1072" s="267"/>
      <c r="GC1072" s="267"/>
      <c r="GD1072" s="267"/>
      <c r="GE1072" s="267"/>
      <c r="GF1072" s="267"/>
      <c r="GG1072" s="267"/>
      <c r="GH1072" s="267"/>
      <c r="GI1072" s="267"/>
      <c r="GJ1072" s="267"/>
      <c r="GK1072" s="267"/>
      <c r="GL1072" s="267"/>
      <c r="GM1072" s="267"/>
      <c r="GN1072" s="267"/>
      <c r="GO1072" s="267"/>
      <c r="GP1072" s="267"/>
      <c r="GQ1072" s="267"/>
      <c r="GR1072" s="267"/>
      <c r="GS1072" s="267"/>
      <c r="GT1072" s="267"/>
      <c r="GU1072" s="267"/>
      <c r="GV1072" s="267"/>
    </row>
    <row r="1073" spans="1:204" s="502" customFormat="1">
      <c r="A1073" s="258"/>
      <c r="B1073" s="425"/>
      <c r="C1073" s="260"/>
      <c r="D1073" s="261"/>
      <c r="E1073" s="262"/>
      <c r="F1073" s="263"/>
      <c r="G1073" s="426"/>
      <c r="H1073" s="428"/>
      <c r="I1073" s="507"/>
      <c r="J1073" s="508"/>
      <c r="K1073" s="509"/>
      <c r="L1073" s="510"/>
      <c r="N1073" s="511"/>
      <c r="O1073" s="511"/>
      <c r="P1073" s="267"/>
      <c r="Q1073" s="267"/>
      <c r="R1073" s="267"/>
      <c r="S1073" s="267"/>
      <c r="T1073" s="267"/>
      <c r="U1073" s="267"/>
      <c r="V1073" s="267"/>
      <c r="W1073" s="267"/>
      <c r="X1073" s="267"/>
      <c r="Y1073" s="267"/>
      <c r="Z1073" s="267"/>
      <c r="AA1073" s="267"/>
      <c r="AB1073" s="267"/>
      <c r="AC1073" s="267"/>
      <c r="AD1073" s="267"/>
      <c r="AE1073" s="267"/>
      <c r="AF1073" s="267"/>
      <c r="AG1073" s="267"/>
      <c r="AH1073" s="267"/>
      <c r="AI1073" s="267"/>
      <c r="AJ1073" s="267"/>
      <c r="AK1073" s="267"/>
      <c r="AL1073" s="267"/>
      <c r="AM1073" s="267"/>
      <c r="AN1073" s="267"/>
      <c r="AO1073" s="267"/>
      <c r="AP1073" s="267"/>
      <c r="AQ1073" s="267"/>
      <c r="AR1073" s="267"/>
      <c r="AS1073" s="267"/>
      <c r="AT1073" s="267"/>
      <c r="AU1073" s="267"/>
      <c r="AV1073" s="267"/>
      <c r="AW1073" s="267"/>
      <c r="AX1073" s="267"/>
      <c r="AY1073" s="267"/>
      <c r="AZ1073" s="267"/>
      <c r="BA1073" s="267"/>
      <c r="BB1073" s="267"/>
      <c r="BC1073" s="267"/>
      <c r="BD1073" s="267"/>
      <c r="BE1073" s="267"/>
      <c r="BF1073" s="267"/>
      <c r="BG1073" s="267"/>
      <c r="BH1073" s="267"/>
      <c r="BI1073" s="267"/>
      <c r="BJ1073" s="267"/>
      <c r="BK1073" s="267"/>
      <c r="BL1073" s="267"/>
      <c r="BM1073" s="267"/>
      <c r="BN1073" s="267"/>
      <c r="BO1073" s="267"/>
      <c r="BP1073" s="267"/>
      <c r="BQ1073" s="267"/>
      <c r="BR1073" s="267"/>
      <c r="BS1073" s="26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267"/>
      <c r="CJ1073" s="267"/>
      <c r="CK1073" s="267"/>
      <c r="CL1073" s="267"/>
      <c r="CM1073" s="267"/>
      <c r="CN1073" s="267"/>
      <c r="CO1073" s="267"/>
      <c r="CP1073" s="267"/>
      <c r="CQ1073" s="267"/>
      <c r="CR1073" s="267"/>
      <c r="CS1073" s="267"/>
      <c r="CT1073" s="267"/>
      <c r="CU1073" s="267"/>
      <c r="CV1073" s="267"/>
      <c r="CW1073" s="267"/>
      <c r="CX1073" s="267"/>
      <c r="CY1073" s="267"/>
      <c r="CZ1073" s="267"/>
      <c r="DA1073" s="267"/>
      <c r="DB1073" s="267"/>
      <c r="DC1073" s="267"/>
      <c r="DD1073" s="267"/>
      <c r="DE1073" s="267"/>
      <c r="DF1073" s="267"/>
      <c r="DG1073" s="267"/>
      <c r="DH1073" s="267"/>
      <c r="DI1073" s="267"/>
      <c r="DJ1073" s="267"/>
      <c r="DK1073" s="267"/>
      <c r="DL1073" s="267"/>
      <c r="DM1073" s="267"/>
      <c r="DN1073" s="267"/>
      <c r="DO1073" s="267"/>
      <c r="DP1073" s="267"/>
      <c r="DQ1073" s="267"/>
      <c r="DR1073" s="267"/>
      <c r="DS1073" s="267"/>
      <c r="DT1073" s="267"/>
      <c r="DU1073" s="267"/>
      <c r="DV1073" s="267"/>
      <c r="DW1073" s="267"/>
      <c r="DX1073" s="267"/>
      <c r="DY1073" s="267"/>
      <c r="DZ1073" s="267"/>
      <c r="EA1073" s="267"/>
      <c r="EB1073" s="267"/>
      <c r="EC1073" s="267"/>
      <c r="ED1073" s="267"/>
      <c r="EE1073" s="267"/>
      <c r="EF1073" s="267"/>
      <c r="EG1073" s="267"/>
      <c r="EH1073" s="267"/>
      <c r="EI1073" s="267"/>
      <c r="EJ1073" s="267"/>
      <c r="EK1073" s="267"/>
      <c r="EL1073" s="267"/>
      <c r="EM1073" s="267"/>
      <c r="EN1073" s="267"/>
      <c r="EO1073" s="267"/>
      <c r="EP1073" s="267"/>
      <c r="EQ1073" s="267"/>
      <c r="ER1073" s="267"/>
      <c r="ES1073" s="267"/>
      <c r="ET1073" s="267"/>
      <c r="EU1073" s="267"/>
      <c r="EV1073" s="267"/>
      <c r="EW1073" s="267"/>
      <c r="EX1073" s="267"/>
      <c r="EY1073" s="267"/>
      <c r="EZ1073" s="267"/>
      <c r="FA1073" s="267"/>
      <c r="FB1073" s="267"/>
      <c r="FC1073" s="267"/>
      <c r="FD1073" s="267"/>
      <c r="FE1073" s="267"/>
      <c r="FF1073" s="267"/>
      <c r="FG1073" s="267"/>
      <c r="FH1073" s="267"/>
      <c r="FI1073" s="267"/>
      <c r="FJ1073" s="267"/>
      <c r="FK1073" s="267"/>
      <c r="FL1073" s="267"/>
      <c r="FM1073" s="267"/>
      <c r="FN1073" s="267"/>
      <c r="FO1073" s="267"/>
      <c r="FP1073" s="267"/>
      <c r="FQ1073" s="267"/>
      <c r="FR1073" s="267"/>
      <c r="FS1073" s="267"/>
      <c r="FT1073" s="267"/>
      <c r="FU1073" s="267"/>
      <c r="FV1073" s="267"/>
      <c r="FW1073" s="267"/>
      <c r="FX1073" s="267"/>
      <c r="FY1073" s="267"/>
      <c r="FZ1073" s="267"/>
      <c r="GA1073" s="267"/>
      <c r="GB1073" s="267"/>
      <c r="GC1073" s="267"/>
      <c r="GD1073" s="267"/>
      <c r="GE1073" s="267"/>
      <c r="GF1073" s="267"/>
      <c r="GG1073" s="267"/>
      <c r="GH1073" s="267"/>
      <c r="GI1073" s="267"/>
      <c r="GJ1073" s="267"/>
      <c r="GK1073" s="267"/>
      <c r="GL1073" s="267"/>
      <c r="GM1073" s="267"/>
      <c r="GN1073" s="267"/>
      <c r="GO1073" s="267"/>
      <c r="GP1073" s="267"/>
      <c r="GQ1073" s="267"/>
      <c r="GR1073" s="267"/>
      <c r="GS1073" s="267"/>
      <c r="GT1073" s="267"/>
      <c r="GU1073" s="267"/>
      <c r="GV1073" s="267"/>
    </row>
    <row r="1074" spans="1:204" s="502" customFormat="1">
      <c r="A1074" s="258"/>
      <c r="B1074" s="425"/>
      <c r="C1074" s="260"/>
      <c r="D1074" s="261"/>
      <c r="E1074" s="262"/>
      <c r="F1074" s="263"/>
      <c r="G1074" s="426"/>
      <c r="H1074" s="428"/>
      <c r="I1074" s="507"/>
      <c r="J1074" s="508"/>
      <c r="K1074" s="509"/>
      <c r="L1074" s="510"/>
      <c r="N1074" s="511"/>
      <c r="O1074" s="511"/>
      <c r="P1074" s="267"/>
      <c r="Q1074" s="267"/>
      <c r="R1074" s="267"/>
      <c r="S1074" s="267"/>
      <c r="T1074" s="267"/>
      <c r="U1074" s="267"/>
      <c r="V1074" s="267"/>
      <c r="W1074" s="267"/>
      <c r="X1074" s="267"/>
      <c r="Y1074" s="267"/>
      <c r="Z1074" s="267"/>
      <c r="AA1074" s="267"/>
      <c r="AB1074" s="267"/>
      <c r="AC1074" s="267"/>
      <c r="AD1074" s="267"/>
      <c r="AE1074" s="267"/>
      <c r="AF1074" s="267"/>
      <c r="AG1074" s="267"/>
      <c r="AH1074" s="267"/>
      <c r="AI1074" s="267"/>
      <c r="AJ1074" s="267"/>
      <c r="AK1074" s="267"/>
      <c r="AL1074" s="267"/>
      <c r="AM1074" s="267"/>
      <c r="AN1074" s="267"/>
      <c r="AO1074" s="267"/>
      <c r="AP1074" s="267"/>
      <c r="AQ1074" s="267"/>
      <c r="AR1074" s="267"/>
      <c r="AS1074" s="267"/>
      <c r="AT1074" s="267"/>
      <c r="AU1074" s="267"/>
      <c r="AV1074" s="267"/>
      <c r="AW1074" s="267"/>
      <c r="AX1074" s="267"/>
      <c r="AY1074" s="267"/>
      <c r="AZ1074" s="267"/>
      <c r="BA1074" s="267"/>
      <c r="BB1074" s="267"/>
      <c r="BC1074" s="267"/>
      <c r="BD1074" s="267"/>
      <c r="BE1074" s="267"/>
      <c r="BF1074" s="267"/>
      <c r="BG1074" s="267"/>
      <c r="BH1074" s="267"/>
      <c r="BI1074" s="267"/>
      <c r="BJ1074" s="267"/>
      <c r="BK1074" s="267"/>
      <c r="BL1074" s="267"/>
      <c r="BM1074" s="267"/>
      <c r="BN1074" s="267"/>
      <c r="BO1074" s="267"/>
      <c r="BP1074" s="267"/>
      <c r="BQ1074" s="267"/>
      <c r="BR1074" s="267"/>
      <c r="BS1074" s="26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267"/>
      <c r="CJ1074" s="267"/>
      <c r="CK1074" s="267"/>
      <c r="CL1074" s="267"/>
      <c r="CM1074" s="267"/>
      <c r="CN1074" s="267"/>
      <c r="CO1074" s="267"/>
      <c r="CP1074" s="267"/>
      <c r="CQ1074" s="267"/>
      <c r="CR1074" s="267"/>
      <c r="CS1074" s="267"/>
      <c r="CT1074" s="267"/>
      <c r="CU1074" s="267"/>
      <c r="CV1074" s="267"/>
      <c r="CW1074" s="267"/>
      <c r="CX1074" s="267"/>
      <c r="CY1074" s="267"/>
      <c r="CZ1074" s="267"/>
      <c r="DA1074" s="267"/>
      <c r="DB1074" s="267"/>
      <c r="DC1074" s="267"/>
      <c r="DD1074" s="267"/>
      <c r="DE1074" s="267"/>
      <c r="DF1074" s="267"/>
      <c r="DG1074" s="267"/>
      <c r="DH1074" s="267"/>
      <c r="DI1074" s="267"/>
      <c r="DJ1074" s="267"/>
      <c r="DK1074" s="267"/>
      <c r="DL1074" s="267"/>
      <c r="DM1074" s="267"/>
      <c r="DN1074" s="267"/>
      <c r="DO1074" s="267"/>
      <c r="DP1074" s="267"/>
      <c r="DQ1074" s="267"/>
      <c r="DR1074" s="267"/>
      <c r="DS1074" s="267"/>
      <c r="DT1074" s="267"/>
      <c r="DU1074" s="267"/>
      <c r="DV1074" s="267"/>
      <c r="DW1074" s="267"/>
      <c r="DX1074" s="267"/>
      <c r="DY1074" s="267"/>
      <c r="DZ1074" s="267"/>
      <c r="EA1074" s="267"/>
      <c r="EB1074" s="267"/>
      <c r="EC1074" s="267"/>
      <c r="ED1074" s="267"/>
      <c r="EE1074" s="267"/>
      <c r="EF1074" s="267"/>
      <c r="EG1074" s="267"/>
      <c r="EH1074" s="267"/>
      <c r="EI1074" s="267"/>
      <c r="EJ1074" s="267"/>
      <c r="EK1074" s="267"/>
      <c r="EL1074" s="267"/>
      <c r="EM1074" s="267"/>
      <c r="EN1074" s="267"/>
      <c r="EO1074" s="267"/>
      <c r="EP1074" s="267"/>
      <c r="EQ1074" s="267"/>
      <c r="ER1074" s="267"/>
      <c r="ES1074" s="267"/>
      <c r="ET1074" s="267"/>
      <c r="EU1074" s="267"/>
      <c r="EV1074" s="267"/>
      <c r="EW1074" s="267"/>
      <c r="EX1074" s="267"/>
      <c r="EY1074" s="267"/>
      <c r="EZ1074" s="267"/>
      <c r="FA1074" s="267"/>
      <c r="FB1074" s="267"/>
      <c r="FC1074" s="267"/>
      <c r="FD1074" s="267"/>
      <c r="FE1074" s="267"/>
      <c r="FF1074" s="267"/>
      <c r="FG1074" s="267"/>
      <c r="FH1074" s="267"/>
      <c r="FI1074" s="267"/>
      <c r="FJ1074" s="267"/>
      <c r="FK1074" s="267"/>
      <c r="FL1074" s="267"/>
      <c r="FM1074" s="267"/>
      <c r="FN1074" s="267"/>
      <c r="FO1074" s="267"/>
      <c r="FP1074" s="267"/>
      <c r="FQ1074" s="267"/>
      <c r="FR1074" s="267"/>
      <c r="FS1074" s="267"/>
      <c r="FT1074" s="267"/>
      <c r="FU1074" s="267"/>
      <c r="FV1074" s="267"/>
      <c r="FW1074" s="267"/>
      <c r="FX1074" s="267"/>
      <c r="FY1074" s="267"/>
      <c r="FZ1074" s="267"/>
      <c r="GA1074" s="267"/>
      <c r="GB1074" s="267"/>
      <c r="GC1074" s="267"/>
      <c r="GD1074" s="267"/>
      <c r="GE1074" s="267"/>
      <c r="GF1074" s="267"/>
      <c r="GG1074" s="267"/>
      <c r="GH1074" s="267"/>
      <c r="GI1074" s="267"/>
      <c r="GJ1074" s="267"/>
      <c r="GK1074" s="267"/>
      <c r="GL1074" s="267"/>
      <c r="GM1074" s="267"/>
      <c r="GN1074" s="267"/>
      <c r="GO1074" s="267"/>
      <c r="GP1074" s="267"/>
      <c r="GQ1074" s="267"/>
      <c r="GR1074" s="267"/>
      <c r="GS1074" s="267"/>
      <c r="GT1074" s="267"/>
      <c r="GU1074" s="267"/>
      <c r="GV1074" s="267"/>
    </row>
    <row r="1076" spans="1:204" s="502" customFormat="1">
      <c r="A1076" s="258"/>
      <c r="B1076" s="425"/>
      <c r="C1076" s="260"/>
      <c r="D1076" s="261"/>
      <c r="E1076" s="262"/>
      <c r="F1076" s="263"/>
      <c r="G1076" s="426"/>
      <c r="H1076" s="428"/>
      <c r="I1076" s="507"/>
      <c r="J1076" s="508"/>
      <c r="K1076" s="509"/>
      <c r="L1076" s="510"/>
      <c r="N1076" s="511"/>
      <c r="O1076" s="511"/>
      <c r="P1076" s="267"/>
      <c r="Q1076" s="267"/>
      <c r="R1076" s="267"/>
      <c r="S1076" s="267"/>
      <c r="T1076" s="267"/>
      <c r="U1076" s="267"/>
      <c r="V1076" s="267"/>
      <c r="W1076" s="267"/>
      <c r="X1076" s="267"/>
      <c r="Y1076" s="267"/>
      <c r="Z1076" s="267"/>
      <c r="AA1076" s="267"/>
      <c r="AB1076" s="267"/>
      <c r="AC1076" s="267"/>
      <c r="AD1076" s="267"/>
      <c r="AE1076" s="267"/>
      <c r="AF1076" s="267"/>
      <c r="AG1076" s="267"/>
      <c r="AH1076" s="267"/>
      <c r="AI1076" s="267"/>
      <c r="AJ1076" s="267"/>
      <c r="AK1076" s="267"/>
      <c r="AL1076" s="267"/>
      <c r="AM1076" s="267"/>
      <c r="AN1076" s="267"/>
      <c r="AO1076" s="267"/>
      <c r="AP1076" s="267"/>
      <c r="AQ1076" s="267"/>
      <c r="AR1076" s="267"/>
      <c r="AS1076" s="267"/>
      <c r="AT1076" s="267"/>
      <c r="AU1076" s="267"/>
      <c r="AV1076" s="267"/>
      <c r="AW1076" s="267"/>
      <c r="AX1076" s="267"/>
      <c r="AY1076" s="267"/>
      <c r="AZ1076" s="267"/>
      <c r="BA1076" s="267"/>
      <c r="BB1076" s="267"/>
      <c r="BC1076" s="267"/>
      <c r="BD1076" s="267"/>
      <c r="BE1076" s="267"/>
      <c r="BF1076" s="267"/>
      <c r="BG1076" s="267"/>
      <c r="BH1076" s="267"/>
      <c r="BI1076" s="267"/>
      <c r="BJ1076" s="267"/>
      <c r="BK1076" s="267"/>
      <c r="BL1076" s="267"/>
      <c r="BM1076" s="267"/>
      <c r="BN1076" s="267"/>
      <c r="BO1076" s="267"/>
      <c r="BP1076" s="267"/>
      <c r="BQ1076" s="267"/>
      <c r="BR1076" s="267"/>
      <c r="BS1076" s="26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267"/>
      <c r="CJ1076" s="267"/>
      <c r="CK1076" s="267"/>
      <c r="CL1076" s="267"/>
      <c r="CM1076" s="267"/>
      <c r="CN1076" s="267"/>
      <c r="CO1076" s="267"/>
      <c r="CP1076" s="267"/>
      <c r="CQ1076" s="267"/>
      <c r="CR1076" s="267"/>
      <c r="CS1076" s="267"/>
      <c r="CT1076" s="267"/>
      <c r="CU1076" s="267"/>
      <c r="CV1076" s="267"/>
      <c r="CW1076" s="267"/>
      <c r="CX1076" s="267"/>
      <c r="CY1076" s="267"/>
      <c r="CZ1076" s="267"/>
      <c r="DA1076" s="267"/>
      <c r="DB1076" s="267"/>
      <c r="DC1076" s="267"/>
      <c r="DD1076" s="267"/>
      <c r="DE1076" s="267"/>
      <c r="DF1076" s="267"/>
      <c r="DG1076" s="267"/>
      <c r="DH1076" s="267"/>
      <c r="DI1076" s="267"/>
      <c r="DJ1076" s="267"/>
      <c r="DK1076" s="267"/>
      <c r="DL1076" s="267"/>
      <c r="DM1076" s="267"/>
      <c r="DN1076" s="267"/>
      <c r="DO1076" s="267"/>
      <c r="DP1076" s="267"/>
      <c r="DQ1076" s="267"/>
      <c r="DR1076" s="267"/>
      <c r="DS1076" s="267"/>
      <c r="DT1076" s="267"/>
      <c r="DU1076" s="267"/>
      <c r="DV1076" s="267"/>
      <c r="DW1076" s="267"/>
      <c r="DX1076" s="267"/>
      <c r="DY1076" s="267"/>
      <c r="DZ1076" s="267"/>
      <c r="EA1076" s="267"/>
      <c r="EB1076" s="267"/>
      <c r="EC1076" s="267"/>
      <c r="ED1076" s="267"/>
      <c r="EE1076" s="267"/>
      <c r="EF1076" s="267"/>
      <c r="EG1076" s="267"/>
      <c r="EH1076" s="267"/>
      <c r="EI1076" s="267"/>
      <c r="EJ1076" s="267"/>
      <c r="EK1076" s="267"/>
      <c r="EL1076" s="267"/>
      <c r="EM1076" s="267"/>
      <c r="EN1076" s="267"/>
      <c r="EO1076" s="267"/>
      <c r="EP1076" s="267"/>
      <c r="EQ1076" s="267"/>
      <c r="ER1076" s="267"/>
      <c r="ES1076" s="267"/>
      <c r="ET1076" s="267"/>
      <c r="EU1076" s="267"/>
      <c r="EV1076" s="267"/>
      <c r="EW1076" s="267"/>
      <c r="EX1076" s="267"/>
      <c r="EY1076" s="267"/>
      <c r="EZ1076" s="267"/>
      <c r="FA1076" s="267"/>
      <c r="FB1076" s="267"/>
      <c r="FC1076" s="267"/>
      <c r="FD1076" s="267"/>
      <c r="FE1076" s="267"/>
      <c r="FF1076" s="267"/>
      <c r="FG1076" s="267"/>
      <c r="FH1076" s="267"/>
      <c r="FI1076" s="267"/>
      <c r="FJ1076" s="267"/>
      <c r="FK1076" s="267"/>
      <c r="FL1076" s="267"/>
      <c r="FM1076" s="267"/>
      <c r="FN1076" s="267"/>
      <c r="FO1076" s="267"/>
      <c r="FP1076" s="267"/>
      <c r="FQ1076" s="267"/>
      <c r="FR1076" s="267"/>
      <c r="FS1076" s="267"/>
      <c r="FT1076" s="267"/>
      <c r="FU1076" s="267"/>
      <c r="FV1076" s="267"/>
      <c r="FW1076" s="267"/>
      <c r="FX1076" s="267"/>
      <c r="FY1076" s="267"/>
      <c r="FZ1076" s="267"/>
      <c r="GA1076" s="267"/>
      <c r="GB1076" s="267"/>
      <c r="GC1076" s="267"/>
      <c r="GD1076" s="267"/>
      <c r="GE1076" s="267"/>
      <c r="GF1076" s="267"/>
      <c r="GG1076" s="267"/>
      <c r="GH1076" s="267"/>
      <c r="GI1076" s="267"/>
      <c r="GJ1076" s="267"/>
      <c r="GK1076" s="267"/>
      <c r="GL1076" s="267"/>
      <c r="GM1076" s="267"/>
      <c r="GN1076" s="267"/>
      <c r="GO1076" s="267"/>
      <c r="GP1076" s="267"/>
      <c r="GQ1076" s="267"/>
      <c r="GR1076" s="267"/>
      <c r="GS1076" s="267"/>
      <c r="GT1076" s="267"/>
      <c r="GU1076" s="267"/>
      <c r="GV1076" s="267"/>
    </row>
    <row r="1078" spans="1:204" s="502" customFormat="1">
      <c r="A1078" s="258"/>
      <c r="B1078" s="425"/>
      <c r="C1078" s="260"/>
      <c r="D1078" s="261"/>
      <c r="E1078" s="262"/>
      <c r="F1078" s="263"/>
      <c r="G1078" s="426"/>
      <c r="H1078" s="428"/>
      <c r="I1078" s="507"/>
      <c r="J1078" s="508"/>
      <c r="K1078" s="509"/>
      <c r="L1078" s="510"/>
      <c r="N1078" s="511"/>
      <c r="O1078" s="511"/>
      <c r="P1078" s="267"/>
      <c r="Q1078" s="267"/>
      <c r="R1078" s="267"/>
      <c r="S1078" s="267"/>
      <c r="T1078" s="267"/>
      <c r="U1078" s="267"/>
      <c r="V1078" s="267"/>
      <c r="W1078" s="267"/>
      <c r="X1078" s="267"/>
      <c r="Y1078" s="267"/>
      <c r="Z1078" s="267"/>
      <c r="AA1078" s="267"/>
      <c r="AB1078" s="267"/>
      <c r="AC1078" s="267"/>
      <c r="AD1078" s="267"/>
      <c r="AE1078" s="267"/>
      <c r="AF1078" s="267"/>
      <c r="AG1078" s="267"/>
      <c r="AH1078" s="267"/>
      <c r="AI1078" s="267"/>
      <c r="AJ1078" s="267"/>
      <c r="AK1078" s="267"/>
      <c r="AL1078" s="267"/>
      <c r="AM1078" s="267"/>
      <c r="AN1078" s="267"/>
      <c r="AO1078" s="267"/>
      <c r="AP1078" s="267"/>
      <c r="AQ1078" s="267"/>
      <c r="AR1078" s="267"/>
      <c r="AS1078" s="267"/>
      <c r="AT1078" s="267"/>
      <c r="AU1078" s="267"/>
      <c r="AV1078" s="267"/>
      <c r="AW1078" s="267"/>
      <c r="AX1078" s="267"/>
      <c r="AY1078" s="267"/>
      <c r="AZ1078" s="267"/>
      <c r="BA1078" s="267"/>
      <c r="BB1078" s="267"/>
      <c r="BC1078" s="267"/>
      <c r="BD1078" s="267"/>
      <c r="BE1078" s="267"/>
      <c r="BF1078" s="267"/>
      <c r="BG1078" s="267"/>
      <c r="BH1078" s="267"/>
      <c r="BI1078" s="267"/>
      <c r="BJ1078" s="267"/>
      <c r="BK1078" s="267"/>
      <c r="BL1078" s="267"/>
      <c r="BM1078" s="267"/>
      <c r="BN1078" s="267"/>
      <c r="BO1078" s="267"/>
      <c r="BP1078" s="267"/>
      <c r="BQ1078" s="267"/>
      <c r="BR1078" s="267"/>
      <c r="BS1078" s="26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267"/>
      <c r="CJ1078" s="267"/>
      <c r="CK1078" s="267"/>
      <c r="CL1078" s="267"/>
      <c r="CM1078" s="267"/>
      <c r="CN1078" s="267"/>
      <c r="CO1078" s="267"/>
      <c r="CP1078" s="267"/>
      <c r="CQ1078" s="267"/>
      <c r="CR1078" s="267"/>
      <c r="CS1078" s="267"/>
      <c r="CT1078" s="267"/>
      <c r="CU1078" s="267"/>
      <c r="CV1078" s="267"/>
      <c r="CW1078" s="267"/>
      <c r="CX1078" s="267"/>
      <c r="CY1078" s="267"/>
      <c r="CZ1078" s="267"/>
      <c r="DA1078" s="267"/>
      <c r="DB1078" s="267"/>
      <c r="DC1078" s="267"/>
      <c r="DD1078" s="267"/>
      <c r="DE1078" s="267"/>
      <c r="DF1078" s="267"/>
      <c r="DG1078" s="267"/>
      <c r="DH1078" s="267"/>
      <c r="DI1078" s="267"/>
      <c r="DJ1078" s="267"/>
      <c r="DK1078" s="267"/>
      <c r="DL1078" s="267"/>
      <c r="DM1078" s="267"/>
      <c r="DN1078" s="267"/>
      <c r="DO1078" s="267"/>
      <c r="DP1078" s="267"/>
      <c r="DQ1078" s="267"/>
      <c r="DR1078" s="267"/>
      <c r="DS1078" s="267"/>
      <c r="DT1078" s="267"/>
      <c r="DU1078" s="267"/>
      <c r="DV1078" s="267"/>
      <c r="DW1078" s="267"/>
      <c r="DX1078" s="267"/>
      <c r="DY1078" s="267"/>
      <c r="DZ1078" s="267"/>
      <c r="EA1078" s="267"/>
      <c r="EB1078" s="267"/>
      <c r="EC1078" s="267"/>
      <c r="ED1078" s="267"/>
      <c r="EE1078" s="267"/>
      <c r="EF1078" s="267"/>
      <c r="EG1078" s="267"/>
      <c r="EH1078" s="267"/>
      <c r="EI1078" s="267"/>
      <c r="EJ1078" s="267"/>
      <c r="EK1078" s="267"/>
      <c r="EL1078" s="267"/>
      <c r="EM1078" s="267"/>
      <c r="EN1078" s="267"/>
      <c r="EO1078" s="267"/>
      <c r="EP1078" s="267"/>
      <c r="EQ1078" s="267"/>
      <c r="ER1078" s="267"/>
      <c r="ES1078" s="267"/>
      <c r="ET1078" s="267"/>
      <c r="EU1078" s="267"/>
      <c r="EV1078" s="267"/>
      <c r="EW1078" s="267"/>
      <c r="EX1078" s="267"/>
      <c r="EY1078" s="267"/>
      <c r="EZ1078" s="267"/>
      <c r="FA1078" s="267"/>
      <c r="FB1078" s="267"/>
      <c r="FC1078" s="267"/>
      <c r="FD1078" s="267"/>
      <c r="FE1078" s="267"/>
      <c r="FF1078" s="267"/>
      <c r="FG1078" s="267"/>
      <c r="FH1078" s="267"/>
      <c r="FI1078" s="267"/>
      <c r="FJ1078" s="267"/>
      <c r="FK1078" s="267"/>
      <c r="FL1078" s="267"/>
      <c r="FM1078" s="267"/>
      <c r="FN1078" s="267"/>
      <c r="FO1078" s="267"/>
      <c r="FP1078" s="267"/>
      <c r="FQ1078" s="267"/>
      <c r="FR1078" s="267"/>
      <c r="FS1078" s="267"/>
      <c r="FT1078" s="267"/>
      <c r="FU1078" s="267"/>
      <c r="FV1078" s="267"/>
      <c r="FW1078" s="267"/>
      <c r="FX1078" s="267"/>
      <c r="FY1078" s="267"/>
      <c r="FZ1078" s="267"/>
      <c r="GA1078" s="267"/>
      <c r="GB1078" s="267"/>
      <c r="GC1078" s="267"/>
      <c r="GD1078" s="267"/>
      <c r="GE1078" s="267"/>
      <c r="GF1078" s="267"/>
      <c r="GG1078" s="267"/>
      <c r="GH1078" s="267"/>
      <c r="GI1078" s="267"/>
      <c r="GJ1078" s="267"/>
      <c r="GK1078" s="267"/>
      <c r="GL1078" s="267"/>
      <c r="GM1078" s="267"/>
      <c r="GN1078" s="267"/>
      <c r="GO1078" s="267"/>
      <c r="GP1078" s="267"/>
      <c r="GQ1078" s="267"/>
      <c r="GR1078" s="267"/>
      <c r="GS1078" s="267"/>
      <c r="GT1078" s="267"/>
      <c r="GU1078" s="267"/>
      <c r="GV1078" s="267"/>
    </row>
    <row r="1080" spans="1:204" s="502" customFormat="1">
      <c r="A1080" s="258"/>
      <c r="B1080" s="425"/>
      <c r="C1080" s="260"/>
      <c r="D1080" s="261"/>
      <c r="E1080" s="262"/>
      <c r="F1080" s="263"/>
      <c r="G1080" s="426"/>
      <c r="H1080" s="428"/>
      <c r="I1080" s="507"/>
      <c r="J1080" s="508"/>
      <c r="K1080" s="509"/>
      <c r="L1080" s="510"/>
      <c r="N1080" s="511"/>
      <c r="O1080" s="511"/>
      <c r="P1080" s="267"/>
      <c r="Q1080" s="267"/>
      <c r="R1080" s="267"/>
      <c r="S1080" s="267"/>
      <c r="T1080" s="267"/>
      <c r="U1080" s="267"/>
      <c r="V1080" s="267"/>
      <c r="W1080" s="267"/>
      <c r="X1080" s="267"/>
      <c r="Y1080" s="267"/>
      <c r="Z1080" s="267"/>
      <c r="AA1080" s="267"/>
      <c r="AB1080" s="267"/>
      <c r="AC1080" s="267"/>
      <c r="AD1080" s="267"/>
      <c r="AE1080" s="267"/>
      <c r="AF1080" s="267"/>
      <c r="AG1080" s="267"/>
      <c r="AH1080" s="267"/>
      <c r="AI1080" s="267"/>
      <c r="AJ1080" s="267"/>
      <c r="AK1080" s="267"/>
      <c r="AL1080" s="267"/>
      <c r="AM1080" s="267"/>
      <c r="AN1080" s="267"/>
      <c r="AO1080" s="267"/>
      <c r="AP1080" s="267"/>
      <c r="AQ1080" s="267"/>
      <c r="AR1080" s="267"/>
      <c r="AS1080" s="267"/>
      <c r="AT1080" s="267"/>
      <c r="AU1080" s="267"/>
      <c r="AV1080" s="267"/>
      <c r="AW1080" s="267"/>
      <c r="AX1080" s="267"/>
      <c r="AY1080" s="267"/>
      <c r="AZ1080" s="267"/>
      <c r="BA1080" s="267"/>
      <c r="BB1080" s="267"/>
      <c r="BC1080" s="267"/>
      <c r="BD1080" s="267"/>
      <c r="BE1080" s="267"/>
      <c r="BF1080" s="267"/>
      <c r="BG1080" s="267"/>
      <c r="BH1080" s="267"/>
      <c r="BI1080" s="267"/>
      <c r="BJ1080" s="267"/>
      <c r="BK1080" s="267"/>
      <c r="BL1080" s="267"/>
      <c r="BM1080" s="267"/>
      <c r="BN1080" s="267"/>
      <c r="BO1080" s="267"/>
      <c r="BP1080" s="267"/>
      <c r="BQ1080" s="267"/>
      <c r="BR1080" s="267"/>
      <c r="BS1080" s="26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267"/>
      <c r="CJ1080" s="267"/>
      <c r="CK1080" s="267"/>
      <c r="CL1080" s="267"/>
      <c r="CM1080" s="267"/>
      <c r="CN1080" s="267"/>
      <c r="CO1080" s="267"/>
      <c r="CP1080" s="267"/>
      <c r="CQ1080" s="267"/>
      <c r="CR1080" s="267"/>
      <c r="CS1080" s="267"/>
      <c r="CT1080" s="267"/>
      <c r="CU1080" s="267"/>
      <c r="CV1080" s="267"/>
      <c r="CW1080" s="267"/>
      <c r="CX1080" s="267"/>
      <c r="CY1080" s="267"/>
      <c r="CZ1080" s="267"/>
      <c r="DA1080" s="267"/>
      <c r="DB1080" s="267"/>
      <c r="DC1080" s="267"/>
      <c r="DD1080" s="267"/>
      <c r="DE1080" s="267"/>
      <c r="DF1080" s="267"/>
      <c r="DG1080" s="267"/>
      <c r="DH1080" s="267"/>
      <c r="DI1080" s="267"/>
      <c r="DJ1080" s="267"/>
      <c r="DK1080" s="267"/>
      <c r="DL1080" s="267"/>
      <c r="DM1080" s="267"/>
      <c r="DN1080" s="267"/>
      <c r="DO1080" s="267"/>
      <c r="DP1080" s="267"/>
      <c r="DQ1080" s="267"/>
      <c r="DR1080" s="267"/>
      <c r="DS1080" s="267"/>
      <c r="DT1080" s="267"/>
      <c r="DU1080" s="267"/>
      <c r="DV1080" s="267"/>
      <c r="DW1080" s="267"/>
      <c r="DX1080" s="267"/>
      <c r="DY1080" s="267"/>
      <c r="DZ1080" s="267"/>
      <c r="EA1080" s="267"/>
      <c r="EB1080" s="267"/>
      <c r="EC1080" s="267"/>
      <c r="ED1080" s="267"/>
      <c r="EE1080" s="267"/>
      <c r="EF1080" s="267"/>
      <c r="EG1080" s="267"/>
      <c r="EH1080" s="267"/>
      <c r="EI1080" s="267"/>
      <c r="EJ1080" s="267"/>
      <c r="EK1080" s="267"/>
      <c r="EL1080" s="267"/>
      <c r="EM1080" s="267"/>
      <c r="EN1080" s="267"/>
      <c r="EO1080" s="267"/>
      <c r="EP1080" s="267"/>
      <c r="EQ1080" s="267"/>
      <c r="ER1080" s="267"/>
      <c r="ES1080" s="267"/>
      <c r="ET1080" s="267"/>
      <c r="EU1080" s="267"/>
      <c r="EV1080" s="267"/>
      <c r="EW1080" s="267"/>
      <c r="EX1080" s="267"/>
      <c r="EY1080" s="267"/>
      <c r="EZ1080" s="267"/>
      <c r="FA1080" s="267"/>
      <c r="FB1080" s="267"/>
      <c r="FC1080" s="267"/>
      <c r="FD1080" s="267"/>
      <c r="FE1080" s="267"/>
      <c r="FF1080" s="267"/>
      <c r="FG1080" s="267"/>
      <c r="FH1080" s="267"/>
      <c r="FI1080" s="267"/>
      <c r="FJ1080" s="267"/>
      <c r="FK1080" s="267"/>
      <c r="FL1080" s="267"/>
      <c r="FM1080" s="267"/>
      <c r="FN1080" s="267"/>
      <c r="FO1080" s="267"/>
      <c r="FP1080" s="267"/>
      <c r="FQ1080" s="267"/>
      <c r="FR1080" s="267"/>
      <c r="FS1080" s="267"/>
      <c r="FT1080" s="267"/>
      <c r="FU1080" s="267"/>
      <c r="FV1080" s="267"/>
      <c r="FW1080" s="267"/>
      <c r="FX1080" s="267"/>
      <c r="FY1080" s="267"/>
      <c r="FZ1080" s="267"/>
      <c r="GA1080" s="267"/>
      <c r="GB1080" s="267"/>
      <c r="GC1080" s="267"/>
      <c r="GD1080" s="267"/>
      <c r="GE1080" s="267"/>
      <c r="GF1080" s="267"/>
      <c r="GG1080" s="267"/>
      <c r="GH1080" s="267"/>
      <c r="GI1080" s="267"/>
      <c r="GJ1080" s="267"/>
      <c r="GK1080" s="267"/>
      <c r="GL1080" s="267"/>
      <c r="GM1080" s="267"/>
      <c r="GN1080" s="267"/>
      <c r="GO1080" s="267"/>
      <c r="GP1080" s="267"/>
      <c r="GQ1080" s="267"/>
      <c r="GR1080" s="267"/>
      <c r="GS1080" s="267"/>
      <c r="GT1080" s="267"/>
      <c r="GU1080" s="267"/>
      <c r="GV1080" s="267"/>
    </row>
    <row r="1082" spans="1:204" s="502" customFormat="1">
      <c r="A1082" s="258"/>
      <c r="B1082" s="425"/>
      <c r="C1082" s="260"/>
      <c r="D1082" s="261"/>
      <c r="E1082" s="262"/>
      <c r="F1082" s="263"/>
      <c r="G1082" s="426"/>
      <c r="H1082" s="428"/>
      <c r="I1082" s="507"/>
      <c r="J1082" s="508"/>
      <c r="K1082" s="509"/>
      <c r="L1082" s="510"/>
      <c r="N1082" s="511"/>
      <c r="O1082" s="511"/>
      <c r="P1082" s="267"/>
      <c r="Q1082" s="267"/>
      <c r="R1082" s="267"/>
      <c r="S1082" s="267"/>
      <c r="T1082" s="267"/>
      <c r="U1082" s="267"/>
      <c r="V1082" s="267"/>
      <c r="W1082" s="267"/>
      <c r="X1082" s="267"/>
      <c r="Y1082" s="267"/>
      <c r="Z1082" s="267"/>
      <c r="AA1082" s="267"/>
      <c r="AB1082" s="267"/>
      <c r="AC1082" s="267"/>
      <c r="AD1082" s="267"/>
      <c r="AE1082" s="267"/>
      <c r="AF1082" s="267"/>
      <c r="AG1082" s="267"/>
      <c r="AH1082" s="267"/>
      <c r="AI1082" s="267"/>
      <c r="AJ1082" s="267"/>
      <c r="AK1082" s="267"/>
      <c r="AL1082" s="267"/>
      <c r="AM1082" s="267"/>
      <c r="AN1082" s="267"/>
      <c r="AO1082" s="267"/>
      <c r="AP1082" s="267"/>
      <c r="AQ1082" s="267"/>
      <c r="AR1082" s="267"/>
      <c r="AS1082" s="267"/>
      <c r="AT1082" s="267"/>
      <c r="AU1082" s="267"/>
      <c r="AV1082" s="267"/>
      <c r="AW1082" s="267"/>
      <c r="AX1082" s="267"/>
      <c r="AY1082" s="267"/>
      <c r="AZ1082" s="267"/>
      <c r="BA1082" s="267"/>
      <c r="BB1082" s="267"/>
      <c r="BC1082" s="267"/>
      <c r="BD1082" s="267"/>
      <c r="BE1082" s="267"/>
      <c r="BF1082" s="267"/>
      <c r="BG1082" s="267"/>
      <c r="BH1082" s="267"/>
      <c r="BI1082" s="267"/>
      <c r="BJ1082" s="267"/>
      <c r="BK1082" s="267"/>
      <c r="BL1082" s="267"/>
      <c r="BM1082" s="267"/>
      <c r="BN1082" s="267"/>
      <c r="BO1082" s="267"/>
      <c r="BP1082" s="267"/>
      <c r="BQ1082" s="267"/>
      <c r="BR1082" s="267"/>
      <c r="BS1082" s="26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267"/>
      <c r="CJ1082" s="267"/>
      <c r="CK1082" s="267"/>
      <c r="CL1082" s="267"/>
      <c r="CM1082" s="267"/>
      <c r="CN1082" s="267"/>
      <c r="CO1082" s="267"/>
      <c r="CP1082" s="267"/>
      <c r="CQ1082" s="267"/>
      <c r="CR1082" s="267"/>
      <c r="CS1082" s="267"/>
      <c r="CT1082" s="267"/>
      <c r="CU1082" s="267"/>
      <c r="CV1082" s="267"/>
      <c r="CW1082" s="267"/>
      <c r="CX1082" s="267"/>
      <c r="CY1082" s="267"/>
      <c r="CZ1082" s="267"/>
      <c r="DA1082" s="267"/>
      <c r="DB1082" s="267"/>
      <c r="DC1082" s="267"/>
      <c r="DD1082" s="267"/>
      <c r="DE1082" s="267"/>
      <c r="DF1082" s="267"/>
      <c r="DG1082" s="267"/>
      <c r="DH1082" s="267"/>
      <c r="DI1082" s="267"/>
      <c r="DJ1082" s="267"/>
      <c r="DK1082" s="267"/>
      <c r="DL1082" s="267"/>
      <c r="DM1082" s="267"/>
      <c r="DN1082" s="267"/>
      <c r="DO1082" s="267"/>
      <c r="DP1082" s="267"/>
      <c r="DQ1082" s="267"/>
      <c r="DR1082" s="267"/>
      <c r="DS1082" s="267"/>
      <c r="DT1082" s="267"/>
      <c r="DU1082" s="267"/>
      <c r="DV1082" s="267"/>
      <c r="DW1082" s="267"/>
      <c r="DX1082" s="267"/>
      <c r="DY1082" s="267"/>
      <c r="DZ1082" s="267"/>
      <c r="EA1082" s="267"/>
      <c r="EB1082" s="267"/>
      <c r="EC1082" s="267"/>
      <c r="ED1082" s="267"/>
      <c r="EE1082" s="267"/>
      <c r="EF1082" s="267"/>
      <c r="EG1082" s="267"/>
      <c r="EH1082" s="267"/>
      <c r="EI1082" s="267"/>
      <c r="EJ1082" s="267"/>
      <c r="EK1082" s="267"/>
      <c r="EL1082" s="267"/>
      <c r="EM1082" s="267"/>
      <c r="EN1082" s="267"/>
      <c r="EO1082" s="267"/>
      <c r="EP1082" s="267"/>
      <c r="EQ1082" s="267"/>
      <c r="ER1082" s="267"/>
      <c r="ES1082" s="267"/>
      <c r="ET1082" s="267"/>
      <c r="EU1082" s="267"/>
      <c r="EV1082" s="267"/>
      <c r="EW1082" s="267"/>
      <c r="EX1082" s="267"/>
      <c r="EY1082" s="267"/>
      <c r="EZ1082" s="267"/>
      <c r="FA1082" s="267"/>
      <c r="FB1082" s="267"/>
      <c r="FC1082" s="267"/>
      <c r="FD1082" s="267"/>
      <c r="FE1082" s="267"/>
      <c r="FF1082" s="267"/>
      <c r="FG1082" s="267"/>
      <c r="FH1082" s="267"/>
      <c r="FI1082" s="267"/>
      <c r="FJ1082" s="267"/>
      <c r="FK1082" s="267"/>
      <c r="FL1082" s="267"/>
      <c r="FM1082" s="267"/>
      <c r="FN1082" s="267"/>
      <c r="FO1082" s="267"/>
      <c r="FP1082" s="267"/>
      <c r="FQ1082" s="267"/>
      <c r="FR1082" s="267"/>
      <c r="FS1082" s="267"/>
      <c r="FT1082" s="267"/>
      <c r="FU1082" s="267"/>
      <c r="FV1082" s="267"/>
      <c r="FW1082" s="267"/>
      <c r="FX1082" s="267"/>
      <c r="FY1082" s="267"/>
      <c r="FZ1082" s="267"/>
      <c r="GA1082" s="267"/>
      <c r="GB1082" s="267"/>
      <c r="GC1082" s="267"/>
      <c r="GD1082" s="267"/>
      <c r="GE1082" s="267"/>
      <c r="GF1082" s="267"/>
      <c r="GG1082" s="267"/>
      <c r="GH1082" s="267"/>
      <c r="GI1082" s="267"/>
      <c r="GJ1082" s="267"/>
      <c r="GK1082" s="267"/>
      <c r="GL1082" s="267"/>
      <c r="GM1082" s="267"/>
      <c r="GN1082" s="267"/>
      <c r="GO1082" s="267"/>
      <c r="GP1082" s="267"/>
      <c r="GQ1082" s="267"/>
      <c r="GR1082" s="267"/>
      <c r="GS1082" s="267"/>
      <c r="GT1082" s="267"/>
      <c r="GU1082" s="267"/>
      <c r="GV1082" s="267"/>
    </row>
    <row r="1084" spans="1:204" s="502" customFormat="1">
      <c r="A1084" s="258"/>
      <c r="B1084" s="425"/>
      <c r="C1084" s="260"/>
      <c r="D1084" s="261"/>
      <c r="E1084" s="262"/>
      <c r="F1084" s="263"/>
      <c r="G1084" s="426"/>
      <c r="H1084" s="428"/>
      <c r="I1084" s="507"/>
      <c r="J1084" s="508"/>
      <c r="K1084" s="509"/>
      <c r="L1084" s="510"/>
      <c r="N1084" s="511"/>
      <c r="O1084" s="511"/>
      <c r="P1084" s="267"/>
      <c r="Q1084" s="267"/>
      <c r="R1084" s="267"/>
      <c r="S1084" s="267"/>
      <c r="T1084" s="267"/>
      <c r="U1084" s="267"/>
      <c r="V1084" s="267"/>
      <c r="W1084" s="267"/>
      <c r="X1084" s="267"/>
      <c r="Y1084" s="267"/>
      <c r="Z1084" s="267"/>
      <c r="AA1084" s="267"/>
      <c r="AB1084" s="267"/>
      <c r="AC1084" s="267"/>
      <c r="AD1084" s="267"/>
      <c r="AE1084" s="267"/>
      <c r="AF1084" s="267"/>
      <c r="AG1084" s="267"/>
      <c r="AH1084" s="267"/>
      <c r="AI1084" s="267"/>
      <c r="AJ1084" s="267"/>
      <c r="AK1084" s="267"/>
      <c r="AL1084" s="267"/>
      <c r="AM1084" s="267"/>
      <c r="AN1084" s="267"/>
      <c r="AO1084" s="267"/>
      <c r="AP1084" s="267"/>
      <c r="AQ1084" s="267"/>
      <c r="AR1084" s="267"/>
      <c r="AS1084" s="267"/>
      <c r="AT1084" s="267"/>
      <c r="AU1084" s="267"/>
      <c r="AV1084" s="267"/>
      <c r="AW1084" s="267"/>
      <c r="AX1084" s="267"/>
      <c r="AY1084" s="267"/>
      <c r="AZ1084" s="267"/>
      <c r="BA1084" s="267"/>
      <c r="BB1084" s="267"/>
      <c r="BC1084" s="267"/>
      <c r="BD1084" s="267"/>
      <c r="BE1084" s="267"/>
      <c r="BF1084" s="267"/>
      <c r="BG1084" s="267"/>
      <c r="BH1084" s="267"/>
      <c r="BI1084" s="267"/>
      <c r="BJ1084" s="267"/>
      <c r="BK1084" s="267"/>
      <c r="BL1084" s="267"/>
      <c r="BM1084" s="267"/>
      <c r="BN1084" s="267"/>
      <c r="BO1084" s="267"/>
      <c r="BP1084" s="267"/>
      <c r="BQ1084" s="267"/>
      <c r="BR1084" s="267"/>
      <c r="BS1084" s="26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267"/>
      <c r="CJ1084" s="267"/>
      <c r="CK1084" s="267"/>
      <c r="CL1084" s="267"/>
      <c r="CM1084" s="267"/>
      <c r="CN1084" s="267"/>
      <c r="CO1084" s="267"/>
      <c r="CP1084" s="267"/>
      <c r="CQ1084" s="267"/>
      <c r="CR1084" s="267"/>
      <c r="CS1084" s="267"/>
      <c r="CT1084" s="267"/>
      <c r="CU1084" s="267"/>
      <c r="CV1084" s="267"/>
      <c r="CW1084" s="267"/>
      <c r="CX1084" s="267"/>
      <c r="CY1084" s="267"/>
      <c r="CZ1084" s="267"/>
      <c r="DA1084" s="267"/>
      <c r="DB1084" s="267"/>
      <c r="DC1084" s="267"/>
      <c r="DD1084" s="267"/>
      <c r="DE1084" s="267"/>
      <c r="DF1084" s="267"/>
      <c r="DG1084" s="267"/>
      <c r="DH1084" s="267"/>
      <c r="DI1084" s="267"/>
      <c r="DJ1084" s="267"/>
      <c r="DK1084" s="267"/>
      <c r="DL1084" s="267"/>
      <c r="DM1084" s="267"/>
      <c r="DN1084" s="267"/>
      <c r="DO1084" s="267"/>
      <c r="DP1084" s="267"/>
      <c r="DQ1084" s="267"/>
      <c r="DR1084" s="267"/>
      <c r="DS1084" s="267"/>
      <c r="DT1084" s="267"/>
      <c r="DU1084" s="267"/>
      <c r="DV1084" s="267"/>
      <c r="DW1084" s="267"/>
      <c r="DX1084" s="267"/>
      <c r="DY1084" s="267"/>
      <c r="DZ1084" s="267"/>
      <c r="EA1084" s="267"/>
      <c r="EB1084" s="267"/>
      <c r="EC1084" s="267"/>
      <c r="ED1084" s="267"/>
      <c r="EE1084" s="267"/>
      <c r="EF1084" s="267"/>
      <c r="EG1084" s="267"/>
      <c r="EH1084" s="267"/>
      <c r="EI1084" s="267"/>
      <c r="EJ1084" s="267"/>
      <c r="EK1084" s="267"/>
      <c r="EL1084" s="267"/>
      <c r="EM1084" s="267"/>
      <c r="EN1084" s="267"/>
      <c r="EO1084" s="267"/>
      <c r="EP1084" s="267"/>
      <c r="EQ1084" s="267"/>
      <c r="ER1084" s="267"/>
      <c r="ES1084" s="267"/>
      <c r="ET1084" s="267"/>
      <c r="EU1084" s="267"/>
      <c r="EV1084" s="267"/>
      <c r="EW1084" s="267"/>
      <c r="EX1084" s="267"/>
      <c r="EY1084" s="267"/>
      <c r="EZ1084" s="267"/>
      <c r="FA1084" s="267"/>
      <c r="FB1084" s="267"/>
      <c r="FC1084" s="267"/>
      <c r="FD1084" s="267"/>
      <c r="FE1084" s="267"/>
      <c r="FF1084" s="267"/>
      <c r="FG1084" s="267"/>
      <c r="FH1084" s="267"/>
      <c r="FI1084" s="267"/>
      <c r="FJ1084" s="267"/>
      <c r="FK1084" s="267"/>
      <c r="FL1084" s="267"/>
      <c r="FM1084" s="267"/>
      <c r="FN1084" s="267"/>
      <c r="FO1084" s="267"/>
      <c r="FP1084" s="267"/>
      <c r="FQ1084" s="267"/>
      <c r="FR1084" s="267"/>
      <c r="FS1084" s="267"/>
      <c r="FT1084" s="267"/>
      <c r="FU1084" s="267"/>
      <c r="FV1084" s="267"/>
      <c r="FW1084" s="267"/>
      <c r="FX1084" s="267"/>
      <c r="FY1084" s="267"/>
      <c r="FZ1084" s="267"/>
      <c r="GA1084" s="267"/>
      <c r="GB1084" s="267"/>
      <c r="GC1084" s="267"/>
      <c r="GD1084" s="267"/>
      <c r="GE1084" s="267"/>
      <c r="GF1084" s="267"/>
      <c r="GG1084" s="267"/>
      <c r="GH1084" s="267"/>
      <c r="GI1084" s="267"/>
      <c r="GJ1084" s="267"/>
      <c r="GK1084" s="267"/>
      <c r="GL1084" s="267"/>
      <c r="GM1084" s="267"/>
      <c r="GN1084" s="267"/>
      <c r="GO1084" s="267"/>
      <c r="GP1084" s="267"/>
      <c r="GQ1084" s="267"/>
      <c r="GR1084" s="267"/>
      <c r="GS1084" s="267"/>
      <c r="GT1084" s="267"/>
      <c r="GU1084" s="267"/>
      <c r="GV1084" s="267"/>
    </row>
    <row r="1086" spans="1:204" s="502" customFormat="1">
      <c r="A1086" s="258"/>
      <c r="B1086" s="425"/>
      <c r="C1086" s="260"/>
      <c r="D1086" s="261"/>
      <c r="E1086" s="262"/>
      <c r="F1086" s="263"/>
      <c r="G1086" s="426"/>
      <c r="H1086" s="428"/>
      <c r="I1086" s="507"/>
      <c r="J1086" s="508"/>
      <c r="K1086" s="509"/>
      <c r="L1086" s="510"/>
      <c r="N1086" s="511"/>
      <c r="O1086" s="511"/>
      <c r="P1086" s="267"/>
      <c r="Q1086" s="267"/>
      <c r="R1086" s="267"/>
      <c r="S1086" s="267"/>
      <c r="T1086" s="267"/>
      <c r="U1086" s="267"/>
      <c r="V1086" s="267"/>
      <c r="W1086" s="267"/>
      <c r="X1086" s="267"/>
      <c r="Y1086" s="267"/>
      <c r="Z1086" s="267"/>
      <c r="AA1086" s="267"/>
      <c r="AB1086" s="267"/>
      <c r="AC1086" s="267"/>
      <c r="AD1086" s="267"/>
      <c r="AE1086" s="267"/>
      <c r="AF1086" s="267"/>
      <c r="AG1086" s="267"/>
      <c r="AH1086" s="267"/>
      <c r="AI1086" s="267"/>
      <c r="AJ1086" s="267"/>
      <c r="AK1086" s="267"/>
      <c r="AL1086" s="267"/>
      <c r="AM1086" s="267"/>
      <c r="AN1086" s="267"/>
      <c r="AO1086" s="267"/>
      <c r="AP1086" s="267"/>
      <c r="AQ1086" s="267"/>
      <c r="AR1086" s="267"/>
      <c r="AS1086" s="267"/>
      <c r="AT1086" s="267"/>
      <c r="AU1086" s="267"/>
      <c r="AV1086" s="267"/>
      <c r="AW1086" s="267"/>
      <c r="AX1086" s="267"/>
      <c r="AY1086" s="267"/>
      <c r="AZ1086" s="267"/>
      <c r="BA1086" s="267"/>
      <c r="BB1086" s="267"/>
      <c r="BC1086" s="267"/>
      <c r="BD1086" s="267"/>
      <c r="BE1086" s="267"/>
      <c r="BF1086" s="267"/>
      <c r="BG1086" s="267"/>
      <c r="BH1086" s="267"/>
      <c r="BI1086" s="267"/>
      <c r="BJ1086" s="267"/>
      <c r="BK1086" s="267"/>
      <c r="BL1086" s="267"/>
      <c r="BM1086" s="267"/>
      <c r="BN1086" s="267"/>
      <c r="BO1086" s="267"/>
      <c r="BP1086" s="267"/>
      <c r="BQ1086" s="267"/>
      <c r="BR1086" s="267"/>
      <c r="BS1086" s="26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267"/>
      <c r="CJ1086" s="267"/>
      <c r="CK1086" s="267"/>
      <c r="CL1086" s="267"/>
      <c r="CM1086" s="267"/>
      <c r="CN1086" s="267"/>
      <c r="CO1086" s="267"/>
      <c r="CP1086" s="267"/>
      <c r="CQ1086" s="267"/>
      <c r="CR1086" s="267"/>
      <c r="CS1086" s="267"/>
      <c r="CT1086" s="267"/>
      <c r="CU1086" s="267"/>
      <c r="CV1086" s="267"/>
      <c r="CW1086" s="267"/>
      <c r="CX1086" s="267"/>
      <c r="CY1086" s="267"/>
      <c r="CZ1086" s="267"/>
      <c r="DA1086" s="267"/>
      <c r="DB1086" s="267"/>
      <c r="DC1086" s="267"/>
      <c r="DD1086" s="267"/>
      <c r="DE1086" s="267"/>
      <c r="DF1086" s="267"/>
      <c r="DG1086" s="267"/>
      <c r="DH1086" s="267"/>
      <c r="DI1086" s="267"/>
      <c r="DJ1086" s="267"/>
      <c r="DK1086" s="267"/>
      <c r="DL1086" s="267"/>
      <c r="DM1086" s="267"/>
      <c r="DN1086" s="267"/>
      <c r="DO1086" s="267"/>
      <c r="DP1086" s="267"/>
      <c r="DQ1086" s="267"/>
      <c r="DR1086" s="267"/>
      <c r="DS1086" s="267"/>
      <c r="DT1086" s="267"/>
      <c r="DU1086" s="267"/>
      <c r="DV1086" s="267"/>
      <c r="DW1086" s="267"/>
      <c r="DX1086" s="267"/>
      <c r="DY1086" s="267"/>
      <c r="DZ1086" s="267"/>
      <c r="EA1086" s="267"/>
      <c r="EB1086" s="267"/>
      <c r="EC1086" s="267"/>
      <c r="ED1086" s="267"/>
      <c r="EE1086" s="267"/>
      <c r="EF1086" s="267"/>
      <c r="EG1086" s="267"/>
      <c r="EH1086" s="267"/>
      <c r="EI1086" s="267"/>
      <c r="EJ1086" s="267"/>
      <c r="EK1086" s="267"/>
      <c r="EL1086" s="267"/>
      <c r="EM1086" s="267"/>
      <c r="EN1086" s="267"/>
      <c r="EO1086" s="267"/>
      <c r="EP1086" s="267"/>
      <c r="EQ1086" s="267"/>
      <c r="ER1086" s="267"/>
      <c r="ES1086" s="267"/>
      <c r="ET1086" s="267"/>
      <c r="EU1086" s="267"/>
      <c r="EV1086" s="267"/>
      <c r="EW1086" s="267"/>
      <c r="EX1086" s="267"/>
      <c r="EY1086" s="267"/>
      <c r="EZ1086" s="267"/>
      <c r="FA1086" s="267"/>
      <c r="FB1086" s="267"/>
      <c r="FC1086" s="267"/>
      <c r="FD1086" s="267"/>
      <c r="FE1086" s="267"/>
      <c r="FF1086" s="267"/>
      <c r="FG1086" s="267"/>
      <c r="FH1086" s="267"/>
      <c r="FI1086" s="267"/>
      <c r="FJ1086" s="267"/>
      <c r="FK1086" s="267"/>
      <c r="FL1086" s="267"/>
      <c r="FM1086" s="267"/>
      <c r="FN1086" s="267"/>
      <c r="FO1086" s="267"/>
      <c r="FP1086" s="267"/>
      <c r="FQ1086" s="267"/>
      <c r="FR1086" s="267"/>
      <c r="FS1086" s="267"/>
      <c r="FT1086" s="267"/>
      <c r="FU1086" s="267"/>
      <c r="FV1086" s="267"/>
      <c r="FW1086" s="267"/>
      <c r="FX1086" s="267"/>
      <c r="FY1086" s="267"/>
      <c r="FZ1086" s="267"/>
      <c r="GA1086" s="267"/>
      <c r="GB1086" s="267"/>
      <c r="GC1086" s="267"/>
      <c r="GD1086" s="267"/>
      <c r="GE1086" s="267"/>
      <c r="GF1086" s="267"/>
      <c r="GG1086" s="267"/>
      <c r="GH1086" s="267"/>
      <c r="GI1086" s="267"/>
      <c r="GJ1086" s="267"/>
      <c r="GK1086" s="267"/>
      <c r="GL1086" s="267"/>
      <c r="GM1086" s="267"/>
      <c r="GN1086" s="267"/>
      <c r="GO1086" s="267"/>
      <c r="GP1086" s="267"/>
      <c r="GQ1086" s="267"/>
      <c r="GR1086" s="267"/>
      <c r="GS1086" s="267"/>
      <c r="GT1086" s="267"/>
      <c r="GU1086" s="267"/>
      <c r="GV1086" s="267"/>
    </row>
    <row r="1088" spans="1:204" s="502" customFormat="1">
      <c r="A1088" s="258"/>
      <c r="B1088" s="425"/>
      <c r="C1088" s="260"/>
      <c r="D1088" s="261"/>
      <c r="E1088" s="262"/>
      <c r="F1088" s="263"/>
      <c r="G1088" s="426"/>
      <c r="H1088" s="428"/>
      <c r="I1088" s="507"/>
      <c r="J1088" s="508"/>
      <c r="K1088" s="509"/>
      <c r="L1088" s="510"/>
      <c r="N1088" s="511"/>
      <c r="O1088" s="511"/>
      <c r="P1088" s="267"/>
      <c r="Q1088" s="267"/>
      <c r="R1088" s="267"/>
      <c r="S1088" s="267"/>
      <c r="T1088" s="267"/>
      <c r="U1088" s="267"/>
      <c r="V1088" s="267"/>
      <c r="W1088" s="267"/>
      <c r="X1088" s="267"/>
      <c r="Y1088" s="267"/>
      <c r="Z1088" s="267"/>
      <c r="AA1088" s="267"/>
      <c r="AB1088" s="267"/>
      <c r="AC1088" s="267"/>
      <c r="AD1088" s="267"/>
      <c r="AE1088" s="267"/>
      <c r="AF1088" s="267"/>
      <c r="AG1088" s="267"/>
      <c r="AH1088" s="267"/>
      <c r="AI1088" s="267"/>
      <c r="AJ1088" s="267"/>
      <c r="AK1088" s="267"/>
      <c r="AL1088" s="267"/>
      <c r="AM1088" s="267"/>
      <c r="AN1088" s="267"/>
      <c r="AO1088" s="267"/>
      <c r="AP1088" s="267"/>
      <c r="AQ1088" s="267"/>
      <c r="AR1088" s="267"/>
      <c r="AS1088" s="267"/>
      <c r="AT1088" s="267"/>
      <c r="AU1088" s="267"/>
      <c r="AV1088" s="267"/>
      <c r="AW1088" s="267"/>
      <c r="AX1088" s="267"/>
      <c r="AY1088" s="267"/>
      <c r="AZ1088" s="267"/>
      <c r="BA1088" s="267"/>
      <c r="BB1088" s="267"/>
      <c r="BC1088" s="267"/>
      <c r="BD1088" s="267"/>
      <c r="BE1088" s="267"/>
      <c r="BF1088" s="267"/>
      <c r="BG1088" s="267"/>
      <c r="BH1088" s="267"/>
      <c r="BI1088" s="267"/>
      <c r="BJ1088" s="267"/>
      <c r="BK1088" s="267"/>
      <c r="BL1088" s="267"/>
      <c r="BM1088" s="267"/>
      <c r="BN1088" s="267"/>
      <c r="BO1088" s="267"/>
      <c r="BP1088" s="267"/>
      <c r="BQ1088" s="267"/>
      <c r="BR1088" s="267"/>
      <c r="BS1088" s="26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267"/>
      <c r="CJ1088" s="267"/>
      <c r="CK1088" s="267"/>
      <c r="CL1088" s="267"/>
      <c r="CM1088" s="267"/>
      <c r="CN1088" s="267"/>
      <c r="CO1088" s="267"/>
      <c r="CP1088" s="267"/>
      <c r="CQ1088" s="267"/>
      <c r="CR1088" s="267"/>
      <c r="CS1088" s="267"/>
      <c r="CT1088" s="267"/>
      <c r="CU1088" s="267"/>
      <c r="CV1088" s="267"/>
      <c r="CW1088" s="267"/>
      <c r="CX1088" s="267"/>
      <c r="CY1088" s="267"/>
      <c r="CZ1088" s="267"/>
      <c r="DA1088" s="267"/>
      <c r="DB1088" s="267"/>
      <c r="DC1088" s="267"/>
      <c r="DD1088" s="267"/>
      <c r="DE1088" s="267"/>
      <c r="DF1088" s="267"/>
      <c r="DG1088" s="267"/>
      <c r="DH1088" s="267"/>
      <c r="DI1088" s="267"/>
      <c r="DJ1088" s="267"/>
      <c r="DK1088" s="267"/>
      <c r="DL1088" s="267"/>
      <c r="DM1088" s="267"/>
      <c r="DN1088" s="267"/>
      <c r="DO1088" s="267"/>
      <c r="DP1088" s="267"/>
      <c r="DQ1088" s="267"/>
      <c r="DR1088" s="267"/>
      <c r="DS1088" s="267"/>
      <c r="DT1088" s="267"/>
      <c r="DU1088" s="267"/>
      <c r="DV1088" s="267"/>
      <c r="DW1088" s="267"/>
      <c r="DX1088" s="267"/>
      <c r="DY1088" s="267"/>
      <c r="DZ1088" s="267"/>
      <c r="EA1088" s="267"/>
      <c r="EB1088" s="267"/>
      <c r="EC1088" s="267"/>
      <c r="ED1088" s="267"/>
      <c r="EE1088" s="267"/>
      <c r="EF1088" s="267"/>
      <c r="EG1088" s="267"/>
      <c r="EH1088" s="267"/>
      <c r="EI1088" s="267"/>
      <c r="EJ1088" s="267"/>
      <c r="EK1088" s="267"/>
      <c r="EL1088" s="267"/>
      <c r="EM1088" s="267"/>
      <c r="EN1088" s="267"/>
      <c r="EO1088" s="267"/>
      <c r="EP1088" s="267"/>
      <c r="EQ1088" s="267"/>
      <c r="ER1088" s="267"/>
      <c r="ES1088" s="267"/>
      <c r="ET1088" s="267"/>
      <c r="EU1088" s="267"/>
      <c r="EV1088" s="267"/>
      <c r="EW1088" s="267"/>
      <c r="EX1088" s="267"/>
      <c r="EY1088" s="267"/>
      <c r="EZ1088" s="267"/>
      <c r="FA1088" s="267"/>
      <c r="FB1088" s="267"/>
      <c r="FC1088" s="267"/>
      <c r="FD1088" s="267"/>
      <c r="FE1088" s="267"/>
      <c r="FF1088" s="267"/>
      <c r="FG1088" s="267"/>
      <c r="FH1088" s="267"/>
      <c r="FI1088" s="267"/>
      <c r="FJ1088" s="267"/>
      <c r="FK1088" s="267"/>
      <c r="FL1088" s="267"/>
      <c r="FM1088" s="267"/>
      <c r="FN1088" s="267"/>
      <c r="FO1088" s="267"/>
      <c r="FP1088" s="267"/>
      <c r="FQ1088" s="267"/>
      <c r="FR1088" s="267"/>
      <c r="FS1088" s="267"/>
      <c r="FT1088" s="267"/>
      <c r="FU1088" s="267"/>
      <c r="FV1088" s="267"/>
      <c r="FW1088" s="267"/>
      <c r="FX1088" s="267"/>
      <c r="FY1088" s="267"/>
      <c r="FZ1088" s="267"/>
      <c r="GA1088" s="267"/>
      <c r="GB1088" s="267"/>
      <c r="GC1088" s="267"/>
      <c r="GD1088" s="267"/>
      <c r="GE1088" s="267"/>
      <c r="GF1088" s="267"/>
      <c r="GG1088" s="267"/>
      <c r="GH1088" s="267"/>
      <c r="GI1088" s="267"/>
      <c r="GJ1088" s="267"/>
      <c r="GK1088" s="267"/>
      <c r="GL1088" s="267"/>
      <c r="GM1088" s="267"/>
      <c r="GN1088" s="267"/>
      <c r="GO1088" s="267"/>
      <c r="GP1088" s="267"/>
      <c r="GQ1088" s="267"/>
      <c r="GR1088" s="267"/>
      <c r="GS1088" s="267"/>
      <c r="GT1088" s="267"/>
      <c r="GU1088" s="267"/>
      <c r="GV1088" s="267"/>
    </row>
    <row r="1090" spans="1:204" s="502" customFormat="1">
      <c r="A1090" s="258"/>
      <c r="B1090" s="425"/>
      <c r="C1090" s="260"/>
      <c r="D1090" s="261"/>
      <c r="E1090" s="262"/>
      <c r="F1090" s="263"/>
      <c r="G1090" s="426"/>
      <c r="H1090" s="428"/>
      <c r="I1090" s="507"/>
      <c r="J1090" s="508"/>
      <c r="K1090" s="509"/>
      <c r="L1090" s="510"/>
      <c r="N1090" s="511"/>
      <c r="O1090" s="511"/>
      <c r="P1090" s="267"/>
      <c r="Q1090" s="267"/>
      <c r="R1090" s="267"/>
      <c r="S1090" s="267"/>
      <c r="T1090" s="267"/>
      <c r="U1090" s="267"/>
      <c r="V1090" s="267"/>
      <c r="W1090" s="267"/>
      <c r="X1090" s="267"/>
      <c r="Y1090" s="267"/>
      <c r="Z1090" s="267"/>
      <c r="AA1090" s="267"/>
      <c r="AB1090" s="267"/>
      <c r="AC1090" s="267"/>
      <c r="AD1090" s="267"/>
      <c r="AE1090" s="267"/>
      <c r="AF1090" s="267"/>
      <c r="AG1090" s="267"/>
      <c r="AH1090" s="267"/>
      <c r="AI1090" s="267"/>
      <c r="AJ1090" s="267"/>
      <c r="AK1090" s="267"/>
      <c r="AL1090" s="267"/>
      <c r="AM1090" s="267"/>
      <c r="AN1090" s="267"/>
      <c r="AO1090" s="267"/>
      <c r="AP1090" s="267"/>
      <c r="AQ1090" s="267"/>
      <c r="AR1090" s="267"/>
      <c r="AS1090" s="267"/>
      <c r="AT1090" s="267"/>
      <c r="AU1090" s="267"/>
      <c r="AV1090" s="267"/>
      <c r="AW1090" s="267"/>
      <c r="AX1090" s="267"/>
      <c r="AY1090" s="267"/>
      <c r="AZ1090" s="267"/>
      <c r="BA1090" s="267"/>
      <c r="BB1090" s="267"/>
      <c r="BC1090" s="267"/>
      <c r="BD1090" s="267"/>
      <c r="BE1090" s="267"/>
      <c r="BF1090" s="267"/>
      <c r="BG1090" s="267"/>
      <c r="BH1090" s="267"/>
      <c r="BI1090" s="267"/>
      <c r="BJ1090" s="267"/>
      <c r="BK1090" s="267"/>
      <c r="BL1090" s="267"/>
      <c r="BM1090" s="267"/>
      <c r="BN1090" s="267"/>
      <c r="BO1090" s="267"/>
      <c r="BP1090" s="267"/>
      <c r="BQ1090" s="267"/>
      <c r="BR1090" s="267"/>
      <c r="BS1090" s="26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267"/>
      <c r="CJ1090" s="267"/>
      <c r="CK1090" s="267"/>
      <c r="CL1090" s="267"/>
      <c r="CM1090" s="267"/>
      <c r="CN1090" s="267"/>
      <c r="CO1090" s="267"/>
      <c r="CP1090" s="267"/>
      <c r="CQ1090" s="267"/>
      <c r="CR1090" s="267"/>
      <c r="CS1090" s="267"/>
      <c r="CT1090" s="267"/>
      <c r="CU1090" s="267"/>
      <c r="CV1090" s="267"/>
      <c r="CW1090" s="267"/>
      <c r="CX1090" s="267"/>
      <c r="CY1090" s="267"/>
      <c r="CZ1090" s="267"/>
      <c r="DA1090" s="267"/>
      <c r="DB1090" s="267"/>
      <c r="DC1090" s="267"/>
      <c r="DD1090" s="267"/>
      <c r="DE1090" s="267"/>
      <c r="DF1090" s="267"/>
      <c r="DG1090" s="267"/>
      <c r="DH1090" s="267"/>
      <c r="DI1090" s="267"/>
      <c r="DJ1090" s="267"/>
      <c r="DK1090" s="267"/>
      <c r="DL1090" s="267"/>
      <c r="DM1090" s="267"/>
      <c r="DN1090" s="267"/>
      <c r="DO1090" s="267"/>
      <c r="DP1090" s="267"/>
      <c r="DQ1090" s="267"/>
      <c r="DR1090" s="267"/>
      <c r="DS1090" s="267"/>
      <c r="DT1090" s="267"/>
      <c r="DU1090" s="267"/>
      <c r="DV1090" s="267"/>
      <c r="DW1090" s="267"/>
      <c r="DX1090" s="267"/>
      <c r="DY1090" s="267"/>
      <c r="DZ1090" s="267"/>
      <c r="EA1090" s="267"/>
      <c r="EB1090" s="267"/>
      <c r="EC1090" s="267"/>
      <c r="ED1090" s="267"/>
      <c r="EE1090" s="267"/>
      <c r="EF1090" s="267"/>
      <c r="EG1090" s="267"/>
      <c r="EH1090" s="267"/>
      <c r="EI1090" s="267"/>
      <c r="EJ1090" s="267"/>
      <c r="EK1090" s="267"/>
      <c r="EL1090" s="267"/>
      <c r="EM1090" s="267"/>
      <c r="EN1090" s="267"/>
      <c r="EO1090" s="267"/>
      <c r="EP1090" s="267"/>
      <c r="EQ1090" s="267"/>
      <c r="ER1090" s="267"/>
      <c r="ES1090" s="267"/>
      <c r="ET1090" s="267"/>
      <c r="EU1090" s="267"/>
      <c r="EV1090" s="267"/>
      <c r="EW1090" s="267"/>
      <c r="EX1090" s="267"/>
      <c r="EY1090" s="267"/>
      <c r="EZ1090" s="267"/>
      <c r="FA1090" s="267"/>
      <c r="FB1090" s="267"/>
      <c r="FC1090" s="267"/>
      <c r="FD1090" s="267"/>
      <c r="FE1090" s="267"/>
      <c r="FF1090" s="267"/>
      <c r="FG1090" s="267"/>
      <c r="FH1090" s="267"/>
      <c r="FI1090" s="267"/>
      <c r="FJ1090" s="267"/>
      <c r="FK1090" s="267"/>
      <c r="FL1090" s="267"/>
      <c r="FM1090" s="267"/>
      <c r="FN1090" s="267"/>
      <c r="FO1090" s="267"/>
      <c r="FP1090" s="267"/>
      <c r="FQ1090" s="267"/>
      <c r="FR1090" s="267"/>
      <c r="FS1090" s="267"/>
      <c r="FT1090" s="267"/>
      <c r="FU1090" s="267"/>
      <c r="FV1090" s="267"/>
      <c r="FW1090" s="267"/>
      <c r="FX1090" s="267"/>
      <c r="FY1090" s="267"/>
      <c r="FZ1090" s="267"/>
      <c r="GA1090" s="267"/>
      <c r="GB1090" s="267"/>
      <c r="GC1090" s="267"/>
      <c r="GD1090" s="267"/>
      <c r="GE1090" s="267"/>
      <c r="GF1090" s="267"/>
      <c r="GG1090" s="267"/>
      <c r="GH1090" s="267"/>
      <c r="GI1090" s="267"/>
      <c r="GJ1090" s="267"/>
      <c r="GK1090" s="267"/>
      <c r="GL1090" s="267"/>
      <c r="GM1090" s="267"/>
      <c r="GN1090" s="267"/>
      <c r="GO1090" s="267"/>
      <c r="GP1090" s="267"/>
      <c r="GQ1090" s="267"/>
      <c r="GR1090" s="267"/>
      <c r="GS1090" s="267"/>
      <c r="GT1090" s="267"/>
      <c r="GU1090" s="267"/>
      <c r="GV1090" s="267"/>
    </row>
    <row r="1091" spans="1:204" s="502" customFormat="1">
      <c r="A1091" s="258"/>
      <c r="B1091" s="425"/>
      <c r="C1091" s="260"/>
      <c r="D1091" s="261"/>
      <c r="E1091" s="262"/>
      <c r="F1091" s="263"/>
      <c r="G1091" s="426"/>
      <c r="H1091" s="428"/>
      <c r="I1091" s="507"/>
      <c r="J1091" s="508"/>
      <c r="K1091" s="509"/>
      <c r="L1091" s="510"/>
      <c r="N1091" s="511"/>
      <c r="O1091" s="511"/>
      <c r="P1091" s="267"/>
      <c r="Q1091" s="267"/>
      <c r="R1091" s="267"/>
      <c r="S1091" s="267"/>
      <c r="T1091" s="267"/>
      <c r="U1091" s="267"/>
      <c r="V1091" s="267"/>
      <c r="W1091" s="267"/>
      <c r="X1091" s="267"/>
      <c r="Y1091" s="267"/>
      <c r="Z1091" s="267"/>
      <c r="AA1091" s="267"/>
      <c r="AB1091" s="267"/>
      <c r="AC1091" s="267"/>
      <c r="AD1091" s="267"/>
      <c r="AE1091" s="267"/>
      <c r="AF1091" s="267"/>
      <c r="AG1091" s="267"/>
      <c r="AH1091" s="267"/>
      <c r="AI1091" s="267"/>
      <c r="AJ1091" s="267"/>
      <c r="AK1091" s="267"/>
      <c r="AL1091" s="267"/>
      <c r="AM1091" s="267"/>
      <c r="AN1091" s="267"/>
      <c r="AO1091" s="267"/>
      <c r="AP1091" s="267"/>
      <c r="AQ1091" s="267"/>
      <c r="AR1091" s="267"/>
      <c r="AS1091" s="267"/>
      <c r="AT1091" s="267"/>
      <c r="AU1091" s="267"/>
      <c r="AV1091" s="267"/>
      <c r="AW1091" s="267"/>
      <c r="AX1091" s="267"/>
      <c r="AY1091" s="267"/>
      <c r="AZ1091" s="267"/>
      <c r="BA1091" s="267"/>
      <c r="BB1091" s="267"/>
      <c r="BC1091" s="267"/>
      <c r="BD1091" s="267"/>
      <c r="BE1091" s="267"/>
      <c r="BF1091" s="267"/>
      <c r="BG1091" s="267"/>
      <c r="BH1091" s="267"/>
      <c r="BI1091" s="267"/>
      <c r="BJ1091" s="267"/>
      <c r="BK1091" s="267"/>
      <c r="BL1091" s="267"/>
      <c r="BM1091" s="267"/>
      <c r="BN1091" s="267"/>
      <c r="BO1091" s="267"/>
      <c r="BP1091" s="267"/>
      <c r="BQ1091" s="267"/>
      <c r="BR1091" s="267"/>
      <c r="BS1091" s="26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267"/>
      <c r="CJ1091" s="267"/>
      <c r="CK1091" s="267"/>
      <c r="CL1091" s="267"/>
      <c r="CM1091" s="267"/>
      <c r="CN1091" s="267"/>
      <c r="CO1091" s="267"/>
      <c r="CP1091" s="267"/>
      <c r="CQ1091" s="267"/>
      <c r="CR1091" s="267"/>
      <c r="CS1091" s="267"/>
      <c r="CT1091" s="267"/>
      <c r="CU1091" s="267"/>
      <c r="CV1091" s="267"/>
      <c r="CW1091" s="267"/>
      <c r="CX1091" s="267"/>
      <c r="CY1091" s="267"/>
      <c r="CZ1091" s="267"/>
      <c r="DA1091" s="267"/>
      <c r="DB1091" s="267"/>
      <c r="DC1091" s="267"/>
      <c r="DD1091" s="267"/>
      <c r="DE1091" s="267"/>
      <c r="DF1091" s="267"/>
      <c r="DG1091" s="267"/>
      <c r="DH1091" s="267"/>
      <c r="DI1091" s="267"/>
      <c r="DJ1091" s="267"/>
      <c r="DK1091" s="267"/>
      <c r="DL1091" s="267"/>
      <c r="DM1091" s="267"/>
      <c r="DN1091" s="267"/>
      <c r="DO1091" s="267"/>
      <c r="DP1091" s="267"/>
      <c r="DQ1091" s="267"/>
      <c r="DR1091" s="267"/>
      <c r="DS1091" s="267"/>
      <c r="DT1091" s="267"/>
      <c r="DU1091" s="267"/>
      <c r="DV1091" s="267"/>
      <c r="DW1091" s="267"/>
      <c r="DX1091" s="267"/>
      <c r="DY1091" s="267"/>
      <c r="DZ1091" s="267"/>
      <c r="EA1091" s="267"/>
      <c r="EB1091" s="267"/>
      <c r="EC1091" s="267"/>
      <c r="ED1091" s="267"/>
      <c r="EE1091" s="267"/>
      <c r="EF1091" s="267"/>
      <c r="EG1091" s="267"/>
      <c r="EH1091" s="267"/>
      <c r="EI1091" s="267"/>
      <c r="EJ1091" s="267"/>
      <c r="EK1091" s="267"/>
      <c r="EL1091" s="267"/>
      <c r="EM1091" s="267"/>
      <c r="EN1091" s="267"/>
      <c r="EO1091" s="267"/>
      <c r="EP1091" s="267"/>
      <c r="EQ1091" s="267"/>
      <c r="ER1091" s="267"/>
      <c r="ES1091" s="267"/>
      <c r="ET1091" s="267"/>
      <c r="EU1091" s="267"/>
      <c r="EV1091" s="267"/>
      <c r="EW1091" s="267"/>
      <c r="EX1091" s="267"/>
      <c r="EY1091" s="267"/>
      <c r="EZ1091" s="267"/>
      <c r="FA1091" s="267"/>
      <c r="FB1091" s="267"/>
      <c r="FC1091" s="267"/>
      <c r="FD1091" s="267"/>
      <c r="FE1091" s="267"/>
      <c r="FF1091" s="267"/>
      <c r="FG1091" s="267"/>
      <c r="FH1091" s="267"/>
      <c r="FI1091" s="267"/>
      <c r="FJ1091" s="267"/>
      <c r="FK1091" s="267"/>
      <c r="FL1091" s="267"/>
      <c r="FM1091" s="267"/>
      <c r="FN1091" s="267"/>
      <c r="FO1091" s="267"/>
      <c r="FP1091" s="267"/>
      <c r="FQ1091" s="267"/>
      <c r="FR1091" s="267"/>
      <c r="FS1091" s="267"/>
      <c r="FT1091" s="267"/>
      <c r="FU1091" s="267"/>
      <c r="FV1091" s="267"/>
      <c r="FW1091" s="267"/>
      <c r="FX1091" s="267"/>
      <c r="FY1091" s="267"/>
      <c r="FZ1091" s="267"/>
      <c r="GA1091" s="267"/>
      <c r="GB1091" s="267"/>
      <c r="GC1091" s="267"/>
      <c r="GD1091" s="267"/>
      <c r="GE1091" s="267"/>
      <c r="GF1091" s="267"/>
      <c r="GG1091" s="267"/>
      <c r="GH1091" s="267"/>
      <c r="GI1091" s="267"/>
      <c r="GJ1091" s="267"/>
      <c r="GK1091" s="267"/>
      <c r="GL1091" s="267"/>
      <c r="GM1091" s="267"/>
      <c r="GN1091" s="267"/>
      <c r="GO1091" s="267"/>
      <c r="GP1091" s="267"/>
      <c r="GQ1091" s="267"/>
      <c r="GR1091" s="267"/>
      <c r="GS1091" s="267"/>
      <c r="GT1091" s="267"/>
      <c r="GU1091" s="267"/>
      <c r="GV1091" s="267"/>
    </row>
    <row r="1093" spans="1:204" s="502" customFormat="1">
      <c r="A1093" s="258"/>
      <c r="B1093" s="425"/>
      <c r="C1093" s="260"/>
      <c r="D1093" s="261"/>
      <c r="E1093" s="262"/>
      <c r="F1093" s="263"/>
      <c r="G1093" s="426"/>
      <c r="H1093" s="428"/>
      <c r="I1093" s="507"/>
      <c r="J1093" s="508"/>
      <c r="K1093" s="509"/>
      <c r="L1093" s="510"/>
      <c r="N1093" s="511"/>
      <c r="O1093" s="511"/>
      <c r="P1093" s="267"/>
      <c r="Q1093" s="267"/>
      <c r="R1093" s="267"/>
      <c r="S1093" s="267"/>
      <c r="T1093" s="267"/>
      <c r="U1093" s="267"/>
      <c r="V1093" s="267"/>
      <c r="W1093" s="267"/>
      <c r="X1093" s="267"/>
      <c r="Y1093" s="267"/>
      <c r="Z1093" s="267"/>
      <c r="AA1093" s="267"/>
      <c r="AB1093" s="267"/>
      <c r="AC1093" s="267"/>
      <c r="AD1093" s="267"/>
      <c r="AE1093" s="267"/>
      <c r="AF1093" s="267"/>
      <c r="AG1093" s="267"/>
      <c r="AH1093" s="267"/>
      <c r="AI1093" s="267"/>
      <c r="AJ1093" s="267"/>
      <c r="AK1093" s="267"/>
      <c r="AL1093" s="267"/>
      <c r="AM1093" s="267"/>
      <c r="AN1093" s="267"/>
      <c r="AO1093" s="267"/>
      <c r="AP1093" s="267"/>
      <c r="AQ1093" s="267"/>
      <c r="AR1093" s="267"/>
      <c r="AS1093" s="267"/>
      <c r="AT1093" s="267"/>
      <c r="AU1093" s="267"/>
      <c r="AV1093" s="267"/>
      <c r="AW1093" s="267"/>
      <c r="AX1093" s="267"/>
      <c r="AY1093" s="267"/>
      <c r="AZ1093" s="267"/>
      <c r="BA1093" s="267"/>
      <c r="BB1093" s="267"/>
      <c r="BC1093" s="267"/>
      <c r="BD1093" s="267"/>
      <c r="BE1093" s="267"/>
      <c r="BF1093" s="267"/>
      <c r="BG1093" s="267"/>
      <c r="BH1093" s="267"/>
      <c r="BI1093" s="267"/>
      <c r="BJ1093" s="267"/>
      <c r="BK1093" s="267"/>
      <c r="BL1093" s="267"/>
      <c r="BM1093" s="267"/>
      <c r="BN1093" s="267"/>
      <c r="BO1093" s="267"/>
      <c r="BP1093" s="267"/>
      <c r="BQ1093" s="267"/>
      <c r="BR1093" s="267"/>
      <c r="BS1093" s="26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267"/>
      <c r="CJ1093" s="267"/>
      <c r="CK1093" s="267"/>
      <c r="CL1093" s="267"/>
      <c r="CM1093" s="267"/>
      <c r="CN1093" s="267"/>
      <c r="CO1093" s="267"/>
      <c r="CP1093" s="267"/>
      <c r="CQ1093" s="267"/>
      <c r="CR1093" s="267"/>
      <c r="CS1093" s="267"/>
      <c r="CT1093" s="267"/>
      <c r="CU1093" s="267"/>
      <c r="CV1093" s="267"/>
      <c r="CW1093" s="267"/>
      <c r="CX1093" s="267"/>
      <c r="CY1093" s="267"/>
      <c r="CZ1093" s="267"/>
      <c r="DA1093" s="267"/>
      <c r="DB1093" s="267"/>
      <c r="DC1093" s="267"/>
      <c r="DD1093" s="267"/>
      <c r="DE1093" s="267"/>
      <c r="DF1093" s="267"/>
      <c r="DG1093" s="267"/>
      <c r="DH1093" s="267"/>
      <c r="DI1093" s="267"/>
      <c r="DJ1093" s="267"/>
      <c r="DK1093" s="267"/>
      <c r="DL1093" s="267"/>
      <c r="DM1093" s="267"/>
      <c r="DN1093" s="267"/>
      <c r="DO1093" s="267"/>
      <c r="DP1093" s="267"/>
      <c r="DQ1093" s="267"/>
      <c r="DR1093" s="267"/>
      <c r="DS1093" s="267"/>
      <c r="DT1093" s="267"/>
      <c r="DU1093" s="267"/>
      <c r="DV1093" s="267"/>
      <c r="DW1093" s="267"/>
      <c r="DX1093" s="267"/>
      <c r="DY1093" s="267"/>
      <c r="DZ1093" s="267"/>
      <c r="EA1093" s="267"/>
      <c r="EB1093" s="267"/>
      <c r="EC1093" s="267"/>
      <c r="ED1093" s="267"/>
      <c r="EE1093" s="267"/>
      <c r="EF1093" s="267"/>
      <c r="EG1093" s="267"/>
      <c r="EH1093" s="267"/>
      <c r="EI1093" s="267"/>
      <c r="EJ1093" s="267"/>
      <c r="EK1093" s="267"/>
      <c r="EL1093" s="267"/>
      <c r="EM1093" s="267"/>
      <c r="EN1093" s="267"/>
      <c r="EO1093" s="267"/>
      <c r="EP1093" s="267"/>
      <c r="EQ1093" s="267"/>
      <c r="ER1093" s="267"/>
      <c r="ES1093" s="267"/>
      <c r="ET1093" s="267"/>
      <c r="EU1093" s="267"/>
      <c r="EV1093" s="267"/>
      <c r="EW1093" s="267"/>
      <c r="EX1093" s="267"/>
      <c r="EY1093" s="267"/>
      <c r="EZ1093" s="267"/>
      <c r="FA1093" s="267"/>
      <c r="FB1093" s="267"/>
      <c r="FC1093" s="267"/>
      <c r="FD1093" s="267"/>
      <c r="FE1093" s="267"/>
      <c r="FF1093" s="267"/>
      <c r="FG1093" s="267"/>
      <c r="FH1093" s="267"/>
      <c r="FI1093" s="267"/>
      <c r="FJ1093" s="267"/>
      <c r="FK1093" s="267"/>
      <c r="FL1093" s="267"/>
      <c r="FM1093" s="267"/>
      <c r="FN1093" s="267"/>
      <c r="FO1093" s="267"/>
      <c r="FP1093" s="267"/>
      <c r="FQ1093" s="267"/>
      <c r="FR1093" s="267"/>
      <c r="FS1093" s="267"/>
      <c r="FT1093" s="267"/>
      <c r="FU1093" s="267"/>
      <c r="FV1093" s="267"/>
      <c r="FW1093" s="267"/>
      <c r="FX1093" s="267"/>
      <c r="FY1093" s="267"/>
      <c r="FZ1093" s="267"/>
      <c r="GA1093" s="267"/>
      <c r="GB1093" s="267"/>
      <c r="GC1093" s="267"/>
      <c r="GD1093" s="267"/>
      <c r="GE1093" s="267"/>
      <c r="GF1093" s="267"/>
      <c r="GG1093" s="267"/>
      <c r="GH1093" s="267"/>
      <c r="GI1093" s="267"/>
      <c r="GJ1093" s="267"/>
      <c r="GK1093" s="267"/>
      <c r="GL1093" s="267"/>
      <c r="GM1093" s="267"/>
      <c r="GN1093" s="267"/>
      <c r="GO1093" s="267"/>
      <c r="GP1093" s="267"/>
      <c r="GQ1093" s="267"/>
      <c r="GR1093" s="267"/>
      <c r="GS1093" s="267"/>
      <c r="GT1093" s="267"/>
      <c r="GU1093" s="267"/>
      <c r="GV1093" s="267"/>
    </row>
    <row r="1094" spans="1:204" s="502" customFormat="1">
      <c r="A1094" s="258"/>
      <c r="B1094" s="425"/>
      <c r="C1094" s="260"/>
      <c r="D1094" s="261"/>
      <c r="E1094" s="262"/>
      <c r="F1094" s="263"/>
      <c r="G1094" s="426"/>
      <c r="H1094" s="428"/>
      <c r="I1094" s="507"/>
      <c r="J1094" s="508"/>
      <c r="K1094" s="509"/>
      <c r="L1094" s="510"/>
      <c r="N1094" s="511"/>
      <c r="O1094" s="511"/>
      <c r="P1094" s="267"/>
      <c r="Q1094" s="267"/>
      <c r="R1094" s="267"/>
      <c r="S1094" s="267"/>
      <c r="T1094" s="267"/>
      <c r="U1094" s="267"/>
      <c r="V1094" s="267"/>
      <c r="W1094" s="267"/>
      <c r="X1094" s="267"/>
      <c r="Y1094" s="267"/>
      <c r="Z1094" s="267"/>
      <c r="AA1094" s="267"/>
      <c r="AB1094" s="267"/>
      <c r="AC1094" s="267"/>
      <c r="AD1094" s="267"/>
      <c r="AE1094" s="267"/>
      <c r="AF1094" s="267"/>
      <c r="AG1094" s="267"/>
      <c r="AH1094" s="267"/>
      <c r="AI1094" s="267"/>
      <c r="AJ1094" s="267"/>
      <c r="AK1094" s="267"/>
      <c r="AL1094" s="267"/>
      <c r="AM1094" s="267"/>
      <c r="AN1094" s="267"/>
      <c r="AO1094" s="267"/>
      <c r="AP1094" s="267"/>
      <c r="AQ1094" s="267"/>
      <c r="AR1094" s="267"/>
      <c r="AS1094" s="267"/>
      <c r="AT1094" s="267"/>
      <c r="AU1094" s="267"/>
      <c r="AV1094" s="267"/>
      <c r="AW1094" s="267"/>
      <c r="AX1094" s="267"/>
      <c r="AY1094" s="267"/>
      <c r="AZ1094" s="267"/>
      <c r="BA1094" s="267"/>
      <c r="BB1094" s="267"/>
      <c r="BC1094" s="267"/>
      <c r="BD1094" s="267"/>
      <c r="BE1094" s="267"/>
      <c r="BF1094" s="267"/>
      <c r="BG1094" s="267"/>
      <c r="BH1094" s="267"/>
      <c r="BI1094" s="267"/>
      <c r="BJ1094" s="267"/>
      <c r="BK1094" s="267"/>
      <c r="BL1094" s="267"/>
      <c r="BM1094" s="267"/>
      <c r="BN1094" s="267"/>
      <c r="BO1094" s="267"/>
      <c r="BP1094" s="267"/>
      <c r="BQ1094" s="267"/>
      <c r="BR1094" s="267"/>
      <c r="BS1094" s="26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267"/>
      <c r="CJ1094" s="267"/>
      <c r="CK1094" s="267"/>
      <c r="CL1094" s="267"/>
      <c r="CM1094" s="267"/>
      <c r="CN1094" s="267"/>
      <c r="CO1094" s="267"/>
      <c r="CP1094" s="267"/>
      <c r="CQ1094" s="267"/>
      <c r="CR1094" s="267"/>
      <c r="CS1094" s="267"/>
      <c r="CT1094" s="267"/>
      <c r="CU1094" s="267"/>
      <c r="CV1094" s="267"/>
      <c r="CW1094" s="267"/>
      <c r="CX1094" s="267"/>
      <c r="CY1094" s="267"/>
      <c r="CZ1094" s="267"/>
      <c r="DA1094" s="267"/>
      <c r="DB1094" s="267"/>
      <c r="DC1094" s="267"/>
      <c r="DD1094" s="267"/>
      <c r="DE1094" s="267"/>
      <c r="DF1094" s="267"/>
      <c r="DG1094" s="267"/>
      <c r="DH1094" s="267"/>
      <c r="DI1094" s="267"/>
      <c r="DJ1094" s="267"/>
      <c r="DK1094" s="267"/>
      <c r="DL1094" s="267"/>
      <c r="DM1094" s="267"/>
      <c r="DN1094" s="267"/>
      <c r="DO1094" s="267"/>
      <c r="DP1094" s="267"/>
      <c r="DQ1094" s="267"/>
      <c r="DR1094" s="267"/>
      <c r="DS1094" s="267"/>
      <c r="DT1094" s="267"/>
      <c r="DU1094" s="267"/>
      <c r="DV1094" s="267"/>
      <c r="DW1094" s="267"/>
      <c r="DX1094" s="267"/>
      <c r="DY1094" s="267"/>
      <c r="DZ1094" s="267"/>
      <c r="EA1094" s="267"/>
      <c r="EB1094" s="267"/>
      <c r="EC1094" s="267"/>
      <c r="ED1094" s="267"/>
      <c r="EE1094" s="267"/>
      <c r="EF1094" s="267"/>
      <c r="EG1094" s="267"/>
      <c r="EH1094" s="267"/>
      <c r="EI1094" s="267"/>
      <c r="EJ1094" s="267"/>
      <c r="EK1094" s="267"/>
      <c r="EL1094" s="267"/>
      <c r="EM1094" s="267"/>
      <c r="EN1094" s="267"/>
      <c r="EO1094" s="267"/>
      <c r="EP1094" s="267"/>
      <c r="EQ1094" s="267"/>
      <c r="ER1094" s="267"/>
      <c r="ES1094" s="267"/>
      <c r="ET1094" s="267"/>
      <c r="EU1094" s="267"/>
      <c r="EV1094" s="267"/>
      <c r="EW1094" s="267"/>
      <c r="EX1094" s="267"/>
      <c r="EY1094" s="267"/>
      <c r="EZ1094" s="267"/>
      <c r="FA1094" s="267"/>
      <c r="FB1094" s="267"/>
      <c r="FC1094" s="267"/>
      <c r="FD1094" s="267"/>
      <c r="FE1094" s="267"/>
      <c r="FF1094" s="267"/>
      <c r="FG1094" s="267"/>
      <c r="FH1094" s="267"/>
      <c r="FI1094" s="267"/>
      <c r="FJ1094" s="267"/>
      <c r="FK1094" s="267"/>
      <c r="FL1094" s="267"/>
      <c r="FM1094" s="267"/>
      <c r="FN1094" s="267"/>
      <c r="FO1094" s="267"/>
      <c r="FP1094" s="267"/>
      <c r="FQ1094" s="267"/>
      <c r="FR1094" s="267"/>
      <c r="FS1094" s="267"/>
      <c r="FT1094" s="267"/>
      <c r="FU1094" s="267"/>
      <c r="FV1094" s="267"/>
      <c r="FW1094" s="267"/>
      <c r="FX1094" s="267"/>
      <c r="FY1094" s="267"/>
      <c r="FZ1094" s="267"/>
      <c r="GA1094" s="267"/>
      <c r="GB1094" s="267"/>
      <c r="GC1094" s="267"/>
      <c r="GD1094" s="267"/>
      <c r="GE1094" s="267"/>
      <c r="GF1094" s="267"/>
      <c r="GG1094" s="267"/>
      <c r="GH1094" s="267"/>
      <c r="GI1094" s="267"/>
      <c r="GJ1094" s="267"/>
      <c r="GK1094" s="267"/>
      <c r="GL1094" s="267"/>
      <c r="GM1094" s="267"/>
      <c r="GN1094" s="267"/>
      <c r="GO1094" s="267"/>
      <c r="GP1094" s="267"/>
      <c r="GQ1094" s="267"/>
      <c r="GR1094" s="267"/>
      <c r="GS1094" s="267"/>
      <c r="GT1094" s="267"/>
      <c r="GU1094" s="267"/>
      <c r="GV1094" s="267"/>
    </row>
    <row r="1096" spans="1:204" s="502" customFormat="1">
      <c r="A1096" s="258"/>
      <c r="B1096" s="425"/>
      <c r="C1096" s="260"/>
      <c r="D1096" s="261"/>
      <c r="E1096" s="262"/>
      <c r="F1096" s="263"/>
      <c r="G1096" s="426"/>
      <c r="H1096" s="428"/>
      <c r="I1096" s="507"/>
      <c r="J1096" s="508"/>
      <c r="K1096" s="509"/>
      <c r="L1096" s="510"/>
      <c r="N1096" s="511"/>
      <c r="O1096" s="511"/>
      <c r="P1096" s="267"/>
      <c r="Q1096" s="267"/>
      <c r="R1096" s="267"/>
      <c r="S1096" s="267"/>
      <c r="T1096" s="267"/>
      <c r="U1096" s="267"/>
      <c r="V1096" s="267"/>
      <c r="W1096" s="267"/>
      <c r="X1096" s="267"/>
      <c r="Y1096" s="267"/>
      <c r="Z1096" s="267"/>
      <c r="AA1096" s="267"/>
      <c r="AB1096" s="267"/>
      <c r="AC1096" s="267"/>
      <c r="AD1096" s="267"/>
      <c r="AE1096" s="267"/>
      <c r="AF1096" s="267"/>
      <c r="AG1096" s="267"/>
      <c r="AH1096" s="267"/>
      <c r="AI1096" s="267"/>
      <c r="AJ1096" s="267"/>
      <c r="AK1096" s="267"/>
      <c r="AL1096" s="267"/>
      <c r="AM1096" s="267"/>
      <c r="AN1096" s="267"/>
      <c r="AO1096" s="267"/>
      <c r="AP1096" s="267"/>
      <c r="AQ1096" s="267"/>
      <c r="AR1096" s="267"/>
      <c r="AS1096" s="267"/>
      <c r="AT1096" s="267"/>
      <c r="AU1096" s="267"/>
      <c r="AV1096" s="267"/>
      <c r="AW1096" s="267"/>
      <c r="AX1096" s="267"/>
      <c r="AY1096" s="267"/>
      <c r="AZ1096" s="267"/>
      <c r="BA1096" s="267"/>
      <c r="BB1096" s="267"/>
      <c r="BC1096" s="267"/>
      <c r="BD1096" s="267"/>
      <c r="BE1096" s="267"/>
      <c r="BF1096" s="267"/>
      <c r="BG1096" s="267"/>
      <c r="BH1096" s="267"/>
      <c r="BI1096" s="267"/>
      <c r="BJ1096" s="267"/>
      <c r="BK1096" s="267"/>
      <c r="BL1096" s="267"/>
      <c r="BM1096" s="267"/>
      <c r="BN1096" s="267"/>
      <c r="BO1096" s="267"/>
      <c r="BP1096" s="267"/>
      <c r="BQ1096" s="267"/>
      <c r="BR1096" s="267"/>
      <c r="BS1096" s="26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267"/>
      <c r="CJ1096" s="267"/>
      <c r="CK1096" s="267"/>
      <c r="CL1096" s="267"/>
      <c r="CM1096" s="267"/>
      <c r="CN1096" s="267"/>
      <c r="CO1096" s="267"/>
      <c r="CP1096" s="267"/>
      <c r="CQ1096" s="267"/>
      <c r="CR1096" s="267"/>
      <c r="CS1096" s="267"/>
      <c r="CT1096" s="267"/>
      <c r="CU1096" s="267"/>
      <c r="CV1096" s="267"/>
      <c r="CW1096" s="267"/>
      <c r="CX1096" s="267"/>
      <c r="CY1096" s="267"/>
      <c r="CZ1096" s="267"/>
      <c r="DA1096" s="267"/>
      <c r="DB1096" s="267"/>
      <c r="DC1096" s="267"/>
      <c r="DD1096" s="267"/>
      <c r="DE1096" s="267"/>
      <c r="DF1096" s="267"/>
      <c r="DG1096" s="267"/>
      <c r="DH1096" s="267"/>
      <c r="DI1096" s="267"/>
      <c r="DJ1096" s="267"/>
      <c r="DK1096" s="267"/>
      <c r="DL1096" s="267"/>
      <c r="DM1096" s="267"/>
      <c r="DN1096" s="267"/>
      <c r="DO1096" s="267"/>
      <c r="DP1096" s="267"/>
      <c r="DQ1096" s="267"/>
      <c r="DR1096" s="267"/>
      <c r="DS1096" s="267"/>
      <c r="DT1096" s="267"/>
      <c r="DU1096" s="267"/>
      <c r="DV1096" s="267"/>
      <c r="DW1096" s="267"/>
      <c r="DX1096" s="267"/>
      <c r="DY1096" s="267"/>
      <c r="DZ1096" s="267"/>
      <c r="EA1096" s="267"/>
      <c r="EB1096" s="267"/>
      <c r="EC1096" s="267"/>
      <c r="ED1096" s="267"/>
      <c r="EE1096" s="267"/>
      <c r="EF1096" s="267"/>
      <c r="EG1096" s="267"/>
      <c r="EH1096" s="267"/>
      <c r="EI1096" s="267"/>
      <c r="EJ1096" s="267"/>
      <c r="EK1096" s="267"/>
      <c r="EL1096" s="267"/>
      <c r="EM1096" s="267"/>
      <c r="EN1096" s="267"/>
      <c r="EO1096" s="267"/>
      <c r="EP1096" s="267"/>
      <c r="EQ1096" s="267"/>
      <c r="ER1096" s="267"/>
      <c r="ES1096" s="267"/>
      <c r="ET1096" s="267"/>
      <c r="EU1096" s="267"/>
      <c r="EV1096" s="267"/>
      <c r="EW1096" s="267"/>
      <c r="EX1096" s="267"/>
      <c r="EY1096" s="267"/>
      <c r="EZ1096" s="267"/>
      <c r="FA1096" s="267"/>
      <c r="FB1096" s="267"/>
      <c r="FC1096" s="267"/>
      <c r="FD1096" s="267"/>
      <c r="FE1096" s="267"/>
      <c r="FF1096" s="267"/>
      <c r="FG1096" s="267"/>
      <c r="FH1096" s="267"/>
      <c r="FI1096" s="267"/>
      <c r="FJ1096" s="267"/>
      <c r="FK1096" s="267"/>
      <c r="FL1096" s="267"/>
      <c r="FM1096" s="267"/>
      <c r="FN1096" s="267"/>
      <c r="FO1096" s="267"/>
      <c r="FP1096" s="267"/>
      <c r="FQ1096" s="267"/>
      <c r="FR1096" s="267"/>
      <c r="FS1096" s="267"/>
      <c r="FT1096" s="267"/>
      <c r="FU1096" s="267"/>
      <c r="FV1096" s="267"/>
      <c r="FW1096" s="267"/>
      <c r="FX1096" s="267"/>
      <c r="FY1096" s="267"/>
      <c r="FZ1096" s="267"/>
      <c r="GA1096" s="267"/>
      <c r="GB1096" s="267"/>
      <c r="GC1096" s="267"/>
      <c r="GD1096" s="267"/>
      <c r="GE1096" s="267"/>
      <c r="GF1096" s="267"/>
      <c r="GG1096" s="267"/>
      <c r="GH1096" s="267"/>
      <c r="GI1096" s="267"/>
      <c r="GJ1096" s="267"/>
      <c r="GK1096" s="267"/>
      <c r="GL1096" s="267"/>
      <c r="GM1096" s="267"/>
      <c r="GN1096" s="267"/>
      <c r="GO1096" s="267"/>
      <c r="GP1096" s="267"/>
      <c r="GQ1096" s="267"/>
      <c r="GR1096" s="267"/>
      <c r="GS1096" s="267"/>
      <c r="GT1096" s="267"/>
      <c r="GU1096" s="267"/>
      <c r="GV1096" s="267"/>
    </row>
    <row r="1098" spans="1:204" s="502" customFormat="1">
      <c r="A1098" s="258"/>
      <c r="B1098" s="425"/>
      <c r="C1098" s="260"/>
      <c r="D1098" s="261"/>
      <c r="E1098" s="262"/>
      <c r="F1098" s="263"/>
      <c r="G1098" s="426"/>
      <c r="H1098" s="428"/>
      <c r="I1098" s="507"/>
      <c r="J1098" s="508"/>
      <c r="K1098" s="509"/>
      <c r="L1098" s="510"/>
      <c r="N1098" s="511"/>
      <c r="O1098" s="511"/>
      <c r="P1098" s="267"/>
      <c r="Q1098" s="267"/>
      <c r="R1098" s="267"/>
      <c r="S1098" s="267"/>
      <c r="T1098" s="267"/>
      <c r="U1098" s="267"/>
      <c r="V1098" s="267"/>
      <c r="W1098" s="267"/>
      <c r="X1098" s="267"/>
      <c r="Y1098" s="267"/>
      <c r="Z1098" s="267"/>
      <c r="AA1098" s="267"/>
      <c r="AB1098" s="267"/>
      <c r="AC1098" s="267"/>
      <c r="AD1098" s="267"/>
      <c r="AE1098" s="267"/>
      <c r="AF1098" s="267"/>
      <c r="AG1098" s="267"/>
      <c r="AH1098" s="267"/>
      <c r="AI1098" s="267"/>
      <c r="AJ1098" s="267"/>
      <c r="AK1098" s="267"/>
      <c r="AL1098" s="267"/>
      <c r="AM1098" s="267"/>
      <c r="AN1098" s="267"/>
      <c r="AO1098" s="267"/>
      <c r="AP1098" s="267"/>
      <c r="AQ1098" s="267"/>
      <c r="AR1098" s="267"/>
      <c r="AS1098" s="267"/>
      <c r="AT1098" s="267"/>
      <c r="AU1098" s="267"/>
      <c r="AV1098" s="267"/>
      <c r="AW1098" s="267"/>
      <c r="AX1098" s="267"/>
      <c r="AY1098" s="267"/>
      <c r="AZ1098" s="267"/>
      <c r="BA1098" s="267"/>
      <c r="BB1098" s="267"/>
      <c r="BC1098" s="267"/>
      <c r="BD1098" s="267"/>
      <c r="BE1098" s="267"/>
      <c r="BF1098" s="267"/>
      <c r="BG1098" s="267"/>
      <c r="BH1098" s="267"/>
      <c r="BI1098" s="267"/>
      <c r="BJ1098" s="267"/>
      <c r="BK1098" s="267"/>
      <c r="BL1098" s="267"/>
      <c r="BM1098" s="267"/>
      <c r="BN1098" s="267"/>
      <c r="BO1098" s="267"/>
      <c r="BP1098" s="267"/>
      <c r="BQ1098" s="267"/>
      <c r="BR1098" s="267"/>
      <c r="BS1098" s="26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267"/>
      <c r="CJ1098" s="267"/>
      <c r="CK1098" s="267"/>
      <c r="CL1098" s="267"/>
      <c r="CM1098" s="267"/>
      <c r="CN1098" s="267"/>
      <c r="CO1098" s="267"/>
      <c r="CP1098" s="267"/>
      <c r="CQ1098" s="267"/>
      <c r="CR1098" s="267"/>
      <c r="CS1098" s="267"/>
      <c r="CT1098" s="267"/>
      <c r="CU1098" s="267"/>
      <c r="CV1098" s="267"/>
      <c r="CW1098" s="267"/>
      <c r="CX1098" s="267"/>
      <c r="CY1098" s="267"/>
      <c r="CZ1098" s="267"/>
      <c r="DA1098" s="267"/>
      <c r="DB1098" s="267"/>
      <c r="DC1098" s="267"/>
      <c r="DD1098" s="267"/>
      <c r="DE1098" s="267"/>
      <c r="DF1098" s="267"/>
      <c r="DG1098" s="267"/>
      <c r="DH1098" s="267"/>
      <c r="DI1098" s="267"/>
      <c r="DJ1098" s="267"/>
      <c r="DK1098" s="267"/>
      <c r="DL1098" s="267"/>
      <c r="DM1098" s="267"/>
      <c r="DN1098" s="267"/>
      <c r="DO1098" s="267"/>
      <c r="DP1098" s="267"/>
      <c r="DQ1098" s="267"/>
      <c r="DR1098" s="267"/>
      <c r="DS1098" s="267"/>
      <c r="DT1098" s="267"/>
      <c r="DU1098" s="267"/>
      <c r="DV1098" s="267"/>
      <c r="DW1098" s="267"/>
      <c r="DX1098" s="267"/>
      <c r="DY1098" s="267"/>
      <c r="DZ1098" s="267"/>
      <c r="EA1098" s="267"/>
      <c r="EB1098" s="267"/>
      <c r="EC1098" s="267"/>
      <c r="ED1098" s="267"/>
      <c r="EE1098" s="267"/>
      <c r="EF1098" s="267"/>
      <c r="EG1098" s="267"/>
      <c r="EH1098" s="267"/>
      <c r="EI1098" s="267"/>
      <c r="EJ1098" s="267"/>
      <c r="EK1098" s="267"/>
      <c r="EL1098" s="267"/>
      <c r="EM1098" s="267"/>
      <c r="EN1098" s="267"/>
      <c r="EO1098" s="267"/>
      <c r="EP1098" s="267"/>
      <c r="EQ1098" s="267"/>
      <c r="ER1098" s="267"/>
      <c r="ES1098" s="267"/>
      <c r="ET1098" s="267"/>
      <c r="EU1098" s="267"/>
      <c r="EV1098" s="267"/>
      <c r="EW1098" s="267"/>
      <c r="EX1098" s="267"/>
      <c r="EY1098" s="267"/>
      <c r="EZ1098" s="267"/>
      <c r="FA1098" s="267"/>
      <c r="FB1098" s="267"/>
      <c r="FC1098" s="267"/>
      <c r="FD1098" s="267"/>
      <c r="FE1098" s="267"/>
      <c r="FF1098" s="267"/>
      <c r="FG1098" s="267"/>
      <c r="FH1098" s="267"/>
      <c r="FI1098" s="267"/>
      <c r="FJ1098" s="267"/>
      <c r="FK1098" s="267"/>
      <c r="FL1098" s="267"/>
      <c r="FM1098" s="267"/>
      <c r="FN1098" s="267"/>
      <c r="FO1098" s="267"/>
      <c r="FP1098" s="267"/>
      <c r="FQ1098" s="267"/>
      <c r="FR1098" s="267"/>
      <c r="FS1098" s="267"/>
      <c r="FT1098" s="267"/>
      <c r="FU1098" s="267"/>
      <c r="FV1098" s="267"/>
      <c r="FW1098" s="267"/>
      <c r="FX1098" s="267"/>
      <c r="FY1098" s="267"/>
      <c r="FZ1098" s="267"/>
      <c r="GA1098" s="267"/>
      <c r="GB1098" s="267"/>
      <c r="GC1098" s="267"/>
      <c r="GD1098" s="267"/>
      <c r="GE1098" s="267"/>
      <c r="GF1098" s="267"/>
      <c r="GG1098" s="267"/>
      <c r="GH1098" s="267"/>
      <c r="GI1098" s="267"/>
      <c r="GJ1098" s="267"/>
      <c r="GK1098" s="267"/>
      <c r="GL1098" s="267"/>
      <c r="GM1098" s="267"/>
      <c r="GN1098" s="267"/>
      <c r="GO1098" s="267"/>
      <c r="GP1098" s="267"/>
      <c r="GQ1098" s="267"/>
      <c r="GR1098" s="267"/>
      <c r="GS1098" s="267"/>
      <c r="GT1098" s="267"/>
      <c r="GU1098" s="267"/>
      <c r="GV1098" s="267"/>
    </row>
    <row r="1100" spans="1:204" s="502" customFormat="1">
      <c r="A1100" s="258"/>
      <c r="B1100" s="425"/>
      <c r="C1100" s="260"/>
      <c r="D1100" s="261"/>
      <c r="E1100" s="262"/>
      <c r="F1100" s="263"/>
      <c r="G1100" s="426"/>
      <c r="H1100" s="428"/>
      <c r="I1100" s="507"/>
      <c r="J1100" s="508"/>
      <c r="K1100" s="509"/>
      <c r="L1100" s="510"/>
      <c r="N1100" s="511"/>
      <c r="O1100" s="511"/>
      <c r="P1100" s="267"/>
      <c r="Q1100" s="267"/>
      <c r="R1100" s="267"/>
      <c r="S1100" s="267"/>
      <c r="T1100" s="267"/>
      <c r="U1100" s="267"/>
      <c r="V1100" s="267"/>
      <c r="W1100" s="267"/>
      <c r="X1100" s="267"/>
      <c r="Y1100" s="267"/>
      <c r="Z1100" s="267"/>
      <c r="AA1100" s="267"/>
      <c r="AB1100" s="267"/>
      <c r="AC1100" s="267"/>
      <c r="AD1100" s="267"/>
      <c r="AE1100" s="267"/>
      <c r="AF1100" s="267"/>
      <c r="AG1100" s="267"/>
      <c r="AH1100" s="267"/>
      <c r="AI1100" s="267"/>
      <c r="AJ1100" s="267"/>
      <c r="AK1100" s="267"/>
      <c r="AL1100" s="267"/>
      <c r="AM1100" s="267"/>
      <c r="AN1100" s="267"/>
      <c r="AO1100" s="267"/>
      <c r="AP1100" s="267"/>
      <c r="AQ1100" s="267"/>
      <c r="AR1100" s="267"/>
      <c r="AS1100" s="267"/>
      <c r="AT1100" s="267"/>
      <c r="AU1100" s="267"/>
      <c r="AV1100" s="267"/>
      <c r="AW1100" s="267"/>
      <c r="AX1100" s="267"/>
      <c r="AY1100" s="267"/>
      <c r="AZ1100" s="267"/>
      <c r="BA1100" s="267"/>
      <c r="BB1100" s="267"/>
      <c r="BC1100" s="267"/>
      <c r="BD1100" s="267"/>
      <c r="BE1100" s="267"/>
      <c r="BF1100" s="267"/>
      <c r="BG1100" s="267"/>
      <c r="BH1100" s="267"/>
      <c r="BI1100" s="267"/>
      <c r="BJ1100" s="267"/>
      <c r="BK1100" s="267"/>
      <c r="BL1100" s="267"/>
      <c r="BM1100" s="267"/>
      <c r="BN1100" s="267"/>
      <c r="BO1100" s="267"/>
      <c r="BP1100" s="267"/>
      <c r="BQ1100" s="267"/>
      <c r="BR1100" s="267"/>
      <c r="BS1100" s="26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267"/>
      <c r="CJ1100" s="267"/>
      <c r="CK1100" s="267"/>
      <c r="CL1100" s="267"/>
      <c r="CM1100" s="267"/>
      <c r="CN1100" s="267"/>
      <c r="CO1100" s="267"/>
      <c r="CP1100" s="267"/>
      <c r="CQ1100" s="267"/>
      <c r="CR1100" s="267"/>
      <c r="CS1100" s="267"/>
      <c r="CT1100" s="267"/>
      <c r="CU1100" s="267"/>
      <c r="CV1100" s="267"/>
      <c r="CW1100" s="267"/>
      <c r="CX1100" s="267"/>
      <c r="CY1100" s="267"/>
      <c r="CZ1100" s="267"/>
      <c r="DA1100" s="267"/>
      <c r="DB1100" s="267"/>
      <c r="DC1100" s="267"/>
      <c r="DD1100" s="267"/>
      <c r="DE1100" s="267"/>
      <c r="DF1100" s="267"/>
      <c r="DG1100" s="267"/>
      <c r="DH1100" s="267"/>
      <c r="DI1100" s="267"/>
      <c r="DJ1100" s="267"/>
      <c r="DK1100" s="267"/>
      <c r="DL1100" s="267"/>
      <c r="DM1100" s="267"/>
      <c r="DN1100" s="267"/>
      <c r="DO1100" s="267"/>
      <c r="DP1100" s="267"/>
      <c r="DQ1100" s="267"/>
      <c r="DR1100" s="267"/>
      <c r="DS1100" s="267"/>
      <c r="DT1100" s="267"/>
      <c r="DU1100" s="267"/>
      <c r="DV1100" s="267"/>
      <c r="DW1100" s="267"/>
      <c r="DX1100" s="267"/>
      <c r="DY1100" s="267"/>
      <c r="DZ1100" s="267"/>
      <c r="EA1100" s="267"/>
      <c r="EB1100" s="267"/>
      <c r="EC1100" s="267"/>
      <c r="ED1100" s="267"/>
      <c r="EE1100" s="267"/>
      <c r="EF1100" s="267"/>
      <c r="EG1100" s="267"/>
      <c r="EH1100" s="267"/>
      <c r="EI1100" s="267"/>
      <c r="EJ1100" s="267"/>
      <c r="EK1100" s="267"/>
      <c r="EL1100" s="267"/>
      <c r="EM1100" s="267"/>
      <c r="EN1100" s="267"/>
      <c r="EO1100" s="267"/>
      <c r="EP1100" s="267"/>
      <c r="EQ1100" s="267"/>
      <c r="ER1100" s="267"/>
      <c r="ES1100" s="267"/>
      <c r="ET1100" s="267"/>
      <c r="EU1100" s="267"/>
      <c r="EV1100" s="267"/>
      <c r="EW1100" s="267"/>
      <c r="EX1100" s="267"/>
      <c r="EY1100" s="267"/>
      <c r="EZ1100" s="267"/>
      <c r="FA1100" s="267"/>
      <c r="FB1100" s="267"/>
      <c r="FC1100" s="267"/>
      <c r="FD1100" s="267"/>
      <c r="FE1100" s="267"/>
      <c r="FF1100" s="267"/>
      <c r="FG1100" s="267"/>
      <c r="FH1100" s="267"/>
      <c r="FI1100" s="267"/>
      <c r="FJ1100" s="267"/>
      <c r="FK1100" s="267"/>
      <c r="FL1100" s="267"/>
      <c r="FM1100" s="267"/>
      <c r="FN1100" s="267"/>
      <c r="FO1100" s="267"/>
      <c r="FP1100" s="267"/>
      <c r="FQ1100" s="267"/>
      <c r="FR1100" s="267"/>
      <c r="FS1100" s="267"/>
      <c r="FT1100" s="267"/>
      <c r="FU1100" s="267"/>
      <c r="FV1100" s="267"/>
      <c r="FW1100" s="267"/>
      <c r="FX1100" s="267"/>
      <c r="FY1100" s="267"/>
      <c r="FZ1100" s="267"/>
      <c r="GA1100" s="267"/>
      <c r="GB1100" s="267"/>
      <c r="GC1100" s="267"/>
      <c r="GD1100" s="267"/>
      <c r="GE1100" s="267"/>
      <c r="GF1100" s="267"/>
      <c r="GG1100" s="267"/>
      <c r="GH1100" s="267"/>
      <c r="GI1100" s="267"/>
      <c r="GJ1100" s="267"/>
      <c r="GK1100" s="267"/>
      <c r="GL1100" s="267"/>
      <c r="GM1100" s="267"/>
      <c r="GN1100" s="267"/>
      <c r="GO1100" s="267"/>
      <c r="GP1100" s="267"/>
      <c r="GQ1100" s="267"/>
      <c r="GR1100" s="267"/>
      <c r="GS1100" s="267"/>
      <c r="GT1100" s="267"/>
      <c r="GU1100" s="267"/>
      <c r="GV1100" s="267"/>
    </row>
    <row r="1102" spans="1:204" s="502" customFormat="1">
      <c r="A1102" s="258"/>
      <c r="B1102" s="425"/>
      <c r="C1102" s="260"/>
      <c r="D1102" s="261"/>
      <c r="E1102" s="262"/>
      <c r="F1102" s="263"/>
      <c r="G1102" s="426"/>
      <c r="H1102" s="428"/>
      <c r="I1102" s="507"/>
      <c r="J1102" s="508"/>
      <c r="K1102" s="509"/>
      <c r="L1102" s="510"/>
      <c r="N1102" s="511"/>
      <c r="O1102" s="511"/>
      <c r="P1102" s="267"/>
      <c r="Q1102" s="267"/>
      <c r="R1102" s="267"/>
      <c r="S1102" s="267"/>
      <c r="T1102" s="267"/>
      <c r="U1102" s="267"/>
      <c r="V1102" s="267"/>
      <c r="W1102" s="267"/>
      <c r="X1102" s="267"/>
      <c r="Y1102" s="267"/>
      <c r="Z1102" s="267"/>
      <c r="AA1102" s="267"/>
      <c r="AB1102" s="267"/>
      <c r="AC1102" s="267"/>
      <c r="AD1102" s="267"/>
      <c r="AE1102" s="267"/>
      <c r="AF1102" s="267"/>
      <c r="AG1102" s="267"/>
      <c r="AH1102" s="267"/>
      <c r="AI1102" s="267"/>
      <c r="AJ1102" s="267"/>
      <c r="AK1102" s="267"/>
      <c r="AL1102" s="267"/>
      <c r="AM1102" s="267"/>
      <c r="AN1102" s="267"/>
      <c r="AO1102" s="267"/>
      <c r="AP1102" s="267"/>
      <c r="AQ1102" s="267"/>
      <c r="AR1102" s="267"/>
      <c r="AS1102" s="267"/>
      <c r="AT1102" s="267"/>
      <c r="AU1102" s="267"/>
      <c r="AV1102" s="267"/>
      <c r="AW1102" s="267"/>
      <c r="AX1102" s="267"/>
      <c r="AY1102" s="267"/>
      <c r="AZ1102" s="267"/>
      <c r="BA1102" s="267"/>
      <c r="BB1102" s="267"/>
      <c r="BC1102" s="267"/>
      <c r="BD1102" s="267"/>
      <c r="BE1102" s="267"/>
      <c r="BF1102" s="267"/>
      <c r="BG1102" s="267"/>
      <c r="BH1102" s="267"/>
      <c r="BI1102" s="267"/>
      <c r="BJ1102" s="267"/>
      <c r="BK1102" s="267"/>
      <c r="BL1102" s="267"/>
      <c r="BM1102" s="267"/>
      <c r="BN1102" s="267"/>
      <c r="BO1102" s="267"/>
      <c r="BP1102" s="267"/>
      <c r="BQ1102" s="267"/>
      <c r="BR1102" s="267"/>
      <c r="BS1102" s="26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267"/>
      <c r="CJ1102" s="267"/>
      <c r="CK1102" s="267"/>
      <c r="CL1102" s="267"/>
      <c r="CM1102" s="267"/>
      <c r="CN1102" s="267"/>
      <c r="CO1102" s="267"/>
      <c r="CP1102" s="267"/>
      <c r="CQ1102" s="267"/>
      <c r="CR1102" s="267"/>
      <c r="CS1102" s="267"/>
      <c r="CT1102" s="267"/>
      <c r="CU1102" s="267"/>
      <c r="CV1102" s="267"/>
      <c r="CW1102" s="267"/>
      <c r="CX1102" s="267"/>
      <c r="CY1102" s="267"/>
      <c r="CZ1102" s="267"/>
      <c r="DA1102" s="267"/>
      <c r="DB1102" s="267"/>
      <c r="DC1102" s="267"/>
      <c r="DD1102" s="267"/>
      <c r="DE1102" s="267"/>
      <c r="DF1102" s="267"/>
      <c r="DG1102" s="267"/>
      <c r="DH1102" s="267"/>
      <c r="DI1102" s="267"/>
      <c r="DJ1102" s="267"/>
      <c r="DK1102" s="267"/>
      <c r="DL1102" s="267"/>
      <c r="DM1102" s="267"/>
      <c r="DN1102" s="267"/>
      <c r="DO1102" s="267"/>
      <c r="DP1102" s="267"/>
      <c r="DQ1102" s="267"/>
      <c r="DR1102" s="267"/>
      <c r="DS1102" s="267"/>
      <c r="DT1102" s="267"/>
      <c r="DU1102" s="267"/>
      <c r="DV1102" s="267"/>
      <c r="DW1102" s="267"/>
      <c r="DX1102" s="267"/>
      <c r="DY1102" s="267"/>
      <c r="DZ1102" s="267"/>
      <c r="EA1102" s="267"/>
      <c r="EB1102" s="267"/>
      <c r="EC1102" s="267"/>
      <c r="ED1102" s="267"/>
      <c r="EE1102" s="267"/>
      <c r="EF1102" s="267"/>
      <c r="EG1102" s="267"/>
      <c r="EH1102" s="267"/>
      <c r="EI1102" s="267"/>
      <c r="EJ1102" s="267"/>
      <c r="EK1102" s="267"/>
      <c r="EL1102" s="267"/>
      <c r="EM1102" s="267"/>
      <c r="EN1102" s="267"/>
      <c r="EO1102" s="267"/>
      <c r="EP1102" s="267"/>
      <c r="EQ1102" s="267"/>
      <c r="ER1102" s="267"/>
      <c r="ES1102" s="267"/>
      <c r="ET1102" s="267"/>
      <c r="EU1102" s="267"/>
      <c r="EV1102" s="267"/>
      <c r="EW1102" s="267"/>
      <c r="EX1102" s="267"/>
      <c r="EY1102" s="267"/>
      <c r="EZ1102" s="267"/>
      <c r="FA1102" s="267"/>
      <c r="FB1102" s="267"/>
      <c r="FC1102" s="267"/>
      <c r="FD1102" s="267"/>
      <c r="FE1102" s="267"/>
      <c r="FF1102" s="267"/>
      <c r="FG1102" s="267"/>
      <c r="FH1102" s="267"/>
      <c r="FI1102" s="267"/>
      <c r="FJ1102" s="267"/>
      <c r="FK1102" s="267"/>
      <c r="FL1102" s="267"/>
      <c r="FM1102" s="267"/>
      <c r="FN1102" s="267"/>
      <c r="FO1102" s="267"/>
      <c r="FP1102" s="267"/>
      <c r="FQ1102" s="267"/>
      <c r="FR1102" s="267"/>
      <c r="FS1102" s="267"/>
      <c r="FT1102" s="267"/>
      <c r="FU1102" s="267"/>
      <c r="FV1102" s="267"/>
      <c r="FW1102" s="267"/>
      <c r="FX1102" s="267"/>
      <c r="FY1102" s="267"/>
      <c r="FZ1102" s="267"/>
      <c r="GA1102" s="267"/>
      <c r="GB1102" s="267"/>
      <c r="GC1102" s="267"/>
      <c r="GD1102" s="267"/>
      <c r="GE1102" s="267"/>
      <c r="GF1102" s="267"/>
      <c r="GG1102" s="267"/>
      <c r="GH1102" s="267"/>
      <c r="GI1102" s="267"/>
      <c r="GJ1102" s="267"/>
      <c r="GK1102" s="267"/>
      <c r="GL1102" s="267"/>
      <c r="GM1102" s="267"/>
      <c r="GN1102" s="267"/>
      <c r="GO1102" s="267"/>
      <c r="GP1102" s="267"/>
      <c r="GQ1102" s="267"/>
      <c r="GR1102" s="267"/>
      <c r="GS1102" s="267"/>
      <c r="GT1102" s="267"/>
      <c r="GU1102" s="267"/>
      <c r="GV1102" s="267"/>
    </row>
    <row r="1103" spans="1:204" s="502" customFormat="1">
      <c r="A1103" s="258"/>
      <c r="B1103" s="425"/>
      <c r="C1103" s="260"/>
      <c r="D1103" s="261"/>
      <c r="E1103" s="262"/>
      <c r="F1103" s="263"/>
      <c r="G1103" s="426"/>
      <c r="H1103" s="428"/>
      <c r="I1103" s="507"/>
      <c r="J1103" s="508"/>
      <c r="K1103" s="509"/>
      <c r="L1103" s="510"/>
      <c r="N1103" s="511"/>
      <c r="O1103" s="511"/>
      <c r="P1103" s="267"/>
      <c r="Q1103" s="267"/>
      <c r="R1103" s="267"/>
      <c r="S1103" s="267"/>
      <c r="T1103" s="267"/>
      <c r="U1103" s="267"/>
      <c r="V1103" s="267"/>
      <c r="W1103" s="267"/>
      <c r="X1103" s="267"/>
      <c r="Y1103" s="267"/>
      <c r="Z1103" s="267"/>
      <c r="AA1103" s="267"/>
      <c r="AB1103" s="267"/>
      <c r="AC1103" s="267"/>
      <c r="AD1103" s="267"/>
      <c r="AE1103" s="267"/>
      <c r="AF1103" s="267"/>
      <c r="AG1103" s="267"/>
      <c r="AH1103" s="267"/>
      <c r="AI1103" s="267"/>
      <c r="AJ1103" s="267"/>
      <c r="AK1103" s="267"/>
      <c r="AL1103" s="267"/>
      <c r="AM1103" s="267"/>
      <c r="AN1103" s="267"/>
      <c r="AO1103" s="267"/>
      <c r="AP1103" s="267"/>
      <c r="AQ1103" s="267"/>
      <c r="AR1103" s="267"/>
      <c r="AS1103" s="267"/>
      <c r="AT1103" s="267"/>
      <c r="AU1103" s="267"/>
      <c r="AV1103" s="267"/>
      <c r="AW1103" s="267"/>
      <c r="AX1103" s="267"/>
      <c r="AY1103" s="267"/>
      <c r="AZ1103" s="267"/>
      <c r="BA1103" s="267"/>
      <c r="BB1103" s="267"/>
      <c r="BC1103" s="267"/>
      <c r="BD1103" s="267"/>
      <c r="BE1103" s="267"/>
      <c r="BF1103" s="267"/>
      <c r="BG1103" s="267"/>
      <c r="BH1103" s="267"/>
      <c r="BI1103" s="267"/>
      <c r="BJ1103" s="267"/>
      <c r="BK1103" s="267"/>
      <c r="BL1103" s="267"/>
      <c r="BM1103" s="267"/>
      <c r="BN1103" s="267"/>
      <c r="BO1103" s="267"/>
      <c r="BP1103" s="267"/>
      <c r="BQ1103" s="267"/>
      <c r="BR1103" s="267"/>
      <c r="BS1103" s="26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267"/>
      <c r="CJ1103" s="267"/>
      <c r="CK1103" s="267"/>
      <c r="CL1103" s="267"/>
      <c r="CM1103" s="267"/>
      <c r="CN1103" s="267"/>
      <c r="CO1103" s="267"/>
      <c r="CP1103" s="267"/>
      <c r="CQ1103" s="267"/>
      <c r="CR1103" s="267"/>
      <c r="CS1103" s="267"/>
      <c r="CT1103" s="267"/>
      <c r="CU1103" s="267"/>
      <c r="CV1103" s="267"/>
      <c r="CW1103" s="267"/>
      <c r="CX1103" s="267"/>
      <c r="CY1103" s="267"/>
      <c r="CZ1103" s="267"/>
      <c r="DA1103" s="267"/>
      <c r="DB1103" s="267"/>
      <c r="DC1103" s="267"/>
      <c r="DD1103" s="267"/>
      <c r="DE1103" s="267"/>
      <c r="DF1103" s="267"/>
      <c r="DG1103" s="267"/>
      <c r="DH1103" s="267"/>
      <c r="DI1103" s="267"/>
      <c r="DJ1103" s="267"/>
      <c r="DK1103" s="267"/>
      <c r="DL1103" s="267"/>
      <c r="DM1103" s="267"/>
      <c r="DN1103" s="267"/>
      <c r="DO1103" s="267"/>
      <c r="DP1103" s="267"/>
      <c r="DQ1103" s="267"/>
      <c r="DR1103" s="267"/>
      <c r="DS1103" s="267"/>
      <c r="DT1103" s="267"/>
      <c r="DU1103" s="267"/>
      <c r="DV1103" s="267"/>
      <c r="DW1103" s="267"/>
      <c r="DX1103" s="267"/>
      <c r="DY1103" s="267"/>
      <c r="DZ1103" s="267"/>
      <c r="EA1103" s="267"/>
      <c r="EB1103" s="267"/>
      <c r="EC1103" s="267"/>
      <c r="ED1103" s="267"/>
      <c r="EE1103" s="267"/>
      <c r="EF1103" s="267"/>
      <c r="EG1103" s="267"/>
      <c r="EH1103" s="267"/>
      <c r="EI1103" s="267"/>
      <c r="EJ1103" s="267"/>
      <c r="EK1103" s="267"/>
      <c r="EL1103" s="267"/>
      <c r="EM1103" s="267"/>
      <c r="EN1103" s="267"/>
      <c r="EO1103" s="267"/>
      <c r="EP1103" s="267"/>
      <c r="EQ1103" s="267"/>
      <c r="ER1103" s="267"/>
      <c r="ES1103" s="267"/>
      <c r="ET1103" s="267"/>
      <c r="EU1103" s="267"/>
      <c r="EV1103" s="267"/>
      <c r="EW1103" s="267"/>
      <c r="EX1103" s="267"/>
      <c r="EY1103" s="267"/>
      <c r="EZ1103" s="267"/>
      <c r="FA1103" s="267"/>
      <c r="FB1103" s="267"/>
      <c r="FC1103" s="267"/>
      <c r="FD1103" s="267"/>
      <c r="FE1103" s="267"/>
      <c r="FF1103" s="267"/>
      <c r="FG1103" s="267"/>
      <c r="FH1103" s="267"/>
      <c r="FI1103" s="267"/>
      <c r="FJ1103" s="267"/>
      <c r="FK1103" s="267"/>
      <c r="FL1103" s="267"/>
      <c r="FM1103" s="267"/>
      <c r="FN1103" s="267"/>
      <c r="FO1103" s="267"/>
      <c r="FP1103" s="267"/>
      <c r="FQ1103" s="267"/>
      <c r="FR1103" s="267"/>
      <c r="FS1103" s="267"/>
      <c r="FT1103" s="267"/>
      <c r="FU1103" s="267"/>
      <c r="FV1103" s="267"/>
      <c r="FW1103" s="267"/>
      <c r="FX1103" s="267"/>
      <c r="FY1103" s="267"/>
      <c r="FZ1103" s="267"/>
      <c r="GA1103" s="267"/>
      <c r="GB1103" s="267"/>
      <c r="GC1103" s="267"/>
      <c r="GD1103" s="267"/>
      <c r="GE1103" s="267"/>
      <c r="GF1103" s="267"/>
      <c r="GG1103" s="267"/>
      <c r="GH1103" s="267"/>
      <c r="GI1103" s="267"/>
      <c r="GJ1103" s="267"/>
      <c r="GK1103" s="267"/>
      <c r="GL1103" s="267"/>
      <c r="GM1103" s="267"/>
      <c r="GN1103" s="267"/>
      <c r="GO1103" s="267"/>
      <c r="GP1103" s="267"/>
      <c r="GQ1103" s="267"/>
      <c r="GR1103" s="267"/>
      <c r="GS1103" s="267"/>
      <c r="GT1103" s="267"/>
      <c r="GU1103" s="267"/>
      <c r="GV1103" s="267"/>
    </row>
    <row r="1104" spans="1:204" s="502" customFormat="1">
      <c r="A1104" s="258"/>
      <c r="B1104" s="425"/>
      <c r="C1104" s="260"/>
      <c r="D1104" s="261"/>
      <c r="E1104" s="262"/>
      <c r="F1104" s="263"/>
      <c r="G1104" s="426"/>
      <c r="H1104" s="428"/>
      <c r="I1104" s="507"/>
      <c r="J1104" s="508"/>
      <c r="K1104" s="509"/>
      <c r="L1104" s="510"/>
      <c r="N1104" s="511"/>
      <c r="O1104" s="511"/>
      <c r="P1104" s="267"/>
      <c r="Q1104" s="267"/>
      <c r="R1104" s="267"/>
      <c r="S1104" s="267"/>
      <c r="T1104" s="267"/>
      <c r="U1104" s="267"/>
      <c r="V1104" s="267"/>
      <c r="W1104" s="267"/>
      <c r="X1104" s="267"/>
      <c r="Y1104" s="267"/>
      <c r="Z1104" s="267"/>
      <c r="AA1104" s="267"/>
      <c r="AB1104" s="267"/>
      <c r="AC1104" s="267"/>
      <c r="AD1104" s="267"/>
      <c r="AE1104" s="267"/>
      <c r="AF1104" s="267"/>
      <c r="AG1104" s="267"/>
      <c r="AH1104" s="267"/>
      <c r="AI1104" s="267"/>
      <c r="AJ1104" s="267"/>
      <c r="AK1104" s="267"/>
      <c r="AL1104" s="267"/>
      <c r="AM1104" s="267"/>
      <c r="AN1104" s="267"/>
      <c r="AO1104" s="267"/>
      <c r="AP1104" s="267"/>
      <c r="AQ1104" s="267"/>
      <c r="AR1104" s="267"/>
      <c r="AS1104" s="267"/>
      <c r="AT1104" s="267"/>
      <c r="AU1104" s="267"/>
      <c r="AV1104" s="267"/>
      <c r="AW1104" s="267"/>
      <c r="AX1104" s="267"/>
      <c r="AY1104" s="267"/>
      <c r="AZ1104" s="267"/>
      <c r="BA1104" s="267"/>
      <c r="BB1104" s="267"/>
      <c r="BC1104" s="267"/>
      <c r="BD1104" s="267"/>
      <c r="BE1104" s="267"/>
      <c r="BF1104" s="267"/>
      <c r="BG1104" s="267"/>
      <c r="BH1104" s="267"/>
      <c r="BI1104" s="267"/>
      <c r="BJ1104" s="267"/>
      <c r="BK1104" s="267"/>
      <c r="BL1104" s="267"/>
      <c r="BM1104" s="267"/>
      <c r="BN1104" s="267"/>
      <c r="BO1104" s="267"/>
      <c r="BP1104" s="267"/>
      <c r="BQ1104" s="267"/>
      <c r="BR1104" s="267"/>
      <c r="BS1104" s="26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267"/>
      <c r="CJ1104" s="267"/>
      <c r="CK1104" s="267"/>
      <c r="CL1104" s="267"/>
      <c r="CM1104" s="267"/>
      <c r="CN1104" s="267"/>
      <c r="CO1104" s="267"/>
      <c r="CP1104" s="267"/>
      <c r="CQ1104" s="267"/>
      <c r="CR1104" s="267"/>
      <c r="CS1104" s="267"/>
      <c r="CT1104" s="267"/>
      <c r="CU1104" s="267"/>
      <c r="CV1104" s="267"/>
      <c r="CW1104" s="267"/>
      <c r="CX1104" s="267"/>
      <c r="CY1104" s="267"/>
      <c r="CZ1104" s="267"/>
      <c r="DA1104" s="267"/>
      <c r="DB1104" s="267"/>
      <c r="DC1104" s="267"/>
      <c r="DD1104" s="267"/>
      <c r="DE1104" s="267"/>
      <c r="DF1104" s="267"/>
      <c r="DG1104" s="267"/>
      <c r="DH1104" s="267"/>
      <c r="DI1104" s="267"/>
      <c r="DJ1104" s="267"/>
      <c r="DK1104" s="267"/>
      <c r="DL1104" s="267"/>
      <c r="DM1104" s="267"/>
      <c r="DN1104" s="267"/>
      <c r="DO1104" s="267"/>
      <c r="DP1104" s="267"/>
      <c r="DQ1104" s="267"/>
      <c r="DR1104" s="267"/>
      <c r="DS1104" s="267"/>
      <c r="DT1104" s="267"/>
      <c r="DU1104" s="267"/>
      <c r="DV1104" s="267"/>
      <c r="DW1104" s="267"/>
      <c r="DX1104" s="267"/>
      <c r="DY1104" s="267"/>
      <c r="DZ1104" s="267"/>
      <c r="EA1104" s="267"/>
      <c r="EB1104" s="267"/>
      <c r="EC1104" s="267"/>
      <c r="ED1104" s="267"/>
      <c r="EE1104" s="267"/>
      <c r="EF1104" s="267"/>
      <c r="EG1104" s="267"/>
      <c r="EH1104" s="267"/>
      <c r="EI1104" s="267"/>
      <c r="EJ1104" s="267"/>
      <c r="EK1104" s="267"/>
      <c r="EL1104" s="267"/>
      <c r="EM1104" s="267"/>
      <c r="EN1104" s="267"/>
      <c r="EO1104" s="267"/>
      <c r="EP1104" s="267"/>
      <c r="EQ1104" s="267"/>
      <c r="ER1104" s="267"/>
      <c r="ES1104" s="267"/>
      <c r="ET1104" s="267"/>
      <c r="EU1104" s="267"/>
      <c r="EV1104" s="267"/>
      <c r="EW1104" s="267"/>
      <c r="EX1104" s="267"/>
      <c r="EY1104" s="267"/>
      <c r="EZ1104" s="267"/>
      <c r="FA1104" s="267"/>
      <c r="FB1104" s="267"/>
      <c r="FC1104" s="267"/>
      <c r="FD1104" s="267"/>
      <c r="FE1104" s="267"/>
      <c r="FF1104" s="267"/>
      <c r="FG1104" s="267"/>
      <c r="FH1104" s="267"/>
      <c r="FI1104" s="267"/>
      <c r="FJ1104" s="267"/>
      <c r="FK1104" s="267"/>
      <c r="FL1104" s="267"/>
      <c r="FM1104" s="267"/>
      <c r="FN1104" s="267"/>
      <c r="FO1104" s="267"/>
      <c r="FP1104" s="267"/>
      <c r="FQ1104" s="267"/>
      <c r="FR1104" s="267"/>
      <c r="FS1104" s="267"/>
      <c r="FT1104" s="267"/>
      <c r="FU1104" s="267"/>
      <c r="FV1104" s="267"/>
      <c r="FW1104" s="267"/>
      <c r="FX1104" s="267"/>
      <c r="FY1104" s="267"/>
      <c r="FZ1104" s="267"/>
      <c r="GA1104" s="267"/>
      <c r="GB1104" s="267"/>
      <c r="GC1104" s="267"/>
      <c r="GD1104" s="267"/>
      <c r="GE1104" s="267"/>
      <c r="GF1104" s="267"/>
      <c r="GG1104" s="267"/>
      <c r="GH1104" s="267"/>
      <c r="GI1104" s="267"/>
      <c r="GJ1104" s="267"/>
      <c r="GK1104" s="267"/>
      <c r="GL1104" s="267"/>
      <c r="GM1104" s="267"/>
      <c r="GN1104" s="267"/>
      <c r="GO1104" s="267"/>
      <c r="GP1104" s="267"/>
      <c r="GQ1104" s="267"/>
      <c r="GR1104" s="267"/>
      <c r="GS1104" s="267"/>
      <c r="GT1104" s="267"/>
      <c r="GU1104" s="267"/>
      <c r="GV1104" s="267"/>
    </row>
    <row r="1105" spans="1:204" s="502" customFormat="1">
      <c r="A1105" s="258"/>
      <c r="B1105" s="425"/>
      <c r="C1105" s="260"/>
      <c r="D1105" s="261"/>
      <c r="E1105" s="262"/>
      <c r="F1105" s="263"/>
      <c r="G1105" s="426"/>
      <c r="H1105" s="428"/>
      <c r="I1105" s="507"/>
      <c r="J1105" s="508"/>
      <c r="K1105" s="509"/>
      <c r="L1105" s="510"/>
      <c r="N1105" s="511"/>
      <c r="O1105" s="511"/>
      <c r="P1105" s="267"/>
      <c r="Q1105" s="267"/>
      <c r="R1105" s="267"/>
      <c r="S1105" s="267"/>
      <c r="T1105" s="267"/>
      <c r="U1105" s="267"/>
      <c r="V1105" s="267"/>
      <c r="W1105" s="267"/>
      <c r="X1105" s="267"/>
      <c r="Y1105" s="267"/>
      <c r="Z1105" s="267"/>
      <c r="AA1105" s="267"/>
      <c r="AB1105" s="267"/>
      <c r="AC1105" s="267"/>
      <c r="AD1105" s="267"/>
      <c r="AE1105" s="267"/>
      <c r="AF1105" s="267"/>
      <c r="AG1105" s="267"/>
      <c r="AH1105" s="267"/>
      <c r="AI1105" s="267"/>
      <c r="AJ1105" s="267"/>
      <c r="AK1105" s="267"/>
      <c r="AL1105" s="267"/>
      <c r="AM1105" s="267"/>
      <c r="AN1105" s="267"/>
      <c r="AO1105" s="267"/>
      <c r="AP1105" s="267"/>
      <c r="AQ1105" s="267"/>
      <c r="AR1105" s="267"/>
      <c r="AS1105" s="267"/>
      <c r="AT1105" s="267"/>
      <c r="AU1105" s="267"/>
      <c r="AV1105" s="267"/>
      <c r="AW1105" s="267"/>
      <c r="AX1105" s="267"/>
      <c r="AY1105" s="267"/>
      <c r="AZ1105" s="267"/>
      <c r="BA1105" s="267"/>
      <c r="BB1105" s="267"/>
      <c r="BC1105" s="267"/>
      <c r="BD1105" s="267"/>
      <c r="BE1105" s="267"/>
      <c r="BF1105" s="267"/>
      <c r="BG1105" s="267"/>
      <c r="BH1105" s="267"/>
      <c r="BI1105" s="267"/>
      <c r="BJ1105" s="267"/>
      <c r="BK1105" s="267"/>
      <c r="BL1105" s="267"/>
      <c r="BM1105" s="267"/>
      <c r="BN1105" s="267"/>
      <c r="BO1105" s="267"/>
      <c r="BP1105" s="267"/>
      <c r="BQ1105" s="267"/>
      <c r="BR1105" s="267"/>
      <c r="BS1105" s="26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267"/>
      <c r="CJ1105" s="267"/>
      <c r="CK1105" s="267"/>
      <c r="CL1105" s="267"/>
      <c r="CM1105" s="267"/>
      <c r="CN1105" s="267"/>
      <c r="CO1105" s="267"/>
      <c r="CP1105" s="267"/>
      <c r="CQ1105" s="267"/>
      <c r="CR1105" s="267"/>
      <c r="CS1105" s="267"/>
      <c r="CT1105" s="267"/>
      <c r="CU1105" s="267"/>
      <c r="CV1105" s="267"/>
      <c r="CW1105" s="267"/>
      <c r="CX1105" s="267"/>
      <c r="CY1105" s="267"/>
      <c r="CZ1105" s="267"/>
      <c r="DA1105" s="267"/>
      <c r="DB1105" s="267"/>
      <c r="DC1105" s="267"/>
      <c r="DD1105" s="267"/>
      <c r="DE1105" s="267"/>
      <c r="DF1105" s="267"/>
      <c r="DG1105" s="267"/>
      <c r="DH1105" s="267"/>
      <c r="DI1105" s="267"/>
      <c r="DJ1105" s="267"/>
      <c r="DK1105" s="267"/>
      <c r="DL1105" s="267"/>
      <c r="DM1105" s="267"/>
      <c r="DN1105" s="267"/>
      <c r="DO1105" s="267"/>
      <c r="DP1105" s="267"/>
      <c r="DQ1105" s="267"/>
      <c r="DR1105" s="267"/>
      <c r="DS1105" s="267"/>
      <c r="DT1105" s="267"/>
      <c r="DU1105" s="267"/>
      <c r="DV1105" s="267"/>
      <c r="DW1105" s="267"/>
      <c r="DX1105" s="267"/>
      <c r="DY1105" s="267"/>
      <c r="DZ1105" s="267"/>
      <c r="EA1105" s="267"/>
      <c r="EB1105" s="267"/>
      <c r="EC1105" s="267"/>
      <c r="ED1105" s="267"/>
      <c r="EE1105" s="267"/>
      <c r="EF1105" s="267"/>
      <c r="EG1105" s="267"/>
      <c r="EH1105" s="267"/>
      <c r="EI1105" s="267"/>
      <c r="EJ1105" s="267"/>
      <c r="EK1105" s="267"/>
      <c r="EL1105" s="267"/>
      <c r="EM1105" s="267"/>
      <c r="EN1105" s="267"/>
      <c r="EO1105" s="267"/>
      <c r="EP1105" s="267"/>
      <c r="EQ1105" s="267"/>
      <c r="ER1105" s="267"/>
      <c r="ES1105" s="267"/>
      <c r="ET1105" s="267"/>
      <c r="EU1105" s="267"/>
      <c r="EV1105" s="267"/>
      <c r="EW1105" s="267"/>
      <c r="EX1105" s="267"/>
      <c r="EY1105" s="267"/>
      <c r="EZ1105" s="267"/>
      <c r="FA1105" s="267"/>
      <c r="FB1105" s="267"/>
      <c r="FC1105" s="267"/>
      <c r="FD1105" s="267"/>
      <c r="FE1105" s="267"/>
      <c r="FF1105" s="267"/>
      <c r="FG1105" s="267"/>
      <c r="FH1105" s="267"/>
      <c r="FI1105" s="267"/>
      <c r="FJ1105" s="267"/>
      <c r="FK1105" s="267"/>
      <c r="FL1105" s="267"/>
      <c r="FM1105" s="267"/>
      <c r="FN1105" s="267"/>
      <c r="FO1105" s="267"/>
      <c r="FP1105" s="267"/>
      <c r="FQ1105" s="267"/>
      <c r="FR1105" s="267"/>
      <c r="FS1105" s="267"/>
      <c r="FT1105" s="267"/>
      <c r="FU1105" s="267"/>
      <c r="FV1105" s="267"/>
      <c r="FW1105" s="267"/>
      <c r="FX1105" s="267"/>
      <c r="FY1105" s="267"/>
      <c r="FZ1105" s="267"/>
      <c r="GA1105" s="267"/>
      <c r="GB1105" s="267"/>
      <c r="GC1105" s="267"/>
      <c r="GD1105" s="267"/>
      <c r="GE1105" s="267"/>
      <c r="GF1105" s="267"/>
      <c r="GG1105" s="267"/>
      <c r="GH1105" s="267"/>
      <c r="GI1105" s="267"/>
      <c r="GJ1105" s="267"/>
      <c r="GK1105" s="267"/>
      <c r="GL1105" s="267"/>
      <c r="GM1105" s="267"/>
      <c r="GN1105" s="267"/>
      <c r="GO1105" s="267"/>
      <c r="GP1105" s="267"/>
      <c r="GQ1105" s="267"/>
      <c r="GR1105" s="267"/>
      <c r="GS1105" s="267"/>
      <c r="GT1105" s="267"/>
      <c r="GU1105" s="267"/>
      <c r="GV1105" s="267"/>
    </row>
    <row r="1106" spans="1:204" s="502" customFormat="1">
      <c r="A1106" s="258"/>
      <c r="B1106" s="425"/>
      <c r="C1106" s="260"/>
      <c r="D1106" s="261"/>
      <c r="E1106" s="262"/>
      <c r="F1106" s="263"/>
      <c r="G1106" s="426"/>
      <c r="H1106" s="428"/>
      <c r="I1106" s="507"/>
      <c r="J1106" s="508"/>
      <c r="K1106" s="509"/>
      <c r="L1106" s="510"/>
      <c r="N1106" s="511"/>
      <c r="O1106" s="511"/>
      <c r="P1106" s="267"/>
      <c r="Q1106" s="267"/>
      <c r="R1106" s="267"/>
      <c r="S1106" s="267"/>
      <c r="T1106" s="267"/>
      <c r="U1106" s="267"/>
      <c r="V1106" s="267"/>
      <c r="W1106" s="267"/>
      <c r="X1106" s="267"/>
      <c r="Y1106" s="267"/>
      <c r="Z1106" s="267"/>
      <c r="AA1106" s="267"/>
      <c r="AB1106" s="267"/>
      <c r="AC1106" s="267"/>
      <c r="AD1106" s="267"/>
      <c r="AE1106" s="267"/>
      <c r="AF1106" s="267"/>
      <c r="AG1106" s="267"/>
      <c r="AH1106" s="267"/>
      <c r="AI1106" s="267"/>
      <c r="AJ1106" s="267"/>
      <c r="AK1106" s="267"/>
      <c r="AL1106" s="267"/>
      <c r="AM1106" s="267"/>
      <c r="AN1106" s="267"/>
      <c r="AO1106" s="267"/>
      <c r="AP1106" s="267"/>
      <c r="AQ1106" s="267"/>
      <c r="AR1106" s="267"/>
      <c r="AS1106" s="267"/>
      <c r="AT1106" s="267"/>
      <c r="AU1106" s="267"/>
      <c r="AV1106" s="267"/>
      <c r="AW1106" s="267"/>
      <c r="AX1106" s="267"/>
      <c r="AY1106" s="267"/>
      <c r="AZ1106" s="267"/>
      <c r="BA1106" s="267"/>
      <c r="BB1106" s="267"/>
      <c r="BC1106" s="267"/>
      <c r="BD1106" s="267"/>
      <c r="BE1106" s="267"/>
      <c r="BF1106" s="267"/>
      <c r="BG1106" s="267"/>
      <c r="BH1106" s="267"/>
      <c r="BI1106" s="267"/>
      <c r="BJ1106" s="267"/>
      <c r="BK1106" s="267"/>
      <c r="BL1106" s="267"/>
      <c r="BM1106" s="267"/>
      <c r="BN1106" s="267"/>
      <c r="BO1106" s="267"/>
      <c r="BP1106" s="267"/>
      <c r="BQ1106" s="267"/>
      <c r="BR1106" s="267"/>
      <c r="BS1106" s="26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267"/>
      <c r="CJ1106" s="267"/>
      <c r="CK1106" s="267"/>
      <c r="CL1106" s="267"/>
      <c r="CM1106" s="267"/>
      <c r="CN1106" s="267"/>
      <c r="CO1106" s="267"/>
      <c r="CP1106" s="267"/>
      <c r="CQ1106" s="267"/>
      <c r="CR1106" s="267"/>
      <c r="CS1106" s="267"/>
      <c r="CT1106" s="267"/>
      <c r="CU1106" s="267"/>
      <c r="CV1106" s="267"/>
      <c r="CW1106" s="267"/>
      <c r="CX1106" s="267"/>
      <c r="CY1106" s="267"/>
      <c r="CZ1106" s="267"/>
      <c r="DA1106" s="267"/>
      <c r="DB1106" s="267"/>
      <c r="DC1106" s="267"/>
      <c r="DD1106" s="267"/>
      <c r="DE1106" s="267"/>
      <c r="DF1106" s="267"/>
      <c r="DG1106" s="267"/>
      <c r="DH1106" s="267"/>
      <c r="DI1106" s="267"/>
      <c r="DJ1106" s="267"/>
      <c r="DK1106" s="267"/>
      <c r="DL1106" s="267"/>
      <c r="DM1106" s="267"/>
      <c r="DN1106" s="267"/>
      <c r="DO1106" s="267"/>
      <c r="DP1106" s="267"/>
      <c r="DQ1106" s="267"/>
      <c r="DR1106" s="267"/>
      <c r="DS1106" s="267"/>
      <c r="DT1106" s="267"/>
      <c r="DU1106" s="267"/>
      <c r="DV1106" s="267"/>
      <c r="DW1106" s="267"/>
      <c r="DX1106" s="267"/>
      <c r="DY1106" s="267"/>
      <c r="DZ1106" s="267"/>
      <c r="EA1106" s="267"/>
      <c r="EB1106" s="267"/>
      <c r="EC1106" s="267"/>
      <c r="ED1106" s="267"/>
      <c r="EE1106" s="267"/>
      <c r="EF1106" s="267"/>
      <c r="EG1106" s="267"/>
      <c r="EH1106" s="267"/>
      <c r="EI1106" s="267"/>
      <c r="EJ1106" s="267"/>
      <c r="EK1106" s="267"/>
      <c r="EL1106" s="267"/>
      <c r="EM1106" s="267"/>
      <c r="EN1106" s="267"/>
      <c r="EO1106" s="267"/>
      <c r="EP1106" s="267"/>
      <c r="EQ1106" s="267"/>
      <c r="ER1106" s="267"/>
      <c r="ES1106" s="267"/>
      <c r="ET1106" s="267"/>
      <c r="EU1106" s="267"/>
      <c r="EV1106" s="267"/>
      <c r="EW1106" s="267"/>
      <c r="EX1106" s="267"/>
      <c r="EY1106" s="267"/>
      <c r="EZ1106" s="267"/>
      <c r="FA1106" s="267"/>
      <c r="FB1106" s="267"/>
      <c r="FC1106" s="267"/>
      <c r="FD1106" s="267"/>
      <c r="FE1106" s="267"/>
      <c r="FF1106" s="267"/>
      <c r="FG1106" s="267"/>
      <c r="FH1106" s="267"/>
      <c r="FI1106" s="267"/>
      <c r="FJ1106" s="267"/>
      <c r="FK1106" s="267"/>
      <c r="FL1106" s="267"/>
      <c r="FM1106" s="267"/>
      <c r="FN1106" s="267"/>
      <c r="FO1106" s="267"/>
      <c r="FP1106" s="267"/>
      <c r="FQ1106" s="267"/>
      <c r="FR1106" s="267"/>
      <c r="FS1106" s="267"/>
      <c r="FT1106" s="267"/>
      <c r="FU1106" s="267"/>
      <c r="FV1106" s="267"/>
      <c r="FW1106" s="267"/>
      <c r="FX1106" s="267"/>
      <c r="FY1106" s="267"/>
      <c r="FZ1106" s="267"/>
      <c r="GA1106" s="267"/>
      <c r="GB1106" s="267"/>
      <c r="GC1106" s="267"/>
      <c r="GD1106" s="267"/>
      <c r="GE1106" s="267"/>
      <c r="GF1106" s="267"/>
      <c r="GG1106" s="267"/>
      <c r="GH1106" s="267"/>
      <c r="GI1106" s="267"/>
      <c r="GJ1106" s="267"/>
      <c r="GK1106" s="267"/>
      <c r="GL1106" s="267"/>
      <c r="GM1106" s="267"/>
      <c r="GN1106" s="267"/>
      <c r="GO1106" s="267"/>
      <c r="GP1106" s="267"/>
      <c r="GQ1106" s="267"/>
      <c r="GR1106" s="267"/>
      <c r="GS1106" s="267"/>
      <c r="GT1106" s="267"/>
      <c r="GU1106" s="267"/>
      <c r="GV1106" s="267"/>
    </row>
    <row r="1107" spans="1:204" s="502" customFormat="1">
      <c r="A1107" s="258"/>
      <c r="B1107" s="425"/>
      <c r="C1107" s="260"/>
      <c r="D1107" s="261"/>
      <c r="E1107" s="262"/>
      <c r="F1107" s="263"/>
      <c r="G1107" s="426"/>
      <c r="H1107" s="428"/>
      <c r="I1107" s="507"/>
      <c r="J1107" s="508"/>
      <c r="K1107" s="509"/>
      <c r="L1107" s="510"/>
      <c r="N1107" s="511"/>
      <c r="O1107" s="511"/>
      <c r="P1107" s="267"/>
      <c r="Q1107" s="267"/>
      <c r="R1107" s="267"/>
      <c r="S1107" s="267"/>
      <c r="T1107" s="267"/>
      <c r="U1107" s="267"/>
      <c r="V1107" s="267"/>
      <c r="W1107" s="267"/>
      <c r="X1107" s="267"/>
      <c r="Y1107" s="267"/>
      <c r="Z1107" s="267"/>
      <c r="AA1107" s="267"/>
      <c r="AB1107" s="267"/>
      <c r="AC1107" s="267"/>
      <c r="AD1107" s="267"/>
      <c r="AE1107" s="267"/>
      <c r="AF1107" s="267"/>
      <c r="AG1107" s="267"/>
      <c r="AH1107" s="267"/>
      <c r="AI1107" s="267"/>
      <c r="AJ1107" s="267"/>
      <c r="AK1107" s="267"/>
      <c r="AL1107" s="267"/>
      <c r="AM1107" s="267"/>
      <c r="AN1107" s="267"/>
      <c r="AO1107" s="267"/>
      <c r="AP1107" s="267"/>
      <c r="AQ1107" s="267"/>
      <c r="AR1107" s="267"/>
      <c r="AS1107" s="267"/>
      <c r="AT1107" s="267"/>
      <c r="AU1107" s="267"/>
      <c r="AV1107" s="267"/>
      <c r="AW1107" s="267"/>
      <c r="AX1107" s="267"/>
      <c r="AY1107" s="267"/>
      <c r="AZ1107" s="267"/>
      <c r="BA1107" s="267"/>
      <c r="BB1107" s="267"/>
      <c r="BC1107" s="267"/>
      <c r="BD1107" s="267"/>
      <c r="BE1107" s="267"/>
      <c r="BF1107" s="267"/>
      <c r="BG1107" s="267"/>
      <c r="BH1107" s="267"/>
      <c r="BI1107" s="267"/>
      <c r="BJ1107" s="267"/>
      <c r="BK1107" s="267"/>
      <c r="BL1107" s="267"/>
      <c r="BM1107" s="267"/>
      <c r="BN1107" s="267"/>
      <c r="BO1107" s="267"/>
      <c r="BP1107" s="267"/>
      <c r="BQ1107" s="267"/>
      <c r="BR1107" s="267"/>
      <c r="BS1107" s="26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267"/>
      <c r="CJ1107" s="267"/>
      <c r="CK1107" s="267"/>
      <c r="CL1107" s="267"/>
      <c r="CM1107" s="267"/>
      <c r="CN1107" s="267"/>
      <c r="CO1107" s="267"/>
      <c r="CP1107" s="267"/>
      <c r="CQ1107" s="267"/>
      <c r="CR1107" s="267"/>
      <c r="CS1107" s="267"/>
      <c r="CT1107" s="267"/>
      <c r="CU1107" s="267"/>
      <c r="CV1107" s="267"/>
      <c r="CW1107" s="267"/>
      <c r="CX1107" s="267"/>
      <c r="CY1107" s="267"/>
      <c r="CZ1107" s="267"/>
      <c r="DA1107" s="267"/>
      <c r="DB1107" s="267"/>
      <c r="DC1107" s="267"/>
      <c r="DD1107" s="267"/>
      <c r="DE1107" s="267"/>
      <c r="DF1107" s="267"/>
      <c r="DG1107" s="267"/>
      <c r="DH1107" s="267"/>
      <c r="DI1107" s="267"/>
      <c r="DJ1107" s="267"/>
      <c r="DK1107" s="267"/>
      <c r="DL1107" s="267"/>
      <c r="DM1107" s="267"/>
      <c r="DN1107" s="267"/>
      <c r="DO1107" s="267"/>
      <c r="DP1107" s="267"/>
      <c r="DQ1107" s="267"/>
      <c r="DR1107" s="267"/>
      <c r="DS1107" s="267"/>
      <c r="DT1107" s="267"/>
      <c r="DU1107" s="267"/>
      <c r="DV1107" s="267"/>
      <c r="DW1107" s="267"/>
      <c r="DX1107" s="267"/>
      <c r="DY1107" s="267"/>
      <c r="DZ1107" s="267"/>
      <c r="EA1107" s="267"/>
      <c r="EB1107" s="267"/>
      <c r="EC1107" s="267"/>
      <c r="ED1107" s="267"/>
      <c r="EE1107" s="267"/>
      <c r="EF1107" s="267"/>
      <c r="EG1107" s="267"/>
      <c r="EH1107" s="267"/>
      <c r="EI1107" s="267"/>
      <c r="EJ1107" s="267"/>
      <c r="EK1107" s="267"/>
      <c r="EL1107" s="267"/>
      <c r="EM1107" s="267"/>
      <c r="EN1107" s="267"/>
      <c r="EO1107" s="267"/>
      <c r="EP1107" s="267"/>
      <c r="EQ1107" s="267"/>
      <c r="ER1107" s="267"/>
      <c r="ES1107" s="267"/>
      <c r="ET1107" s="267"/>
      <c r="EU1107" s="267"/>
      <c r="EV1107" s="267"/>
      <c r="EW1107" s="267"/>
      <c r="EX1107" s="267"/>
      <c r="EY1107" s="267"/>
      <c r="EZ1107" s="267"/>
      <c r="FA1107" s="267"/>
      <c r="FB1107" s="267"/>
      <c r="FC1107" s="267"/>
      <c r="FD1107" s="267"/>
      <c r="FE1107" s="267"/>
      <c r="FF1107" s="267"/>
      <c r="FG1107" s="267"/>
      <c r="FH1107" s="267"/>
      <c r="FI1107" s="267"/>
      <c r="FJ1107" s="267"/>
      <c r="FK1107" s="267"/>
      <c r="FL1107" s="267"/>
      <c r="FM1107" s="267"/>
      <c r="FN1107" s="267"/>
      <c r="FO1107" s="267"/>
      <c r="FP1107" s="267"/>
      <c r="FQ1107" s="267"/>
      <c r="FR1107" s="267"/>
      <c r="FS1107" s="267"/>
      <c r="FT1107" s="267"/>
      <c r="FU1107" s="267"/>
      <c r="FV1107" s="267"/>
      <c r="FW1107" s="267"/>
      <c r="FX1107" s="267"/>
      <c r="FY1107" s="267"/>
      <c r="FZ1107" s="267"/>
      <c r="GA1107" s="267"/>
      <c r="GB1107" s="267"/>
      <c r="GC1107" s="267"/>
      <c r="GD1107" s="267"/>
      <c r="GE1107" s="267"/>
      <c r="GF1107" s="267"/>
      <c r="GG1107" s="267"/>
      <c r="GH1107" s="267"/>
      <c r="GI1107" s="267"/>
      <c r="GJ1107" s="267"/>
      <c r="GK1107" s="267"/>
      <c r="GL1107" s="267"/>
      <c r="GM1107" s="267"/>
      <c r="GN1107" s="267"/>
      <c r="GO1107" s="267"/>
      <c r="GP1107" s="267"/>
      <c r="GQ1107" s="267"/>
      <c r="GR1107" s="267"/>
      <c r="GS1107" s="267"/>
      <c r="GT1107" s="267"/>
      <c r="GU1107" s="267"/>
      <c r="GV1107" s="267"/>
    </row>
    <row r="1108" spans="1:204" s="502" customFormat="1">
      <c r="A1108" s="258"/>
      <c r="B1108" s="425"/>
      <c r="C1108" s="260"/>
      <c r="D1108" s="261"/>
      <c r="E1108" s="262"/>
      <c r="F1108" s="263"/>
      <c r="G1108" s="426"/>
      <c r="H1108" s="428"/>
      <c r="I1108" s="507"/>
      <c r="J1108" s="508"/>
      <c r="K1108" s="509"/>
      <c r="L1108" s="510"/>
      <c r="N1108" s="511"/>
      <c r="O1108" s="511"/>
      <c r="P1108" s="267"/>
      <c r="Q1108" s="267"/>
      <c r="R1108" s="267"/>
      <c r="S1108" s="267"/>
      <c r="T1108" s="267"/>
      <c r="U1108" s="267"/>
      <c r="V1108" s="267"/>
      <c r="W1108" s="267"/>
      <c r="X1108" s="267"/>
      <c r="Y1108" s="267"/>
      <c r="Z1108" s="267"/>
      <c r="AA1108" s="267"/>
      <c r="AB1108" s="267"/>
      <c r="AC1108" s="267"/>
      <c r="AD1108" s="267"/>
      <c r="AE1108" s="267"/>
      <c r="AF1108" s="267"/>
      <c r="AG1108" s="267"/>
      <c r="AH1108" s="267"/>
      <c r="AI1108" s="267"/>
      <c r="AJ1108" s="267"/>
      <c r="AK1108" s="267"/>
      <c r="AL1108" s="267"/>
      <c r="AM1108" s="267"/>
      <c r="AN1108" s="267"/>
      <c r="AO1108" s="267"/>
      <c r="AP1108" s="267"/>
      <c r="AQ1108" s="267"/>
      <c r="AR1108" s="267"/>
      <c r="AS1108" s="267"/>
      <c r="AT1108" s="267"/>
      <c r="AU1108" s="267"/>
      <c r="AV1108" s="267"/>
      <c r="AW1108" s="267"/>
      <c r="AX1108" s="267"/>
      <c r="AY1108" s="267"/>
      <c r="AZ1108" s="267"/>
      <c r="BA1108" s="267"/>
      <c r="BB1108" s="267"/>
      <c r="BC1108" s="267"/>
      <c r="BD1108" s="267"/>
      <c r="BE1108" s="267"/>
      <c r="BF1108" s="267"/>
      <c r="BG1108" s="267"/>
      <c r="BH1108" s="267"/>
      <c r="BI1108" s="267"/>
      <c r="BJ1108" s="267"/>
      <c r="BK1108" s="267"/>
      <c r="BL1108" s="267"/>
      <c r="BM1108" s="267"/>
      <c r="BN1108" s="267"/>
      <c r="BO1108" s="267"/>
      <c r="BP1108" s="267"/>
      <c r="BQ1108" s="267"/>
      <c r="BR1108" s="267"/>
      <c r="BS1108" s="26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267"/>
      <c r="CJ1108" s="267"/>
      <c r="CK1108" s="267"/>
      <c r="CL1108" s="267"/>
      <c r="CM1108" s="267"/>
      <c r="CN1108" s="267"/>
      <c r="CO1108" s="267"/>
      <c r="CP1108" s="267"/>
      <c r="CQ1108" s="267"/>
      <c r="CR1108" s="267"/>
      <c r="CS1108" s="267"/>
      <c r="CT1108" s="267"/>
      <c r="CU1108" s="267"/>
      <c r="CV1108" s="267"/>
      <c r="CW1108" s="267"/>
      <c r="CX1108" s="267"/>
      <c r="CY1108" s="267"/>
      <c r="CZ1108" s="267"/>
      <c r="DA1108" s="267"/>
      <c r="DB1108" s="267"/>
      <c r="DC1108" s="267"/>
      <c r="DD1108" s="267"/>
      <c r="DE1108" s="267"/>
      <c r="DF1108" s="267"/>
      <c r="DG1108" s="267"/>
      <c r="DH1108" s="267"/>
      <c r="DI1108" s="267"/>
      <c r="DJ1108" s="267"/>
      <c r="DK1108" s="267"/>
      <c r="DL1108" s="267"/>
      <c r="DM1108" s="267"/>
      <c r="DN1108" s="267"/>
      <c r="DO1108" s="267"/>
      <c r="DP1108" s="267"/>
      <c r="DQ1108" s="267"/>
      <c r="DR1108" s="267"/>
      <c r="DS1108" s="267"/>
      <c r="DT1108" s="267"/>
      <c r="DU1108" s="267"/>
      <c r="DV1108" s="267"/>
      <c r="DW1108" s="267"/>
      <c r="DX1108" s="267"/>
      <c r="DY1108" s="267"/>
      <c r="DZ1108" s="267"/>
      <c r="EA1108" s="267"/>
      <c r="EB1108" s="267"/>
      <c r="EC1108" s="267"/>
      <c r="ED1108" s="267"/>
      <c r="EE1108" s="267"/>
      <c r="EF1108" s="267"/>
      <c r="EG1108" s="267"/>
      <c r="EH1108" s="267"/>
      <c r="EI1108" s="267"/>
      <c r="EJ1108" s="267"/>
      <c r="EK1108" s="267"/>
      <c r="EL1108" s="267"/>
      <c r="EM1108" s="267"/>
      <c r="EN1108" s="267"/>
      <c r="EO1108" s="267"/>
      <c r="EP1108" s="267"/>
      <c r="EQ1108" s="267"/>
      <c r="ER1108" s="267"/>
      <c r="ES1108" s="267"/>
      <c r="ET1108" s="267"/>
      <c r="EU1108" s="267"/>
      <c r="EV1108" s="267"/>
      <c r="EW1108" s="267"/>
      <c r="EX1108" s="267"/>
      <c r="EY1108" s="267"/>
      <c r="EZ1108" s="267"/>
      <c r="FA1108" s="267"/>
      <c r="FB1108" s="267"/>
      <c r="FC1108" s="267"/>
      <c r="FD1108" s="267"/>
      <c r="FE1108" s="267"/>
      <c r="FF1108" s="267"/>
      <c r="FG1108" s="267"/>
      <c r="FH1108" s="267"/>
      <c r="FI1108" s="267"/>
      <c r="FJ1108" s="267"/>
      <c r="FK1108" s="267"/>
      <c r="FL1108" s="267"/>
      <c r="FM1108" s="267"/>
      <c r="FN1108" s="267"/>
      <c r="FO1108" s="267"/>
      <c r="FP1108" s="267"/>
      <c r="FQ1108" s="267"/>
      <c r="FR1108" s="267"/>
      <c r="FS1108" s="267"/>
      <c r="FT1108" s="267"/>
      <c r="FU1108" s="267"/>
      <c r="FV1108" s="267"/>
      <c r="FW1108" s="267"/>
      <c r="FX1108" s="267"/>
      <c r="FY1108" s="267"/>
      <c r="FZ1108" s="267"/>
      <c r="GA1108" s="267"/>
      <c r="GB1108" s="267"/>
      <c r="GC1108" s="267"/>
      <c r="GD1108" s="267"/>
      <c r="GE1108" s="267"/>
      <c r="GF1108" s="267"/>
      <c r="GG1108" s="267"/>
      <c r="GH1108" s="267"/>
      <c r="GI1108" s="267"/>
      <c r="GJ1108" s="267"/>
      <c r="GK1108" s="267"/>
      <c r="GL1108" s="267"/>
      <c r="GM1108" s="267"/>
      <c r="GN1108" s="267"/>
      <c r="GO1108" s="267"/>
      <c r="GP1108" s="267"/>
      <c r="GQ1108" s="267"/>
      <c r="GR1108" s="267"/>
      <c r="GS1108" s="267"/>
      <c r="GT1108" s="267"/>
      <c r="GU1108" s="267"/>
      <c r="GV1108" s="267"/>
    </row>
    <row r="1110" spans="1:204" s="502" customFormat="1">
      <c r="A1110" s="258"/>
      <c r="B1110" s="425"/>
      <c r="C1110" s="260"/>
      <c r="D1110" s="261"/>
      <c r="E1110" s="262"/>
      <c r="F1110" s="263"/>
      <c r="G1110" s="426"/>
      <c r="H1110" s="428"/>
      <c r="I1110" s="507"/>
      <c r="J1110" s="508"/>
      <c r="K1110" s="509"/>
      <c r="L1110" s="510"/>
      <c r="N1110" s="511"/>
      <c r="O1110" s="511"/>
      <c r="P1110" s="267"/>
      <c r="Q1110" s="267"/>
      <c r="R1110" s="267"/>
      <c r="S1110" s="267"/>
      <c r="T1110" s="267"/>
      <c r="U1110" s="267"/>
      <c r="V1110" s="267"/>
      <c r="W1110" s="267"/>
      <c r="X1110" s="267"/>
      <c r="Y1110" s="267"/>
      <c r="Z1110" s="267"/>
      <c r="AA1110" s="267"/>
      <c r="AB1110" s="267"/>
      <c r="AC1110" s="267"/>
      <c r="AD1110" s="267"/>
      <c r="AE1110" s="267"/>
      <c r="AF1110" s="267"/>
      <c r="AG1110" s="267"/>
      <c r="AH1110" s="267"/>
      <c r="AI1110" s="267"/>
      <c r="AJ1110" s="267"/>
      <c r="AK1110" s="267"/>
      <c r="AL1110" s="267"/>
      <c r="AM1110" s="267"/>
      <c r="AN1110" s="267"/>
      <c r="AO1110" s="267"/>
      <c r="AP1110" s="267"/>
      <c r="AQ1110" s="267"/>
      <c r="AR1110" s="267"/>
      <c r="AS1110" s="267"/>
      <c r="AT1110" s="267"/>
      <c r="AU1110" s="267"/>
      <c r="AV1110" s="267"/>
      <c r="AW1110" s="267"/>
      <c r="AX1110" s="267"/>
      <c r="AY1110" s="267"/>
      <c r="AZ1110" s="267"/>
      <c r="BA1110" s="267"/>
      <c r="BB1110" s="267"/>
      <c r="BC1110" s="267"/>
      <c r="BD1110" s="267"/>
      <c r="BE1110" s="267"/>
      <c r="BF1110" s="267"/>
      <c r="BG1110" s="267"/>
      <c r="BH1110" s="267"/>
      <c r="BI1110" s="267"/>
      <c r="BJ1110" s="267"/>
      <c r="BK1110" s="267"/>
      <c r="BL1110" s="267"/>
      <c r="BM1110" s="267"/>
      <c r="BN1110" s="267"/>
      <c r="BO1110" s="267"/>
      <c r="BP1110" s="267"/>
      <c r="BQ1110" s="267"/>
      <c r="BR1110" s="267"/>
      <c r="BS1110" s="26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267"/>
      <c r="CJ1110" s="267"/>
      <c r="CK1110" s="267"/>
      <c r="CL1110" s="267"/>
      <c r="CM1110" s="267"/>
      <c r="CN1110" s="267"/>
      <c r="CO1110" s="267"/>
      <c r="CP1110" s="267"/>
      <c r="CQ1110" s="267"/>
      <c r="CR1110" s="267"/>
      <c r="CS1110" s="267"/>
      <c r="CT1110" s="267"/>
      <c r="CU1110" s="267"/>
      <c r="CV1110" s="267"/>
      <c r="CW1110" s="267"/>
      <c r="CX1110" s="267"/>
      <c r="CY1110" s="267"/>
      <c r="CZ1110" s="267"/>
      <c r="DA1110" s="267"/>
      <c r="DB1110" s="267"/>
      <c r="DC1110" s="267"/>
      <c r="DD1110" s="267"/>
      <c r="DE1110" s="267"/>
      <c r="DF1110" s="267"/>
      <c r="DG1110" s="267"/>
      <c r="DH1110" s="267"/>
      <c r="DI1110" s="267"/>
      <c r="DJ1110" s="267"/>
      <c r="DK1110" s="267"/>
      <c r="DL1110" s="267"/>
      <c r="DM1110" s="267"/>
      <c r="DN1110" s="267"/>
      <c r="DO1110" s="267"/>
      <c r="DP1110" s="267"/>
      <c r="DQ1110" s="267"/>
      <c r="DR1110" s="267"/>
      <c r="DS1110" s="267"/>
      <c r="DT1110" s="267"/>
      <c r="DU1110" s="267"/>
      <c r="DV1110" s="267"/>
      <c r="DW1110" s="267"/>
      <c r="DX1110" s="267"/>
      <c r="DY1110" s="267"/>
      <c r="DZ1110" s="267"/>
      <c r="EA1110" s="267"/>
      <c r="EB1110" s="267"/>
      <c r="EC1110" s="267"/>
      <c r="ED1110" s="267"/>
      <c r="EE1110" s="267"/>
      <c r="EF1110" s="267"/>
      <c r="EG1110" s="267"/>
      <c r="EH1110" s="267"/>
      <c r="EI1110" s="267"/>
      <c r="EJ1110" s="267"/>
      <c r="EK1110" s="267"/>
      <c r="EL1110" s="267"/>
      <c r="EM1110" s="267"/>
      <c r="EN1110" s="267"/>
      <c r="EO1110" s="267"/>
      <c r="EP1110" s="267"/>
      <c r="EQ1110" s="267"/>
      <c r="ER1110" s="267"/>
      <c r="ES1110" s="267"/>
      <c r="ET1110" s="267"/>
      <c r="EU1110" s="267"/>
      <c r="EV1110" s="267"/>
      <c r="EW1110" s="267"/>
      <c r="EX1110" s="267"/>
      <c r="EY1110" s="267"/>
      <c r="EZ1110" s="267"/>
      <c r="FA1110" s="267"/>
      <c r="FB1110" s="267"/>
      <c r="FC1110" s="267"/>
      <c r="FD1110" s="267"/>
      <c r="FE1110" s="267"/>
      <c r="FF1110" s="267"/>
      <c r="FG1110" s="267"/>
      <c r="FH1110" s="267"/>
      <c r="FI1110" s="267"/>
      <c r="FJ1110" s="267"/>
      <c r="FK1110" s="267"/>
      <c r="FL1110" s="267"/>
      <c r="FM1110" s="267"/>
      <c r="FN1110" s="267"/>
      <c r="FO1110" s="267"/>
      <c r="FP1110" s="267"/>
      <c r="FQ1110" s="267"/>
      <c r="FR1110" s="267"/>
      <c r="FS1110" s="267"/>
      <c r="FT1110" s="267"/>
      <c r="FU1110" s="267"/>
      <c r="FV1110" s="267"/>
      <c r="FW1110" s="267"/>
      <c r="FX1110" s="267"/>
      <c r="FY1110" s="267"/>
      <c r="FZ1110" s="267"/>
      <c r="GA1110" s="267"/>
      <c r="GB1110" s="267"/>
      <c r="GC1110" s="267"/>
      <c r="GD1110" s="267"/>
      <c r="GE1110" s="267"/>
      <c r="GF1110" s="267"/>
      <c r="GG1110" s="267"/>
      <c r="GH1110" s="267"/>
      <c r="GI1110" s="267"/>
      <c r="GJ1110" s="267"/>
      <c r="GK1110" s="267"/>
      <c r="GL1110" s="267"/>
      <c r="GM1110" s="267"/>
      <c r="GN1110" s="267"/>
      <c r="GO1110" s="267"/>
      <c r="GP1110" s="267"/>
      <c r="GQ1110" s="267"/>
      <c r="GR1110" s="267"/>
      <c r="GS1110" s="267"/>
      <c r="GT1110" s="267"/>
      <c r="GU1110" s="267"/>
      <c r="GV1110" s="267"/>
    </row>
    <row r="1112" spans="1:204" s="502" customFormat="1">
      <c r="A1112" s="258"/>
      <c r="B1112" s="425"/>
      <c r="C1112" s="260"/>
      <c r="D1112" s="261"/>
      <c r="E1112" s="262"/>
      <c r="F1112" s="263"/>
      <c r="G1112" s="426"/>
      <c r="H1112" s="428"/>
      <c r="I1112" s="507"/>
      <c r="J1112" s="508"/>
      <c r="K1112" s="509"/>
      <c r="L1112" s="510"/>
      <c r="N1112" s="511"/>
      <c r="O1112" s="511"/>
      <c r="P1112" s="267"/>
      <c r="Q1112" s="267"/>
      <c r="R1112" s="267"/>
      <c r="S1112" s="267"/>
      <c r="T1112" s="267"/>
      <c r="U1112" s="267"/>
      <c r="V1112" s="267"/>
      <c r="W1112" s="267"/>
      <c r="X1112" s="267"/>
      <c r="Y1112" s="267"/>
      <c r="Z1112" s="267"/>
      <c r="AA1112" s="267"/>
      <c r="AB1112" s="267"/>
      <c r="AC1112" s="267"/>
      <c r="AD1112" s="267"/>
      <c r="AE1112" s="267"/>
      <c r="AF1112" s="267"/>
      <c r="AG1112" s="267"/>
      <c r="AH1112" s="267"/>
      <c r="AI1112" s="267"/>
      <c r="AJ1112" s="267"/>
      <c r="AK1112" s="267"/>
      <c r="AL1112" s="267"/>
      <c r="AM1112" s="267"/>
      <c r="AN1112" s="267"/>
      <c r="AO1112" s="267"/>
      <c r="AP1112" s="267"/>
      <c r="AQ1112" s="267"/>
      <c r="AR1112" s="267"/>
      <c r="AS1112" s="267"/>
      <c r="AT1112" s="267"/>
      <c r="AU1112" s="267"/>
      <c r="AV1112" s="267"/>
      <c r="AW1112" s="267"/>
      <c r="AX1112" s="267"/>
      <c r="AY1112" s="267"/>
      <c r="AZ1112" s="267"/>
      <c r="BA1112" s="267"/>
      <c r="BB1112" s="267"/>
      <c r="BC1112" s="267"/>
      <c r="BD1112" s="267"/>
      <c r="BE1112" s="267"/>
      <c r="BF1112" s="267"/>
      <c r="BG1112" s="267"/>
      <c r="BH1112" s="267"/>
      <c r="BI1112" s="267"/>
      <c r="BJ1112" s="267"/>
      <c r="BK1112" s="267"/>
      <c r="BL1112" s="267"/>
      <c r="BM1112" s="267"/>
      <c r="BN1112" s="267"/>
      <c r="BO1112" s="267"/>
      <c r="BP1112" s="267"/>
      <c r="BQ1112" s="267"/>
      <c r="BR1112" s="267"/>
      <c r="BS1112" s="26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267"/>
      <c r="CJ1112" s="267"/>
      <c r="CK1112" s="267"/>
      <c r="CL1112" s="267"/>
      <c r="CM1112" s="267"/>
      <c r="CN1112" s="267"/>
      <c r="CO1112" s="267"/>
      <c r="CP1112" s="267"/>
      <c r="CQ1112" s="267"/>
      <c r="CR1112" s="267"/>
      <c r="CS1112" s="267"/>
      <c r="CT1112" s="267"/>
      <c r="CU1112" s="267"/>
      <c r="CV1112" s="267"/>
      <c r="CW1112" s="267"/>
      <c r="CX1112" s="267"/>
      <c r="CY1112" s="267"/>
      <c r="CZ1112" s="267"/>
      <c r="DA1112" s="267"/>
      <c r="DB1112" s="267"/>
      <c r="DC1112" s="267"/>
      <c r="DD1112" s="267"/>
      <c r="DE1112" s="267"/>
      <c r="DF1112" s="267"/>
      <c r="DG1112" s="267"/>
      <c r="DH1112" s="267"/>
      <c r="DI1112" s="267"/>
      <c r="DJ1112" s="267"/>
      <c r="DK1112" s="267"/>
      <c r="DL1112" s="267"/>
      <c r="DM1112" s="267"/>
      <c r="DN1112" s="267"/>
      <c r="DO1112" s="267"/>
      <c r="DP1112" s="267"/>
      <c r="DQ1112" s="267"/>
      <c r="DR1112" s="267"/>
      <c r="DS1112" s="267"/>
      <c r="DT1112" s="267"/>
      <c r="DU1112" s="267"/>
      <c r="DV1112" s="267"/>
      <c r="DW1112" s="267"/>
      <c r="DX1112" s="267"/>
      <c r="DY1112" s="267"/>
      <c r="DZ1112" s="267"/>
      <c r="EA1112" s="267"/>
      <c r="EB1112" s="267"/>
      <c r="EC1112" s="267"/>
      <c r="ED1112" s="267"/>
      <c r="EE1112" s="267"/>
      <c r="EF1112" s="267"/>
      <c r="EG1112" s="267"/>
      <c r="EH1112" s="267"/>
      <c r="EI1112" s="267"/>
      <c r="EJ1112" s="267"/>
      <c r="EK1112" s="267"/>
      <c r="EL1112" s="267"/>
      <c r="EM1112" s="267"/>
      <c r="EN1112" s="267"/>
      <c r="EO1112" s="267"/>
      <c r="EP1112" s="267"/>
      <c r="EQ1112" s="267"/>
      <c r="ER1112" s="267"/>
      <c r="ES1112" s="267"/>
      <c r="ET1112" s="267"/>
      <c r="EU1112" s="267"/>
      <c r="EV1112" s="267"/>
      <c r="EW1112" s="267"/>
      <c r="EX1112" s="267"/>
      <c r="EY1112" s="267"/>
      <c r="EZ1112" s="267"/>
      <c r="FA1112" s="267"/>
      <c r="FB1112" s="267"/>
      <c r="FC1112" s="267"/>
      <c r="FD1112" s="267"/>
      <c r="FE1112" s="267"/>
      <c r="FF1112" s="267"/>
      <c r="FG1112" s="267"/>
      <c r="FH1112" s="267"/>
      <c r="FI1112" s="267"/>
      <c r="FJ1112" s="267"/>
      <c r="FK1112" s="267"/>
      <c r="FL1112" s="267"/>
      <c r="FM1112" s="267"/>
      <c r="FN1112" s="267"/>
      <c r="FO1112" s="267"/>
      <c r="FP1112" s="267"/>
      <c r="FQ1112" s="267"/>
      <c r="FR1112" s="267"/>
      <c r="FS1112" s="267"/>
      <c r="FT1112" s="267"/>
      <c r="FU1112" s="267"/>
      <c r="FV1112" s="267"/>
      <c r="FW1112" s="267"/>
      <c r="FX1112" s="267"/>
      <c r="FY1112" s="267"/>
      <c r="FZ1112" s="267"/>
      <c r="GA1112" s="267"/>
      <c r="GB1112" s="267"/>
      <c r="GC1112" s="267"/>
      <c r="GD1112" s="267"/>
      <c r="GE1112" s="267"/>
      <c r="GF1112" s="267"/>
      <c r="GG1112" s="267"/>
      <c r="GH1112" s="267"/>
      <c r="GI1112" s="267"/>
      <c r="GJ1112" s="267"/>
      <c r="GK1112" s="267"/>
      <c r="GL1112" s="267"/>
      <c r="GM1112" s="267"/>
      <c r="GN1112" s="267"/>
      <c r="GO1112" s="267"/>
      <c r="GP1112" s="267"/>
      <c r="GQ1112" s="267"/>
      <c r="GR1112" s="267"/>
      <c r="GS1112" s="267"/>
      <c r="GT1112" s="267"/>
      <c r="GU1112" s="267"/>
      <c r="GV1112" s="267"/>
    </row>
    <row r="1114" spans="1:204" s="502" customFormat="1">
      <c r="A1114" s="258"/>
      <c r="B1114" s="425"/>
      <c r="C1114" s="260"/>
      <c r="D1114" s="261"/>
      <c r="E1114" s="262"/>
      <c r="F1114" s="263"/>
      <c r="G1114" s="426"/>
      <c r="H1114" s="428"/>
      <c r="I1114" s="507"/>
      <c r="J1114" s="508"/>
      <c r="K1114" s="509"/>
      <c r="L1114" s="510"/>
      <c r="N1114" s="511"/>
      <c r="O1114" s="511"/>
      <c r="P1114" s="267"/>
      <c r="Q1114" s="267"/>
      <c r="R1114" s="267"/>
      <c r="S1114" s="267"/>
      <c r="T1114" s="267"/>
      <c r="U1114" s="267"/>
      <c r="V1114" s="267"/>
      <c r="W1114" s="267"/>
      <c r="X1114" s="267"/>
      <c r="Y1114" s="267"/>
      <c r="Z1114" s="267"/>
      <c r="AA1114" s="267"/>
      <c r="AB1114" s="267"/>
      <c r="AC1114" s="267"/>
      <c r="AD1114" s="267"/>
      <c r="AE1114" s="267"/>
      <c r="AF1114" s="267"/>
      <c r="AG1114" s="267"/>
      <c r="AH1114" s="267"/>
      <c r="AI1114" s="267"/>
      <c r="AJ1114" s="267"/>
      <c r="AK1114" s="267"/>
      <c r="AL1114" s="267"/>
      <c r="AM1114" s="267"/>
      <c r="AN1114" s="267"/>
      <c r="AO1114" s="267"/>
      <c r="AP1114" s="267"/>
      <c r="AQ1114" s="267"/>
      <c r="AR1114" s="267"/>
      <c r="AS1114" s="267"/>
      <c r="AT1114" s="267"/>
      <c r="AU1114" s="267"/>
      <c r="AV1114" s="267"/>
      <c r="AW1114" s="267"/>
      <c r="AX1114" s="267"/>
      <c r="AY1114" s="267"/>
      <c r="AZ1114" s="267"/>
      <c r="BA1114" s="267"/>
      <c r="BB1114" s="267"/>
      <c r="BC1114" s="267"/>
      <c r="BD1114" s="267"/>
      <c r="BE1114" s="267"/>
      <c r="BF1114" s="267"/>
      <c r="BG1114" s="267"/>
      <c r="BH1114" s="267"/>
      <c r="BI1114" s="267"/>
      <c r="BJ1114" s="267"/>
      <c r="BK1114" s="267"/>
      <c r="BL1114" s="267"/>
      <c r="BM1114" s="267"/>
      <c r="BN1114" s="267"/>
      <c r="BO1114" s="267"/>
      <c r="BP1114" s="267"/>
      <c r="BQ1114" s="267"/>
      <c r="BR1114" s="267"/>
      <c r="BS1114" s="26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267"/>
      <c r="CJ1114" s="267"/>
      <c r="CK1114" s="267"/>
      <c r="CL1114" s="267"/>
      <c r="CM1114" s="267"/>
      <c r="CN1114" s="267"/>
      <c r="CO1114" s="267"/>
      <c r="CP1114" s="267"/>
      <c r="CQ1114" s="267"/>
      <c r="CR1114" s="267"/>
      <c r="CS1114" s="267"/>
      <c r="CT1114" s="267"/>
      <c r="CU1114" s="267"/>
      <c r="CV1114" s="267"/>
      <c r="CW1114" s="267"/>
      <c r="CX1114" s="267"/>
      <c r="CY1114" s="267"/>
      <c r="CZ1114" s="267"/>
      <c r="DA1114" s="267"/>
      <c r="DB1114" s="267"/>
      <c r="DC1114" s="267"/>
      <c r="DD1114" s="267"/>
      <c r="DE1114" s="267"/>
      <c r="DF1114" s="267"/>
      <c r="DG1114" s="267"/>
      <c r="DH1114" s="267"/>
      <c r="DI1114" s="267"/>
      <c r="DJ1114" s="267"/>
      <c r="DK1114" s="267"/>
      <c r="DL1114" s="267"/>
      <c r="DM1114" s="267"/>
      <c r="DN1114" s="267"/>
      <c r="DO1114" s="267"/>
      <c r="DP1114" s="267"/>
      <c r="DQ1114" s="267"/>
      <c r="DR1114" s="267"/>
      <c r="DS1114" s="267"/>
      <c r="DT1114" s="267"/>
      <c r="DU1114" s="267"/>
      <c r="DV1114" s="267"/>
      <c r="DW1114" s="267"/>
      <c r="DX1114" s="267"/>
      <c r="DY1114" s="267"/>
      <c r="DZ1114" s="267"/>
      <c r="EA1114" s="267"/>
      <c r="EB1114" s="267"/>
      <c r="EC1114" s="267"/>
      <c r="ED1114" s="267"/>
      <c r="EE1114" s="267"/>
      <c r="EF1114" s="267"/>
      <c r="EG1114" s="267"/>
      <c r="EH1114" s="267"/>
      <c r="EI1114" s="267"/>
      <c r="EJ1114" s="267"/>
      <c r="EK1114" s="267"/>
      <c r="EL1114" s="267"/>
      <c r="EM1114" s="267"/>
      <c r="EN1114" s="267"/>
      <c r="EO1114" s="267"/>
      <c r="EP1114" s="267"/>
      <c r="EQ1114" s="267"/>
      <c r="ER1114" s="267"/>
      <c r="ES1114" s="267"/>
      <c r="ET1114" s="267"/>
      <c r="EU1114" s="267"/>
      <c r="EV1114" s="267"/>
      <c r="EW1114" s="267"/>
      <c r="EX1114" s="267"/>
      <c r="EY1114" s="267"/>
      <c r="EZ1114" s="267"/>
      <c r="FA1114" s="267"/>
      <c r="FB1114" s="267"/>
      <c r="FC1114" s="267"/>
      <c r="FD1114" s="267"/>
      <c r="FE1114" s="267"/>
      <c r="FF1114" s="267"/>
      <c r="FG1114" s="267"/>
      <c r="FH1114" s="267"/>
      <c r="FI1114" s="267"/>
      <c r="FJ1114" s="267"/>
      <c r="FK1114" s="267"/>
      <c r="FL1114" s="267"/>
      <c r="FM1114" s="267"/>
      <c r="FN1114" s="267"/>
      <c r="FO1114" s="267"/>
      <c r="FP1114" s="267"/>
      <c r="FQ1114" s="267"/>
      <c r="FR1114" s="267"/>
      <c r="FS1114" s="267"/>
      <c r="FT1114" s="267"/>
      <c r="FU1114" s="267"/>
      <c r="FV1114" s="267"/>
      <c r="FW1114" s="267"/>
      <c r="FX1114" s="267"/>
      <c r="FY1114" s="267"/>
      <c r="FZ1114" s="267"/>
      <c r="GA1114" s="267"/>
      <c r="GB1114" s="267"/>
      <c r="GC1114" s="267"/>
      <c r="GD1114" s="267"/>
      <c r="GE1114" s="267"/>
      <c r="GF1114" s="267"/>
      <c r="GG1114" s="267"/>
      <c r="GH1114" s="267"/>
      <c r="GI1114" s="267"/>
      <c r="GJ1114" s="267"/>
      <c r="GK1114" s="267"/>
      <c r="GL1114" s="267"/>
      <c r="GM1114" s="267"/>
      <c r="GN1114" s="267"/>
      <c r="GO1114" s="267"/>
      <c r="GP1114" s="267"/>
      <c r="GQ1114" s="267"/>
      <c r="GR1114" s="267"/>
      <c r="GS1114" s="267"/>
      <c r="GT1114" s="267"/>
      <c r="GU1114" s="267"/>
      <c r="GV1114" s="267"/>
    </row>
    <row r="1116" spans="1:204" s="502" customFormat="1">
      <c r="A1116" s="258"/>
      <c r="B1116" s="425"/>
      <c r="C1116" s="260"/>
      <c r="D1116" s="261"/>
      <c r="E1116" s="262"/>
      <c r="F1116" s="263"/>
      <c r="G1116" s="426"/>
      <c r="H1116" s="428"/>
      <c r="I1116" s="507"/>
      <c r="J1116" s="508"/>
      <c r="K1116" s="509"/>
      <c r="L1116" s="510"/>
      <c r="N1116" s="511"/>
      <c r="O1116" s="511"/>
      <c r="P1116" s="267"/>
      <c r="Q1116" s="267"/>
      <c r="R1116" s="267"/>
      <c r="S1116" s="267"/>
      <c r="T1116" s="267"/>
      <c r="U1116" s="267"/>
      <c r="V1116" s="267"/>
      <c r="W1116" s="267"/>
      <c r="X1116" s="267"/>
      <c r="Y1116" s="267"/>
      <c r="Z1116" s="267"/>
      <c r="AA1116" s="267"/>
      <c r="AB1116" s="267"/>
      <c r="AC1116" s="267"/>
      <c r="AD1116" s="267"/>
      <c r="AE1116" s="267"/>
      <c r="AF1116" s="267"/>
      <c r="AG1116" s="267"/>
      <c r="AH1116" s="267"/>
      <c r="AI1116" s="267"/>
      <c r="AJ1116" s="267"/>
      <c r="AK1116" s="267"/>
      <c r="AL1116" s="267"/>
      <c r="AM1116" s="267"/>
      <c r="AN1116" s="267"/>
      <c r="AO1116" s="267"/>
      <c r="AP1116" s="267"/>
      <c r="AQ1116" s="267"/>
      <c r="AR1116" s="267"/>
      <c r="AS1116" s="267"/>
      <c r="AT1116" s="267"/>
      <c r="AU1116" s="267"/>
      <c r="AV1116" s="267"/>
      <c r="AW1116" s="267"/>
      <c r="AX1116" s="267"/>
      <c r="AY1116" s="267"/>
      <c r="AZ1116" s="267"/>
      <c r="BA1116" s="267"/>
      <c r="BB1116" s="267"/>
      <c r="BC1116" s="267"/>
      <c r="BD1116" s="267"/>
      <c r="BE1116" s="267"/>
      <c r="BF1116" s="267"/>
      <c r="BG1116" s="267"/>
      <c r="BH1116" s="267"/>
      <c r="BI1116" s="267"/>
      <c r="BJ1116" s="267"/>
      <c r="BK1116" s="267"/>
      <c r="BL1116" s="267"/>
      <c r="BM1116" s="267"/>
      <c r="BN1116" s="267"/>
      <c r="BO1116" s="267"/>
      <c r="BP1116" s="267"/>
      <c r="BQ1116" s="267"/>
      <c r="BR1116" s="267"/>
      <c r="BS1116" s="26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267"/>
      <c r="CJ1116" s="267"/>
      <c r="CK1116" s="267"/>
      <c r="CL1116" s="267"/>
      <c r="CM1116" s="267"/>
      <c r="CN1116" s="267"/>
      <c r="CO1116" s="267"/>
      <c r="CP1116" s="267"/>
      <c r="CQ1116" s="267"/>
      <c r="CR1116" s="267"/>
      <c r="CS1116" s="267"/>
      <c r="CT1116" s="267"/>
      <c r="CU1116" s="267"/>
      <c r="CV1116" s="267"/>
      <c r="CW1116" s="267"/>
      <c r="CX1116" s="267"/>
      <c r="CY1116" s="267"/>
      <c r="CZ1116" s="267"/>
      <c r="DA1116" s="267"/>
      <c r="DB1116" s="267"/>
      <c r="DC1116" s="267"/>
      <c r="DD1116" s="267"/>
      <c r="DE1116" s="267"/>
      <c r="DF1116" s="267"/>
      <c r="DG1116" s="267"/>
      <c r="DH1116" s="267"/>
      <c r="DI1116" s="267"/>
      <c r="DJ1116" s="267"/>
      <c r="DK1116" s="267"/>
      <c r="DL1116" s="267"/>
      <c r="DM1116" s="267"/>
      <c r="DN1116" s="267"/>
      <c r="DO1116" s="267"/>
      <c r="DP1116" s="267"/>
      <c r="DQ1116" s="267"/>
      <c r="DR1116" s="267"/>
      <c r="DS1116" s="267"/>
      <c r="DT1116" s="267"/>
      <c r="DU1116" s="267"/>
      <c r="DV1116" s="267"/>
      <c r="DW1116" s="267"/>
      <c r="DX1116" s="267"/>
      <c r="DY1116" s="267"/>
      <c r="DZ1116" s="267"/>
      <c r="EA1116" s="267"/>
      <c r="EB1116" s="267"/>
      <c r="EC1116" s="267"/>
      <c r="ED1116" s="267"/>
      <c r="EE1116" s="267"/>
      <c r="EF1116" s="267"/>
      <c r="EG1116" s="267"/>
      <c r="EH1116" s="267"/>
      <c r="EI1116" s="267"/>
      <c r="EJ1116" s="267"/>
      <c r="EK1116" s="267"/>
      <c r="EL1116" s="267"/>
      <c r="EM1116" s="267"/>
      <c r="EN1116" s="267"/>
      <c r="EO1116" s="267"/>
      <c r="EP1116" s="267"/>
      <c r="EQ1116" s="267"/>
      <c r="ER1116" s="267"/>
      <c r="ES1116" s="267"/>
      <c r="ET1116" s="267"/>
      <c r="EU1116" s="267"/>
      <c r="EV1116" s="267"/>
      <c r="EW1116" s="267"/>
      <c r="EX1116" s="267"/>
      <c r="EY1116" s="267"/>
      <c r="EZ1116" s="267"/>
      <c r="FA1116" s="267"/>
      <c r="FB1116" s="267"/>
      <c r="FC1116" s="267"/>
      <c r="FD1116" s="267"/>
      <c r="FE1116" s="267"/>
      <c r="FF1116" s="267"/>
      <c r="FG1116" s="267"/>
      <c r="FH1116" s="267"/>
      <c r="FI1116" s="267"/>
      <c r="FJ1116" s="267"/>
      <c r="FK1116" s="267"/>
      <c r="FL1116" s="267"/>
      <c r="FM1116" s="267"/>
      <c r="FN1116" s="267"/>
      <c r="FO1116" s="267"/>
      <c r="FP1116" s="267"/>
      <c r="FQ1116" s="267"/>
      <c r="FR1116" s="267"/>
      <c r="FS1116" s="267"/>
      <c r="FT1116" s="267"/>
      <c r="FU1116" s="267"/>
      <c r="FV1116" s="267"/>
      <c r="FW1116" s="267"/>
      <c r="FX1116" s="267"/>
      <c r="FY1116" s="267"/>
      <c r="FZ1116" s="267"/>
      <c r="GA1116" s="267"/>
      <c r="GB1116" s="267"/>
      <c r="GC1116" s="267"/>
      <c r="GD1116" s="267"/>
      <c r="GE1116" s="267"/>
      <c r="GF1116" s="267"/>
      <c r="GG1116" s="267"/>
      <c r="GH1116" s="267"/>
      <c r="GI1116" s="267"/>
      <c r="GJ1116" s="267"/>
      <c r="GK1116" s="267"/>
      <c r="GL1116" s="267"/>
      <c r="GM1116" s="267"/>
      <c r="GN1116" s="267"/>
      <c r="GO1116" s="267"/>
      <c r="GP1116" s="267"/>
      <c r="GQ1116" s="267"/>
      <c r="GR1116" s="267"/>
      <c r="GS1116" s="267"/>
      <c r="GT1116" s="267"/>
      <c r="GU1116" s="267"/>
      <c r="GV1116" s="267"/>
    </row>
    <row r="1117" spans="1:204" s="502" customFormat="1">
      <c r="A1117" s="258"/>
      <c r="B1117" s="425"/>
      <c r="C1117" s="260"/>
      <c r="D1117" s="261"/>
      <c r="E1117" s="262"/>
      <c r="F1117" s="263"/>
      <c r="G1117" s="426"/>
      <c r="H1117" s="428"/>
      <c r="I1117" s="507"/>
      <c r="J1117" s="508"/>
      <c r="K1117" s="509"/>
      <c r="L1117" s="510"/>
      <c r="N1117" s="511"/>
      <c r="O1117" s="511"/>
      <c r="P1117" s="267"/>
      <c r="Q1117" s="267"/>
      <c r="R1117" s="267"/>
      <c r="S1117" s="267"/>
      <c r="T1117" s="267"/>
      <c r="U1117" s="267"/>
      <c r="V1117" s="267"/>
      <c r="W1117" s="267"/>
      <c r="X1117" s="267"/>
      <c r="Y1117" s="267"/>
      <c r="Z1117" s="267"/>
      <c r="AA1117" s="267"/>
      <c r="AB1117" s="267"/>
      <c r="AC1117" s="267"/>
      <c r="AD1117" s="267"/>
      <c r="AE1117" s="267"/>
      <c r="AF1117" s="267"/>
      <c r="AG1117" s="267"/>
      <c r="AH1117" s="267"/>
      <c r="AI1117" s="267"/>
      <c r="AJ1117" s="267"/>
      <c r="AK1117" s="267"/>
      <c r="AL1117" s="267"/>
      <c r="AM1117" s="267"/>
      <c r="AN1117" s="267"/>
      <c r="AO1117" s="267"/>
      <c r="AP1117" s="267"/>
      <c r="AQ1117" s="267"/>
      <c r="AR1117" s="267"/>
      <c r="AS1117" s="267"/>
      <c r="AT1117" s="267"/>
      <c r="AU1117" s="267"/>
      <c r="AV1117" s="267"/>
      <c r="AW1117" s="267"/>
      <c r="AX1117" s="267"/>
      <c r="AY1117" s="267"/>
      <c r="AZ1117" s="267"/>
      <c r="BA1117" s="267"/>
      <c r="BB1117" s="267"/>
      <c r="BC1117" s="267"/>
      <c r="BD1117" s="267"/>
      <c r="BE1117" s="267"/>
      <c r="BF1117" s="267"/>
      <c r="BG1117" s="267"/>
      <c r="BH1117" s="267"/>
      <c r="BI1117" s="267"/>
      <c r="BJ1117" s="267"/>
      <c r="BK1117" s="267"/>
      <c r="BL1117" s="267"/>
      <c r="BM1117" s="267"/>
      <c r="BN1117" s="267"/>
      <c r="BO1117" s="267"/>
      <c r="BP1117" s="267"/>
      <c r="BQ1117" s="267"/>
      <c r="BR1117" s="267"/>
      <c r="BS1117" s="26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267"/>
      <c r="CJ1117" s="267"/>
      <c r="CK1117" s="267"/>
      <c r="CL1117" s="267"/>
      <c r="CM1117" s="267"/>
      <c r="CN1117" s="267"/>
      <c r="CO1117" s="267"/>
      <c r="CP1117" s="267"/>
      <c r="CQ1117" s="267"/>
      <c r="CR1117" s="267"/>
      <c r="CS1117" s="267"/>
      <c r="CT1117" s="267"/>
      <c r="CU1117" s="267"/>
      <c r="CV1117" s="267"/>
      <c r="CW1117" s="267"/>
      <c r="CX1117" s="267"/>
      <c r="CY1117" s="267"/>
      <c r="CZ1117" s="267"/>
      <c r="DA1117" s="267"/>
      <c r="DB1117" s="267"/>
      <c r="DC1117" s="267"/>
      <c r="DD1117" s="267"/>
      <c r="DE1117" s="267"/>
      <c r="DF1117" s="267"/>
      <c r="DG1117" s="267"/>
      <c r="DH1117" s="267"/>
      <c r="DI1117" s="267"/>
      <c r="DJ1117" s="267"/>
      <c r="DK1117" s="267"/>
      <c r="DL1117" s="267"/>
      <c r="DM1117" s="267"/>
      <c r="DN1117" s="267"/>
      <c r="DO1117" s="267"/>
      <c r="DP1117" s="267"/>
      <c r="DQ1117" s="267"/>
      <c r="DR1117" s="267"/>
      <c r="DS1117" s="267"/>
      <c r="DT1117" s="267"/>
      <c r="DU1117" s="267"/>
      <c r="DV1117" s="267"/>
      <c r="DW1117" s="267"/>
      <c r="DX1117" s="267"/>
      <c r="DY1117" s="267"/>
      <c r="DZ1117" s="267"/>
      <c r="EA1117" s="267"/>
      <c r="EB1117" s="267"/>
      <c r="EC1117" s="267"/>
      <c r="ED1117" s="267"/>
      <c r="EE1117" s="267"/>
      <c r="EF1117" s="267"/>
      <c r="EG1117" s="267"/>
      <c r="EH1117" s="267"/>
      <c r="EI1117" s="267"/>
      <c r="EJ1117" s="267"/>
      <c r="EK1117" s="267"/>
      <c r="EL1117" s="267"/>
      <c r="EM1117" s="267"/>
      <c r="EN1117" s="267"/>
      <c r="EO1117" s="267"/>
      <c r="EP1117" s="267"/>
      <c r="EQ1117" s="267"/>
      <c r="ER1117" s="267"/>
      <c r="ES1117" s="267"/>
      <c r="ET1117" s="267"/>
      <c r="EU1117" s="267"/>
      <c r="EV1117" s="267"/>
      <c r="EW1117" s="267"/>
      <c r="EX1117" s="267"/>
      <c r="EY1117" s="267"/>
      <c r="EZ1117" s="267"/>
      <c r="FA1117" s="267"/>
      <c r="FB1117" s="267"/>
      <c r="FC1117" s="267"/>
      <c r="FD1117" s="267"/>
      <c r="FE1117" s="267"/>
      <c r="FF1117" s="267"/>
      <c r="FG1117" s="267"/>
      <c r="FH1117" s="267"/>
      <c r="FI1117" s="267"/>
      <c r="FJ1117" s="267"/>
      <c r="FK1117" s="267"/>
      <c r="FL1117" s="267"/>
      <c r="FM1117" s="267"/>
      <c r="FN1117" s="267"/>
      <c r="FO1117" s="267"/>
      <c r="FP1117" s="267"/>
      <c r="FQ1117" s="267"/>
      <c r="FR1117" s="267"/>
      <c r="FS1117" s="267"/>
      <c r="FT1117" s="267"/>
      <c r="FU1117" s="267"/>
      <c r="FV1117" s="267"/>
      <c r="FW1117" s="267"/>
      <c r="FX1117" s="267"/>
      <c r="FY1117" s="267"/>
      <c r="FZ1117" s="267"/>
      <c r="GA1117" s="267"/>
      <c r="GB1117" s="267"/>
      <c r="GC1117" s="267"/>
      <c r="GD1117" s="267"/>
      <c r="GE1117" s="267"/>
      <c r="GF1117" s="267"/>
      <c r="GG1117" s="267"/>
      <c r="GH1117" s="267"/>
      <c r="GI1117" s="267"/>
      <c r="GJ1117" s="267"/>
      <c r="GK1117" s="267"/>
      <c r="GL1117" s="267"/>
      <c r="GM1117" s="267"/>
      <c r="GN1117" s="267"/>
      <c r="GO1117" s="267"/>
      <c r="GP1117" s="267"/>
      <c r="GQ1117" s="267"/>
      <c r="GR1117" s="267"/>
      <c r="GS1117" s="267"/>
      <c r="GT1117" s="267"/>
      <c r="GU1117" s="267"/>
      <c r="GV1117" s="267"/>
    </row>
    <row r="1119" spans="1:204" s="502" customFormat="1">
      <c r="A1119" s="258"/>
      <c r="B1119" s="425"/>
      <c r="C1119" s="260"/>
      <c r="D1119" s="261"/>
      <c r="E1119" s="262"/>
      <c r="F1119" s="263"/>
      <c r="G1119" s="426"/>
      <c r="H1119" s="428"/>
      <c r="I1119" s="507"/>
      <c r="J1119" s="508"/>
      <c r="K1119" s="509"/>
      <c r="L1119" s="510"/>
      <c r="N1119" s="511"/>
      <c r="O1119" s="511"/>
      <c r="P1119" s="267"/>
      <c r="Q1119" s="267"/>
      <c r="R1119" s="267"/>
      <c r="S1119" s="267"/>
      <c r="T1119" s="267"/>
      <c r="U1119" s="267"/>
      <c r="V1119" s="267"/>
      <c r="W1119" s="267"/>
      <c r="X1119" s="267"/>
      <c r="Y1119" s="267"/>
      <c r="Z1119" s="267"/>
      <c r="AA1119" s="267"/>
      <c r="AB1119" s="267"/>
      <c r="AC1119" s="267"/>
      <c r="AD1119" s="267"/>
      <c r="AE1119" s="267"/>
      <c r="AF1119" s="267"/>
      <c r="AG1119" s="267"/>
      <c r="AH1119" s="267"/>
      <c r="AI1119" s="267"/>
      <c r="AJ1119" s="267"/>
      <c r="AK1119" s="267"/>
      <c r="AL1119" s="267"/>
      <c r="AM1119" s="267"/>
      <c r="AN1119" s="267"/>
      <c r="AO1119" s="267"/>
      <c r="AP1119" s="267"/>
      <c r="AQ1119" s="267"/>
      <c r="AR1119" s="267"/>
      <c r="AS1119" s="267"/>
      <c r="AT1119" s="267"/>
      <c r="AU1119" s="267"/>
      <c r="AV1119" s="267"/>
      <c r="AW1119" s="267"/>
      <c r="AX1119" s="267"/>
      <c r="AY1119" s="267"/>
      <c r="AZ1119" s="267"/>
      <c r="BA1119" s="267"/>
      <c r="BB1119" s="267"/>
      <c r="BC1119" s="267"/>
      <c r="BD1119" s="267"/>
      <c r="BE1119" s="267"/>
      <c r="BF1119" s="267"/>
      <c r="BG1119" s="267"/>
      <c r="BH1119" s="267"/>
      <c r="BI1119" s="267"/>
      <c r="BJ1119" s="267"/>
      <c r="BK1119" s="267"/>
      <c r="BL1119" s="267"/>
      <c r="BM1119" s="267"/>
      <c r="BN1119" s="267"/>
      <c r="BO1119" s="267"/>
      <c r="BP1119" s="267"/>
      <c r="BQ1119" s="267"/>
      <c r="BR1119" s="267"/>
      <c r="BS1119" s="26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267"/>
      <c r="CJ1119" s="267"/>
      <c r="CK1119" s="267"/>
      <c r="CL1119" s="267"/>
      <c r="CM1119" s="267"/>
      <c r="CN1119" s="267"/>
      <c r="CO1119" s="267"/>
      <c r="CP1119" s="267"/>
      <c r="CQ1119" s="267"/>
      <c r="CR1119" s="267"/>
      <c r="CS1119" s="267"/>
      <c r="CT1119" s="267"/>
      <c r="CU1119" s="267"/>
      <c r="CV1119" s="267"/>
      <c r="CW1119" s="267"/>
      <c r="CX1119" s="267"/>
      <c r="CY1119" s="267"/>
      <c r="CZ1119" s="267"/>
      <c r="DA1119" s="267"/>
      <c r="DB1119" s="267"/>
      <c r="DC1119" s="267"/>
      <c r="DD1119" s="267"/>
      <c r="DE1119" s="267"/>
      <c r="DF1119" s="267"/>
      <c r="DG1119" s="267"/>
      <c r="DH1119" s="267"/>
      <c r="DI1119" s="267"/>
      <c r="DJ1119" s="267"/>
      <c r="DK1119" s="267"/>
      <c r="DL1119" s="267"/>
      <c r="DM1119" s="267"/>
      <c r="DN1119" s="267"/>
      <c r="DO1119" s="267"/>
      <c r="DP1119" s="267"/>
      <c r="DQ1119" s="267"/>
      <c r="DR1119" s="267"/>
      <c r="DS1119" s="267"/>
      <c r="DT1119" s="267"/>
      <c r="DU1119" s="267"/>
      <c r="DV1119" s="267"/>
      <c r="DW1119" s="267"/>
      <c r="DX1119" s="267"/>
      <c r="DY1119" s="267"/>
      <c r="DZ1119" s="267"/>
      <c r="EA1119" s="267"/>
      <c r="EB1119" s="267"/>
      <c r="EC1119" s="267"/>
      <c r="ED1119" s="267"/>
      <c r="EE1119" s="267"/>
      <c r="EF1119" s="267"/>
      <c r="EG1119" s="267"/>
      <c r="EH1119" s="267"/>
      <c r="EI1119" s="267"/>
      <c r="EJ1119" s="267"/>
      <c r="EK1119" s="267"/>
      <c r="EL1119" s="267"/>
      <c r="EM1119" s="267"/>
      <c r="EN1119" s="267"/>
      <c r="EO1119" s="267"/>
      <c r="EP1119" s="267"/>
      <c r="EQ1119" s="267"/>
      <c r="ER1119" s="267"/>
      <c r="ES1119" s="267"/>
      <c r="ET1119" s="267"/>
      <c r="EU1119" s="267"/>
      <c r="EV1119" s="267"/>
      <c r="EW1119" s="267"/>
      <c r="EX1119" s="267"/>
      <c r="EY1119" s="267"/>
      <c r="EZ1119" s="267"/>
      <c r="FA1119" s="267"/>
      <c r="FB1119" s="267"/>
      <c r="FC1119" s="267"/>
      <c r="FD1119" s="267"/>
      <c r="FE1119" s="267"/>
      <c r="FF1119" s="267"/>
      <c r="FG1119" s="267"/>
      <c r="FH1119" s="267"/>
      <c r="FI1119" s="267"/>
      <c r="FJ1119" s="267"/>
      <c r="FK1119" s="267"/>
      <c r="FL1119" s="267"/>
      <c r="FM1119" s="267"/>
      <c r="FN1119" s="267"/>
      <c r="FO1119" s="267"/>
      <c r="FP1119" s="267"/>
      <c r="FQ1119" s="267"/>
      <c r="FR1119" s="267"/>
      <c r="FS1119" s="267"/>
      <c r="FT1119" s="267"/>
      <c r="FU1119" s="267"/>
      <c r="FV1119" s="267"/>
      <c r="FW1119" s="267"/>
      <c r="FX1119" s="267"/>
      <c r="FY1119" s="267"/>
      <c r="FZ1119" s="267"/>
      <c r="GA1119" s="267"/>
      <c r="GB1119" s="267"/>
      <c r="GC1119" s="267"/>
      <c r="GD1119" s="267"/>
      <c r="GE1119" s="267"/>
      <c r="GF1119" s="267"/>
      <c r="GG1119" s="267"/>
      <c r="GH1119" s="267"/>
      <c r="GI1119" s="267"/>
      <c r="GJ1119" s="267"/>
      <c r="GK1119" s="267"/>
      <c r="GL1119" s="267"/>
      <c r="GM1119" s="267"/>
      <c r="GN1119" s="267"/>
      <c r="GO1119" s="267"/>
      <c r="GP1119" s="267"/>
      <c r="GQ1119" s="267"/>
      <c r="GR1119" s="267"/>
      <c r="GS1119" s="267"/>
      <c r="GT1119" s="267"/>
      <c r="GU1119" s="267"/>
      <c r="GV1119" s="267"/>
    </row>
    <row r="1121" spans="1:204" s="502" customFormat="1">
      <c r="A1121" s="258"/>
      <c r="B1121" s="425"/>
      <c r="C1121" s="260"/>
      <c r="D1121" s="261"/>
      <c r="E1121" s="262"/>
      <c r="F1121" s="263"/>
      <c r="G1121" s="426"/>
      <c r="H1121" s="428"/>
      <c r="I1121" s="507"/>
      <c r="J1121" s="508"/>
      <c r="K1121" s="509"/>
      <c r="L1121" s="510"/>
      <c r="N1121" s="511"/>
      <c r="O1121" s="511"/>
      <c r="P1121" s="267"/>
      <c r="Q1121" s="267"/>
      <c r="R1121" s="267"/>
      <c r="S1121" s="267"/>
      <c r="T1121" s="267"/>
      <c r="U1121" s="267"/>
      <c r="V1121" s="267"/>
      <c r="W1121" s="267"/>
      <c r="X1121" s="267"/>
      <c r="Y1121" s="267"/>
      <c r="Z1121" s="267"/>
      <c r="AA1121" s="267"/>
      <c r="AB1121" s="267"/>
      <c r="AC1121" s="267"/>
      <c r="AD1121" s="267"/>
      <c r="AE1121" s="267"/>
      <c r="AF1121" s="267"/>
      <c r="AG1121" s="267"/>
      <c r="AH1121" s="267"/>
      <c r="AI1121" s="267"/>
      <c r="AJ1121" s="267"/>
      <c r="AK1121" s="267"/>
      <c r="AL1121" s="267"/>
      <c r="AM1121" s="267"/>
      <c r="AN1121" s="267"/>
      <c r="AO1121" s="267"/>
      <c r="AP1121" s="267"/>
      <c r="AQ1121" s="267"/>
      <c r="AR1121" s="267"/>
      <c r="AS1121" s="267"/>
      <c r="AT1121" s="267"/>
      <c r="AU1121" s="267"/>
      <c r="AV1121" s="267"/>
      <c r="AW1121" s="267"/>
      <c r="AX1121" s="267"/>
      <c r="AY1121" s="267"/>
      <c r="AZ1121" s="267"/>
      <c r="BA1121" s="267"/>
      <c r="BB1121" s="267"/>
      <c r="BC1121" s="267"/>
      <c r="BD1121" s="267"/>
      <c r="BE1121" s="267"/>
      <c r="BF1121" s="267"/>
      <c r="BG1121" s="267"/>
      <c r="BH1121" s="267"/>
      <c r="BI1121" s="267"/>
      <c r="BJ1121" s="267"/>
      <c r="BK1121" s="267"/>
      <c r="BL1121" s="267"/>
      <c r="BM1121" s="267"/>
      <c r="BN1121" s="267"/>
      <c r="BO1121" s="267"/>
      <c r="BP1121" s="267"/>
      <c r="BQ1121" s="267"/>
      <c r="BR1121" s="267"/>
      <c r="BS1121" s="26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267"/>
      <c r="CJ1121" s="267"/>
      <c r="CK1121" s="267"/>
      <c r="CL1121" s="267"/>
      <c r="CM1121" s="267"/>
      <c r="CN1121" s="267"/>
      <c r="CO1121" s="267"/>
      <c r="CP1121" s="267"/>
      <c r="CQ1121" s="267"/>
      <c r="CR1121" s="267"/>
      <c r="CS1121" s="267"/>
      <c r="CT1121" s="267"/>
      <c r="CU1121" s="267"/>
      <c r="CV1121" s="267"/>
      <c r="CW1121" s="267"/>
      <c r="CX1121" s="267"/>
      <c r="CY1121" s="267"/>
      <c r="CZ1121" s="267"/>
      <c r="DA1121" s="267"/>
      <c r="DB1121" s="267"/>
      <c r="DC1121" s="267"/>
      <c r="DD1121" s="267"/>
      <c r="DE1121" s="267"/>
      <c r="DF1121" s="267"/>
      <c r="DG1121" s="267"/>
      <c r="DH1121" s="267"/>
      <c r="DI1121" s="267"/>
      <c r="DJ1121" s="267"/>
      <c r="DK1121" s="267"/>
      <c r="DL1121" s="267"/>
      <c r="DM1121" s="267"/>
      <c r="DN1121" s="267"/>
      <c r="DO1121" s="267"/>
      <c r="DP1121" s="267"/>
      <c r="DQ1121" s="267"/>
      <c r="DR1121" s="267"/>
      <c r="DS1121" s="267"/>
      <c r="DT1121" s="267"/>
      <c r="DU1121" s="267"/>
      <c r="DV1121" s="267"/>
      <c r="DW1121" s="267"/>
      <c r="DX1121" s="267"/>
      <c r="DY1121" s="267"/>
      <c r="DZ1121" s="267"/>
      <c r="EA1121" s="267"/>
      <c r="EB1121" s="267"/>
      <c r="EC1121" s="267"/>
      <c r="ED1121" s="267"/>
      <c r="EE1121" s="267"/>
      <c r="EF1121" s="267"/>
      <c r="EG1121" s="267"/>
      <c r="EH1121" s="267"/>
      <c r="EI1121" s="267"/>
      <c r="EJ1121" s="267"/>
      <c r="EK1121" s="267"/>
      <c r="EL1121" s="267"/>
      <c r="EM1121" s="267"/>
      <c r="EN1121" s="267"/>
      <c r="EO1121" s="267"/>
      <c r="EP1121" s="267"/>
      <c r="EQ1121" s="267"/>
      <c r="ER1121" s="267"/>
      <c r="ES1121" s="267"/>
      <c r="ET1121" s="267"/>
      <c r="EU1121" s="267"/>
      <c r="EV1121" s="267"/>
      <c r="EW1121" s="267"/>
      <c r="EX1121" s="267"/>
      <c r="EY1121" s="267"/>
      <c r="EZ1121" s="267"/>
      <c r="FA1121" s="267"/>
      <c r="FB1121" s="267"/>
      <c r="FC1121" s="267"/>
      <c r="FD1121" s="267"/>
      <c r="FE1121" s="267"/>
      <c r="FF1121" s="267"/>
      <c r="FG1121" s="267"/>
      <c r="FH1121" s="267"/>
      <c r="FI1121" s="267"/>
      <c r="FJ1121" s="267"/>
      <c r="FK1121" s="267"/>
      <c r="FL1121" s="267"/>
      <c r="FM1121" s="267"/>
      <c r="FN1121" s="267"/>
      <c r="FO1121" s="267"/>
      <c r="FP1121" s="267"/>
      <c r="FQ1121" s="267"/>
      <c r="FR1121" s="267"/>
      <c r="FS1121" s="267"/>
      <c r="FT1121" s="267"/>
      <c r="FU1121" s="267"/>
      <c r="FV1121" s="267"/>
      <c r="FW1121" s="267"/>
      <c r="FX1121" s="267"/>
      <c r="FY1121" s="267"/>
      <c r="FZ1121" s="267"/>
      <c r="GA1121" s="267"/>
      <c r="GB1121" s="267"/>
      <c r="GC1121" s="267"/>
      <c r="GD1121" s="267"/>
      <c r="GE1121" s="267"/>
      <c r="GF1121" s="267"/>
      <c r="GG1121" s="267"/>
      <c r="GH1121" s="267"/>
      <c r="GI1121" s="267"/>
      <c r="GJ1121" s="267"/>
      <c r="GK1121" s="267"/>
      <c r="GL1121" s="267"/>
      <c r="GM1121" s="267"/>
      <c r="GN1121" s="267"/>
      <c r="GO1121" s="267"/>
      <c r="GP1121" s="267"/>
      <c r="GQ1121" s="267"/>
      <c r="GR1121" s="267"/>
      <c r="GS1121" s="267"/>
      <c r="GT1121" s="267"/>
      <c r="GU1121" s="267"/>
      <c r="GV1121" s="267"/>
    </row>
    <row r="1123" spans="1:204" s="502" customFormat="1">
      <c r="A1123" s="258"/>
      <c r="B1123" s="425"/>
      <c r="C1123" s="260"/>
      <c r="D1123" s="261"/>
      <c r="E1123" s="262"/>
      <c r="F1123" s="263"/>
      <c r="G1123" s="426"/>
      <c r="H1123" s="428"/>
      <c r="I1123" s="507"/>
      <c r="J1123" s="508"/>
      <c r="K1123" s="509"/>
      <c r="L1123" s="510"/>
      <c r="N1123" s="511"/>
      <c r="O1123" s="511"/>
      <c r="P1123" s="267"/>
      <c r="Q1123" s="267"/>
      <c r="R1123" s="267"/>
      <c r="S1123" s="267"/>
      <c r="T1123" s="267"/>
      <c r="U1123" s="267"/>
      <c r="V1123" s="267"/>
      <c r="W1123" s="267"/>
      <c r="X1123" s="267"/>
      <c r="Y1123" s="267"/>
      <c r="Z1123" s="267"/>
      <c r="AA1123" s="267"/>
      <c r="AB1123" s="267"/>
      <c r="AC1123" s="267"/>
      <c r="AD1123" s="267"/>
      <c r="AE1123" s="267"/>
      <c r="AF1123" s="267"/>
      <c r="AG1123" s="267"/>
      <c r="AH1123" s="267"/>
      <c r="AI1123" s="267"/>
      <c r="AJ1123" s="267"/>
      <c r="AK1123" s="267"/>
      <c r="AL1123" s="267"/>
      <c r="AM1123" s="267"/>
      <c r="AN1123" s="267"/>
      <c r="AO1123" s="267"/>
      <c r="AP1123" s="267"/>
      <c r="AQ1123" s="267"/>
      <c r="AR1123" s="267"/>
      <c r="AS1123" s="267"/>
      <c r="AT1123" s="267"/>
      <c r="AU1123" s="267"/>
      <c r="AV1123" s="267"/>
      <c r="AW1123" s="267"/>
      <c r="AX1123" s="267"/>
      <c r="AY1123" s="267"/>
      <c r="AZ1123" s="267"/>
      <c r="BA1123" s="267"/>
      <c r="BB1123" s="267"/>
      <c r="BC1123" s="267"/>
      <c r="BD1123" s="267"/>
      <c r="BE1123" s="267"/>
      <c r="BF1123" s="267"/>
      <c r="BG1123" s="267"/>
      <c r="BH1123" s="267"/>
      <c r="BI1123" s="267"/>
      <c r="BJ1123" s="267"/>
      <c r="BK1123" s="267"/>
      <c r="BL1123" s="267"/>
      <c r="BM1123" s="267"/>
      <c r="BN1123" s="267"/>
      <c r="BO1123" s="267"/>
      <c r="BP1123" s="267"/>
      <c r="BQ1123" s="267"/>
      <c r="BR1123" s="267"/>
      <c r="BS1123" s="26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267"/>
      <c r="CJ1123" s="267"/>
      <c r="CK1123" s="267"/>
      <c r="CL1123" s="267"/>
      <c r="CM1123" s="267"/>
      <c r="CN1123" s="267"/>
      <c r="CO1123" s="267"/>
      <c r="CP1123" s="267"/>
      <c r="CQ1123" s="267"/>
      <c r="CR1123" s="267"/>
      <c r="CS1123" s="267"/>
      <c r="CT1123" s="267"/>
      <c r="CU1123" s="267"/>
      <c r="CV1123" s="267"/>
      <c r="CW1123" s="267"/>
      <c r="CX1123" s="267"/>
      <c r="CY1123" s="267"/>
      <c r="CZ1123" s="267"/>
      <c r="DA1123" s="267"/>
      <c r="DB1123" s="267"/>
      <c r="DC1123" s="267"/>
      <c r="DD1123" s="267"/>
      <c r="DE1123" s="267"/>
      <c r="DF1123" s="267"/>
      <c r="DG1123" s="267"/>
      <c r="DH1123" s="267"/>
      <c r="DI1123" s="267"/>
      <c r="DJ1123" s="267"/>
      <c r="DK1123" s="267"/>
      <c r="DL1123" s="267"/>
      <c r="DM1123" s="267"/>
      <c r="DN1123" s="267"/>
      <c r="DO1123" s="267"/>
      <c r="DP1123" s="267"/>
      <c r="DQ1123" s="267"/>
      <c r="DR1123" s="267"/>
      <c r="DS1123" s="267"/>
      <c r="DT1123" s="267"/>
      <c r="DU1123" s="267"/>
      <c r="DV1123" s="267"/>
      <c r="DW1123" s="267"/>
      <c r="DX1123" s="267"/>
      <c r="DY1123" s="267"/>
      <c r="DZ1123" s="267"/>
      <c r="EA1123" s="267"/>
      <c r="EB1123" s="267"/>
      <c r="EC1123" s="267"/>
      <c r="ED1123" s="267"/>
      <c r="EE1123" s="267"/>
      <c r="EF1123" s="267"/>
      <c r="EG1123" s="267"/>
      <c r="EH1123" s="267"/>
      <c r="EI1123" s="267"/>
      <c r="EJ1123" s="267"/>
      <c r="EK1123" s="267"/>
      <c r="EL1123" s="267"/>
      <c r="EM1123" s="267"/>
      <c r="EN1123" s="267"/>
      <c r="EO1123" s="267"/>
      <c r="EP1123" s="267"/>
      <c r="EQ1123" s="267"/>
      <c r="ER1123" s="267"/>
      <c r="ES1123" s="267"/>
      <c r="ET1123" s="267"/>
      <c r="EU1123" s="267"/>
      <c r="EV1123" s="267"/>
      <c r="EW1123" s="267"/>
      <c r="EX1123" s="267"/>
      <c r="EY1123" s="267"/>
      <c r="EZ1123" s="267"/>
      <c r="FA1123" s="267"/>
      <c r="FB1123" s="267"/>
      <c r="FC1123" s="267"/>
      <c r="FD1123" s="267"/>
      <c r="FE1123" s="267"/>
      <c r="FF1123" s="267"/>
      <c r="FG1123" s="267"/>
      <c r="FH1123" s="267"/>
      <c r="FI1123" s="267"/>
      <c r="FJ1123" s="267"/>
      <c r="FK1123" s="267"/>
      <c r="FL1123" s="267"/>
      <c r="FM1123" s="267"/>
      <c r="FN1123" s="267"/>
      <c r="FO1123" s="267"/>
      <c r="FP1123" s="267"/>
      <c r="FQ1123" s="267"/>
      <c r="FR1123" s="267"/>
      <c r="FS1123" s="267"/>
      <c r="FT1123" s="267"/>
      <c r="FU1123" s="267"/>
      <c r="FV1123" s="267"/>
      <c r="FW1123" s="267"/>
      <c r="FX1123" s="267"/>
      <c r="FY1123" s="267"/>
      <c r="FZ1123" s="267"/>
      <c r="GA1123" s="267"/>
      <c r="GB1123" s="267"/>
      <c r="GC1123" s="267"/>
      <c r="GD1123" s="267"/>
      <c r="GE1123" s="267"/>
      <c r="GF1123" s="267"/>
      <c r="GG1123" s="267"/>
      <c r="GH1123" s="267"/>
      <c r="GI1123" s="267"/>
      <c r="GJ1123" s="267"/>
      <c r="GK1123" s="267"/>
      <c r="GL1123" s="267"/>
      <c r="GM1123" s="267"/>
      <c r="GN1123" s="267"/>
      <c r="GO1123" s="267"/>
      <c r="GP1123" s="267"/>
      <c r="GQ1123" s="267"/>
      <c r="GR1123" s="267"/>
      <c r="GS1123" s="267"/>
      <c r="GT1123" s="267"/>
      <c r="GU1123" s="267"/>
      <c r="GV1123" s="267"/>
    </row>
    <row r="1125" spans="1:204" s="502" customFormat="1">
      <c r="A1125" s="258"/>
      <c r="B1125" s="425"/>
      <c r="C1125" s="260"/>
      <c r="D1125" s="261"/>
      <c r="E1125" s="262"/>
      <c r="F1125" s="263"/>
      <c r="G1125" s="426"/>
      <c r="H1125" s="428"/>
      <c r="I1125" s="507"/>
      <c r="J1125" s="508"/>
      <c r="K1125" s="509"/>
      <c r="L1125" s="510"/>
      <c r="N1125" s="511"/>
      <c r="O1125" s="511"/>
      <c r="P1125" s="267"/>
      <c r="Q1125" s="267"/>
      <c r="R1125" s="267"/>
      <c r="S1125" s="267"/>
      <c r="T1125" s="267"/>
      <c r="U1125" s="267"/>
      <c r="V1125" s="267"/>
      <c r="W1125" s="267"/>
      <c r="X1125" s="267"/>
      <c r="Y1125" s="267"/>
      <c r="Z1125" s="267"/>
      <c r="AA1125" s="267"/>
      <c r="AB1125" s="267"/>
      <c r="AC1125" s="267"/>
      <c r="AD1125" s="267"/>
      <c r="AE1125" s="267"/>
      <c r="AF1125" s="267"/>
      <c r="AG1125" s="267"/>
      <c r="AH1125" s="267"/>
      <c r="AI1125" s="267"/>
      <c r="AJ1125" s="267"/>
      <c r="AK1125" s="267"/>
      <c r="AL1125" s="267"/>
      <c r="AM1125" s="267"/>
      <c r="AN1125" s="267"/>
      <c r="AO1125" s="267"/>
      <c r="AP1125" s="267"/>
      <c r="AQ1125" s="267"/>
      <c r="AR1125" s="267"/>
      <c r="AS1125" s="267"/>
      <c r="AT1125" s="267"/>
      <c r="AU1125" s="267"/>
      <c r="AV1125" s="267"/>
      <c r="AW1125" s="267"/>
      <c r="AX1125" s="267"/>
      <c r="AY1125" s="267"/>
      <c r="AZ1125" s="267"/>
      <c r="BA1125" s="267"/>
      <c r="BB1125" s="267"/>
      <c r="BC1125" s="267"/>
      <c r="BD1125" s="267"/>
      <c r="BE1125" s="267"/>
      <c r="BF1125" s="267"/>
      <c r="BG1125" s="267"/>
      <c r="BH1125" s="267"/>
      <c r="BI1125" s="267"/>
      <c r="BJ1125" s="267"/>
      <c r="BK1125" s="267"/>
      <c r="BL1125" s="267"/>
      <c r="BM1125" s="267"/>
      <c r="BN1125" s="267"/>
      <c r="BO1125" s="267"/>
      <c r="BP1125" s="267"/>
      <c r="BQ1125" s="267"/>
      <c r="BR1125" s="267"/>
      <c r="BS1125" s="26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267"/>
      <c r="CJ1125" s="267"/>
      <c r="CK1125" s="267"/>
      <c r="CL1125" s="267"/>
      <c r="CM1125" s="267"/>
      <c r="CN1125" s="267"/>
      <c r="CO1125" s="267"/>
      <c r="CP1125" s="267"/>
      <c r="CQ1125" s="267"/>
      <c r="CR1125" s="267"/>
      <c r="CS1125" s="267"/>
      <c r="CT1125" s="267"/>
      <c r="CU1125" s="267"/>
      <c r="CV1125" s="267"/>
      <c r="CW1125" s="267"/>
      <c r="CX1125" s="267"/>
      <c r="CY1125" s="267"/>
      <c r="CZ1125" s="267"/>
      <c r="DA1125" s="267"/>
      <c r="DB1125" s="267"/>
      <c r="DC1125" s="267"/>
      <c r="DD1125" s="267"/>
      <c r="DE1125" s="267"/>
      <c r="DF1125" s="267"/>
      <c r="DG1125" s="267"/>
      <c r="DH1125" s="267"/>
      <c r="DI1125" s="267"/>
      <c r="DJ1125" s="267"/>
      <c r="DK1125" s="267"/>
      <c r="DL1125" s="267"/>
      <c r="DM1125" s="267"/>
      <c r="DN1125" s="267"/>
      <c r="DO1125" s="267"/>
      <c r="DP1125" s="267"/>
      <c r="DQ1125" s="267"/>
      <c r="DR1125" s="267"/>
      <c r="DS1125" s="267"/>
      <c r="DT1125" s="267"/>
      <c r="DU1125" s="267"/>
      <c r="DV1125" s="267"/>
      <c r="DW1125" s="267"/>
      <c r="DX1125" s="267"/>
      <c r="DY1125" s="267"/>
      <c r="DZ1125" s="267"/>
      <c r="EA1125" s="267"/>
      <c r="EB1125" s="267"/>
      <c r="EC1125" s="267"/>
      <c r="ED1125" s="267"/>
      <c r="EE1125" s="267"/>
      <c r="EF1125" s="267"/>
      <c r="EG1125" s="267"/>
      <c r="EH1125" s="267"/>
      <c r="EI1125" s="267"/>
      <c r="EJ1125" s="267"/>
      <c r="EK1125" s="267"/>
      <c r="EL1125" s="267"/>
      <c r="EM1125" s="267"/>
      <c r="EN1125" s="267"/>
      <c r="EO1125" s="267"/>
      <c r="EP1125" s="267"/>
      <c r="EQ1125" s="267"/>
      <c r="ER1125" s="267"/>
      <c r="ES1125" s="267"/>
      <c r="ET1125" s="267"/>
      <c r="EU1125" s="267"/>
      <c r="EV1125" s="267"/>
      <c r="EW1125" s="267"/>
      <c r="EX1125" s="267"/>
      <c r="EY1125" s="267"/>
      <c r="EZ1125" s="267"/>
      <c r="FA1125" s="267"/>
      <c r="FB1125" s="267"/>
      <c r="FC1125" s="267"/>
      <c r="FD1125" s="267"/>
      <c r="FE1125" s="267"/>
      <c r="FF1125" s="267"/>
      <c r="FG1125" s="267"/>
      <c r="FH1125" s="267"/>
      <c r="FI1125" s="267"/>
      <c r="FJ1125" s="267"/>
      <c r="FK1125" s="267"/>
      <c r="FL1125" s="267"/>
      <c r="FM1125" s="267"/>
      <c r="FN1125" s="267"/>
      <c r="FO1125" s="267"/>
      <c r="FP1125" s="267"/>
      <c r="FQ1125" s="267"/>
      <c r="FR1125" s="267"/>
      <c r="FS1125" s="267"/>
      <c r="FT1125" s="267"/>
      <c r="FU1125" s="267"/>
      <c r="FV1125" s="267"/>
      <c r="FW1125" s="267"/>
      <c r="FX1125" s="267"/>
      <c r="FY1125" s="267"/>
      <c r="FZ1125" s="267"/>
      <c r="GA1125" s="267"/>
      <c r="GB1125" s="267"/>
      <c r="GC1125" s="267"/>
      <c r="GD1125" s="267"/>
      <c r="GE1125" s="267"/>
      <c r="GF1125" s="267"/>
      <c r="GG1125" s="267"/>
      <c r="GH1125" s="267"/>
      <c r="GI1125" s="267"/>
      <c r="GJ1125" s="267"/>
      <c r="GK1125" s="267"/>
      <c r="GL1125" s="267"/>
      <c r="GM1125" s="267"/>
      <c r="GN1125" s="267"/>
      <c r="GO1125" s="267"/>
      <c r="GP1125" s="267"/>
      <c r="GQ1125" s="267"/>
      <c r="GR1125" s="267"/>
      <c r="GS1125" s="267"/>
      <c r="GT1125" s="267"/>
      <c r="GU1125" s="267"/>
      <c r="GV1125" s="267"/>
    </row>
    <row r="1127" spans="1:204" s="502" customFormat="1">
      <c r="A1127" s="258"/>
      <c r="B1127" s="425"/>
      <c r="C1127" s="260"/>
      <c r="D1127" s="261"/>
      <c r="E1127" s="262"/>
      <c r="F1127" s="263"/>
      <c r="G1127" s="426"/>
      <c r="H1127" s="428"/>
      <c r="I1127" s="507"/>
      <c r="J1127" s="508"/>
      <c r="K1127" s="509"/>
      <c r="L1127" s="510"/>
      <c r="N1127" s="511"/>
      <c r="O1127" s="511"/>
      <c r="P1127" s="267"/>
      <c r="Q1127" s="267"/>
      <c r="R1127" s="267"/>
      <c r="S1127" s="267"/>
      <c r="T1127" s="267"/>
      <c r="U1127" s="267"/>
      <c r="V1127" s="267"/>
      <c r="W1127" s="267"/>
      <c r="X1127" s="267"/>
      <c r="Y1127" s="267"/>
      <c r="Z1127" s="267"/>
      <c r="AA1127" s="267"/>
      <c r="AB1127" s="267"/>
      <c r="AC1127" s="267"/>
      <c r="AD1127" s="267"/>
      <c r="AE1127" s="267"/>
      <c r="AF1127" s="267"/>
      <c r="AG1127" s="267"/>
      <c r="AH1127" s="267"/>
      <c r="AI1127" s="267"/>
      <c r="AJ1127" s="267"/>
      <c r="AK1127" s="267"/>
      <c r="AL1127" s="267"/>
      <c r="AM1127" s="267"/>
      <c r="AN1127" s="267"/>
      <c r="AO1127" s="267"/>
      <c r="AP1127" s="267"/>
      <c r="AQ1127" s="267"/>
      <c r="AR1127" s="267"/>
      <c r="AS1127" s="267"/>
      <c r="AT1127" s="267"/>
      <c r="AU1127" s="267"/>
      <c r="AV1127" s="267"/>
      <c r="AW1127" s="267"/>
      <c r="AX1127" s="267"/>
      <c r="AY1127" s="267"/>
      <c r="AZ1127" s="267"/>
      <c r="BA1127" s="267"/>
      <c r="BB1127" s="267"/>
      <c r="BC1127" s="267"/>
      <c r="BD1127" s="267"/>
      <c r="BE1127" s="267"/>
      <c r="BF1127" s="267"/>
      <c r="BG1127" s="267"/>
      <c r="BH1127" s="267"/>
      <c r="BI1127" s="267"/>
      <c r="BJ1127" s="267"/>
      <c r="BK1127" s="267"/>
      <c r="BL1127" s="267"/>
      <c r="BM1127" s="267"/>
      <c r="BN1127" s="267"/>
      <c r="BO1127" s="267"/>
      <c r="BP1127" s="267"/>
      <c r="BQ1127" s="267"/>
      <c r="BR1127" s="267"/>
      <c r="BS1127" s="26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267"/>
      <c r="CJ1127" s="267"/>
      <c r="CK1127" s="267"/>
      <c r="CL1127" s="267"/>
      <c r="CM1127" s="267"/>
      <c r="CN1127" s="267"/>
      <c r="CO1127" s="267"/>
      <c r="CP1127" s="267"/>
      <c r="CQ1127" s="267"/>
      <c r="CR1127" s="267"/>
      <c r="CS1127" s="267"/>
      <c r="CT1127" s="267"/>
      <c r="CU1127" s="267"/>
      <c r="CV1127" s="267"/>
      <c r="CW1127" s="267"/>
      <c r="CX1127" s="267"/>
      <c r="CY1127" s="267"/>
      <c r="CZ1127" s="267"/>
      <c r="DA1127" s="267"/>
      <c r="DB1127" s="267"/>
      <c r="DC1127" s="267"/>
      <c r="DD1127" s="267"/>
      <c r="DE1127" s="267"/>
      <c r="DF1127" s="267"/>
      <c r="DG1127" s="267"/>
      <c r="DH1127" s="267"/>
      <c r="DI1127" s="267"/>
      <c r="DJ1127" s="267"/>
      <c r="DK1127" s="267"/>
      <c r="DL1127" s="267"/>
      <c r="DM1127" s="267"/>
      <c r="DN1127" s="267"/>
      <c r="DO1127" s="267"/>
      <c r="DP1127" s="267"/>
      <c r="DQ1127" s="267"/>
      <c r="DR1127" s="267"/>
      <c r="DS1127" s="267"/>
      <c r="DT1127" s="267"/>
      <c r="DU1127" s="267"/>
      <c r="DV1127" s="267"/>
      <c r="DW1127" s="267"/>
      <c r="DX1127" s="267"/>
      <c r="DY1127" s="267"/>
      <c r="DZ1127" s="267"/>
      <c r="EA1127" s="267"/>
      <c r="EB1127" s="267"/>
      <c r="EC1127" s="267"/>
      <c r="ED1127" s="267"/>
      <c r="EE1127" s="267"/>
      <c r="EF1127" s="267"/>
      <c r="EG1127" s="267"/>
      <c r="EH1127" s="267"/>
      <c r="EI1127" s="267"/>
      <c r="EJ1127" s="267"/>
      <c r="EK1127" s="267"/>
      <c r="EL1127" s="267"/>
      <c r="EM1127" s="267"/>
      <c r="EN1127" s="267"/>
      <c r="EO1127" s="267"/>
      <c r="EP1127" s="267"/>
      <c r="EQ1127" s="267"/>
      <c r="ER1127" s="267"/>
      <c r="ES1127" s="267"/>
      <c r="ET1127" s="267"/>
      <c r="EU1127" s="267"/>
      <c r="EV1127" s="267"/>
      <c r="EW1127" s="267"/>
      <c r="EX1127" s="267"/>
      <c r="EY1127" s="267"/>
      <c r="EZ1127" s="267"/>
      <c r="FA1127" s="267"/>
      <c r="FB1127" s="267"/>
      <c r="FC1127" s="267"/>
      <c r="FD1127" s="267"/>
      <c r="FE1127" s="267"/>
      <c r="FF1127" s="267"/>
      <c r="FG1127" s="267"/>
      <c r="FH1127" s="267"/>
      <c r="FI1127" s="267"/>
      <c r="FJ1127" s="267"/>
      <c r="FK1127" s="267"/>
      <c r="FL1127" s="267"/>
      <c r="FM1127" s="267"/>
      <c r="FN1127" s="267"/>
      <c r="FO1127" s="267"/>
      <c r="FP1127" s="267"/>
      <c r="FQ1127" s="267"/>
      <c r="FR1127" s="267"/>
      <c r="FS1127" s="267"/>
      <c r="FT1127" s="267"/>
      <c r="FU1127" s="267"/>
      <c r="FV1127" s="267"/>
      <c r="FW1127" s="267"/>
      <c r="FX1127" s="267"/>
      <c r="FY1127" s="267"/>
      <c r="FZ1127" s="267"/>
      <c r="GA1127" s="267"/>
      <c r="GB1127" s="267"/>
      <c r="GC1127" s="267"/>
      <c r="GD1127" s="267"/>
      <c r="GE1127" s="267"/>
      <c r="GF1127" s="267"/>
      <c r="GG1127" s="267"/>
      <c r="GH1127" s="267"/>
      <c r="GI1127" s="267"/>
      <c r="GJ1127" s="267"/>
      <c r="GK1127" s="267"/>
      <c r="GL1127" s="267"/>
      <c r="GM1127" s="267"/>
      <c r="GN1127" s="267"/>
      <c r="GO1127" s="267"/>
      <c r="GP1127" s="267"/>
      <c r="GQ1127" s="267"/>
      <c r="GR1127" s="267"/>
      <c r="GS1127" s="267"/>
      <c r="GT1127" s="267"/>
      <c r="GU1127" s="267"/>
      <c r="GV1127" s="267"/>
    </row>
    <row r="1129" spans="1:204" s="502" customFormat="1">
      <c r="A1129" s="258"/>
      <c r="B1129" s="425"/>
      <c r="C1129" s="260"/>
      <c r="D1129" s="261"/>
      <c r="E1129" s="262"/>
      <c r="F1129" s="263"/>
      <c r="G1129" s="426"/>
      <c r="H1129" s="428"/>
      <c r="I1129" s="507"/>
      <c r="J1129" s="508"/>
      <c r="K1129" s="509"/>
      <c r="L1129" s="510"/>
      <c r="N1129" s="511"/>
      <c r="O1129" s="511"/>
      <c r="P1129" s="267"/>
      <c r="Q1129" s="267"/>
      <c r="R1129" s="267"/>
      <c r="S1129" s="267"/>
      <c r="T1129" s="267"/>
      <c r="U1129" s="267"/>
      <c r="V1129" s="267"/>
      <c r="W1129" s="267"/>
      <c r="X1129" s="267"/>
      <c r="Y1129" s="267"/>
      <c r="Z1129" s="267"/>
      <c r="AA1129" s="267"/>
      <c r="AB1129" s="267"/>
      <c r="AC1129" s="267"/>
      <c r="AD1129" s="267"/>
      <c r="AE1129" s="267"/>
      <c r="AF1129" s="267"/>
      <c r="AG1129" s="267"/>
      <c r="AH1129" s="267"/>
      <c r="AI1129" s="267"/>
      <c r="AJ1129" s="267"/>
      <c r="AK1129" s="267"/>
      <c r="AL1129" s="267"/>
      <c r="AM1129" s="267"/>
      <c r="AN1129" s="267"/>
      <c r="AO1129" s="267"/>
      <c r="AP1129" s="267"/>
      <c r="AQ1129" s="267"/>
      <c r="AR1129" s="267"/>
      <c r="AS1129" s="267"/>
      <c r="AT1129" s="267"/>
      <c r="AU1129" s="267"/>
      <c r="AV1129" s="267"/>
      <c r="AW1129" s="267"/>
      <c r="AX1129" s="267"/>
      <c r="AY1129" s="267"/>
      <c r="AZ1129" s="267"/>
      <c r="BA1129" s="267"/>
      <c r="BB1129" s="267"/>
      <c r="BC1129" s="267"/>
      <c r="BD1129" s="267"/>
      <c r="BE1129" s="267"/>
      <c r="BF1129" s="267"/>
      <c r="BG1129" s="267"/>
      <c r="BH1129" s="267"/>
      <c r="BI1129" s="267"/>
      <c r="BJ1129" s="267"/>
      <c r="BK1129" s="267"/>
      <c r="BL1129" s="267"/>
      <c r="BM1129" s="267"/>
      <c r="BN1129" s="267"/>
      <c r="BO1129" s="267"/>
      <c r="BP1129" s="267"/>
      <c r="BQ1129" s="267"/>
      <c r="BR1129" s="267"/>
      <c r="BS1129" s="26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267"/>
      <c r="CJ1129" s="267"/>
      <c r="CK1129" s="267"/>
      <c r="CL1129" s="267"/>
      <c r="CM1129" s="267"/>
      <c r="CN1129" s="267"/>
      <c r="CO1129" s="267"/>
      <c r="CP1129" s="267"/>
      <c r="CQ1129" s="267"/>
      <c r="CR1129" s="267"/>
      <c r="CS1129" s="267"/>
      <c r="CT1129" s="267"/>
      <c r="CU1129" s="267"/>
      <c r="CV1129" s="267"/>
      <c r="CW1129" s="267"/>
      <c r="CX1129" s="267"/>
      <c r="CY1129" s="267"/>
      <c r="CZ1129" s="267"/>
      <c r="DA1129" s="267"/>
      <c r="DB1129" s="267"/>
      <c r="DC1129" s="267"/>
      <c r="DD1129" s="267"/>
      <c r="DE1129" s="267"/>
      <c r="DF1129" s="267"/>
      <c r="DG1129" s="267"/>
      <c r="DH1129" s="267"/>
      <c r="DI1129" s="267"/>
      <c r="DJ1129" s="267"/>
      <c r="DK1129" s="267"/>
      <c r="DL1129" s="267"/>
      <c r="DM1129" s="267"/>
      <c r="DN1129" s="267"/>
      <c r="DO1129" s="267"/>
      <c r="DP1129" s="267"/>
      <c r="DQ1129" s="267"/>
      <c r="DR1129" s="267"/>
      <c r="DS1129" s="267"/>
      <c r="DT1129" s="267"/>
      <c r="DU1129" s="267"/>
      <c r="DV1129" s="267"/>
      <c r="DW1129" s="267"/>
      <c r="DX1129" s="267"/>
      <c r="DY1129" s="267"/>
      <c r="DZ1129" s="267"/>
      <c r="EA1129" s="267"/>
      <c r="EB1129" s="267"/>
      <c r="EC1129" s="267"/>
      <c r="ED1129" s="267"/>
      <c r="EE1129" s="267"/>
      <c r="EF1129" s="267"/>
      <c r="EG1129" s="267"/>
      <c r="EH1129" s="267"/>
      <c r="EI1129" s="267"/>
      <c r="EJ1129" s="267"/>
      <c r="EK1129" s="267"/>
      <c r="EL1129" s="267"/>
      <c r="EM1129" s="267"/>
      <c r="EN1129" s="267"/>
      <c r="EO1129" s="267"/>
      <c r="EP1129" s="267"/>
      <c r="EQ1129" s="267"/>
      <c r="ER1129" s="267"/>
      <c r="ES1129" s="267"/>
      <c r="ET1129" s="267"/>
      <c r="EU1129" s="267"/>
      <c r="EV1129" s="267"/>
      <c r="EW1129" s="267"/>
      <c r="EX1129" s="267"/>
      <c r="EY1129" s="267"/>
      <c r="EZ1129" s="267"/>
      <c r="FA1129" s="267"/>
      <c r="FB1129" s="267"/>
      <c r="FC1129" s="267"/>
      <c r="FD1129" s="267"/>
      <c r="FE1129" s="267"/>
      <c r="FF1129" s="267"/>
      <c r="FG1129" s="267"/>
      <c r="FH1129" s="267"/>
      <c r="FI1129" s="267"/>
      <c r="FJ1129" s="267"/>
      <c r="FK1129" s="267"/>
      <c r="FL1129" s="267"/>
      <c r="FM1129" s="267"/>
      <c r="FN1129" s="267"/>
      <c r="FO1129" s="267"/>
      <c r="FP1129" s="267"/>
      <c r="FQ1129" s="267"/>
      <c r="FR1129" s="267"/>
      <c r="FS1129" s="267"/>
      <c r="FT1129" s="267"/>
      <c r="FU1129" s="267"/>
      <c r="FV1129" s="267"/>
      <c r="FW1129" s="267"/>
      <c r="FX1129" s="267"/>
      <c r="FY1129" s="267"/>
      <c r="FZ1129" s="267"/>
      <c r="GA1129" s="267"/>
      <c r="GB1129" s="267"/>
      <c r="GC1129" s="267"/>
      <c r="GD1129" s="267"/>
      <c r="GE1129" s="267"/>
      <c r="GF1129" s="267"/>
      <c r="GG1129" s="267"/>
      <c r="GH1129" s="267"/>
      <c r="GI1129" s="267"/>
      <c r="GJ1129" s="267"/>
      <c r="GK1129" s="267"/>
      <c r="GL1129" s="267"/>
      <c r="GM1129" s="267"/>
      <c r="GN1129" s="267"/>
      <c r="GO1129" s="267"/>
      <c r="GP1129" s="267"/>
      <c r="GQ1129" s="267"/>
      <c r="GR1129" s="267"/>
      <c r="GS1129" s="267"/>
      <c r="GT1129" s="267"/>
      <c r="GU1129" s="267"/>
      <c r="GV1129" s="267"/>
    </row>
    <row r="1131" spans="1:204" s="502" customFormat="1">
      <c r="A1131" s="258"/>
      <c r="B1131" s="425"/>
      <c r="C1131" s="260"/>
      <c r="D1131" s="261"/>
      <c r="E1131" s="262"/>
      <c r="F1131" s="263"/>
      <c r="G1131" s="426"/>
      <c r="H1131" s="428"/>
      <c r="I1131" s="507"/>
      <c r="J1131" s="508"/>
      <c r="K1131" s="509"/>
      <c r="L1131" s="510"/>
      <c r="N1131" s="511"/>
      <c r="O1131" s="511"/>
      <c r="P1131" s="267"/>
      <c r="Q1131" s="267"/>
      <c r="R1131" s="267"/>
      <c r="S1131" s="267"/>
      <c r="T1131" s="267"/>
      <c r="U1131" s="267"/>
      <c r="V1131" s="267"/>
      <c r="W1131" s="267"/>
      <c r="X1131" s="267"/>
      <c r="Y1131" s="267"/>
      <c r="Z1131" s="267"/>
      <c r="AA1131" s="267"/>
      <c r="AB1131" s="267"/>
      <c r="AC1131" s="267"/>
      <c r="AD1131" s="267"/>
      <c r="AE1131" s="267"/>
      <c r="AF1131" s="267"/>
      <c r="AG1131" s="267"/>
      <c r="AH1131" s="267"/>
      <c r="AI1131" s="267"/>
      <c r="AJ1131" s="267"/>
      <c r="AK1131" s="267"/>
      <c r="AL1131" s="267"/>
      <c r="AM1131" s="267"/>
      <c r="AN1131" s="267"/>
      <c r="AO1131" s="267"/>
      <c r="AP1131" s="267"/>
      <c r="AQ1131" s="267"/>
      <c r="AR1131" s="267"/>
      <c r="AS1131" s="267"/>
      <c r="AT1131" s="267"/>
      <c r="AU1131" s="267"/>
      <c r="AV1131" s="267"/>
      <c r="AW1131" s="267"/>
      <c r="AX1131" s="267"/>
      <c r="AY1131" s="267"/>
      <c r="AZ1131" s="267"/>
      <c r="BA1131" s="267"/>
      <c r="BB1131" s="267"/>
      <c r="BC1131" s="267"/>
      <c r="BD1131" s="267"/>
      <c r="BE1131" s="267"/>
      <c r="BF1131" s="267"/>
      <c r="BG1131" s="267"/>
      <c r="BH1131" s="267"/>
      <c r="BI1131" s="267"/>
      <c r="BJ1131" s="267"/>
      <c r="BK1131" s="267"/>
      <c r="BL1131" s="267"/>
      <c r="BM1131" s="267"/>
      <c r="BN1131" s="267"/>
      <c r="BO1131" s="267"/>
      <c r="BP1131" s="267"/>
      <c r="BQ1131" s="267"/>
      <c r="BR1131" s="267"/>
      <c r="BS1131" s="26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267"/>
      <c r="CJ1131" s="267"/>
      <c r="CK1131" s="267"/>
      <c r="CL1131" s="267"/>
      <c r="CM1131" s="267"/>
      <c r="CN1131" s="267"/>
      <c r="CO1131" s="267"/>
      <c r="CP1131" s="267"/>
      <c r="CQ1131" s="267"/>
      <c r="CR1131" s="267"/>
      <c r="CS1131" s="267"/>
      <c r="CT1131" s="267"/>
      <c r="CU1131" s="267"/>
      <c r="CV1131" s="267"/>
      <c r="CW1131" s="267"/>
      <c r="CX1131" s="267"/>
      <c r="CY1131" s="267"/>
      <c r="CZ1131" s="267"/>
      <c r="DA1131" s="267"/>
      <c r="DB1131" s="267"/>
      <c r="DC1131" s="267"/>
      <c r="DD1131" s="267"/>
      <c r="DE1131" s="267"/>
      <c r="DF1131" s="267"/>
      <c r="DG1131" s="267"/>
      <c r="DH1131" s="267"/>
      <c r="DI1131" s="267"/>
      <c r="DJ1131" s="267"/>
      <c r="DK1131" s="267"/>
      <c r="DL1131" s="267"/>
      <c r="DM1131" s="267"/>
      <c r="DN1131" s="267"/>
      <c r="DO1131" s="267"/>
      <c r="DP1131" s="267"/>
      <c r="DQ1131" s="267"/>
      <c r="DR1131" s="267"/>
      <c r="DS1131" s="267"/>
      <c r="DT1131" s="267"/>
      <c r="DU1131" s="267"/>
      <c r="DV1131" s="267"/>
      <c r="DW1131" s="267"/>
      <c r="DX1131" s="267"/>
      <c r="DY1131" s="267"/>
      <c r="DZ1131" s="267"/>
      <c r="EA1131" s="267"/>
      <c r="EB1131" s="267"/>
      <c r="EC1131" s="267"/>
      <c r="ED1131" s="267"/>
      <c r="EE1131" s="267"/>
      <c r="EF1131" s="267"/>
      <c r="EG1131" s="267"/>
      <c r="EH1131" s="267"/>
      <c r="EI1131" s="267"/>
      <c r="EJ1131" s="267"/>
      <c r="EK1131" s="267"/>
      <c r="EL1131" s="267"/>
      <c r="EM1131" s="267"/>
      <c r="EN1131" s="267"/>
      <c r="EO1131" s="267"/>
      <c r="EP1131" s="267"/>
      <c r="EQ1131" s="267"/>
      <c r="ER1131" s="267"/>
      <c r="ES1131" s="267"/>
      <c r="ET1131" s="267"/>
      <c r="EU1131" s="267"/>
      <c r="EV1131" s="267"/>
      <c r="EW1131" s="267"/>
      <c r="EX1131" s="267"/>
      <c r="EY1131" s="267"/>
      <c r="EZ1131" s="267"/>
      <c r="FA1131" s="267"/>
      <c r="FB1131" s="267"/>
      <c r="FC1131" s="267"/>
      <c r="FD1131" s="267"/>
      <c r="FE1131" s="267"/>
      <c r="FF1131" s="267"/>
      <c r="FG1131" s="267"/>
      <c r="FH1131" s="267"/>
      <c r="FI1131" s="267"/>
      <c r="FJ1131" s="267"/>
      <c r="FK1131" s="267"/>
      <c r="FL1131" s="267"/>
      <c r="FM1131" s="267"/>
      <c r="FN1131" s="267"/>
      <c r="FO1131" s="267"/>
      <c r="FP1131" s="267"/>
      <c r="FQ1131" s="267"/>
      <c r="FR1131" s="267"/>
      <c r="FS1131" s="267"/>
      <c r="FT1131" s="267"/>
      <c r="FU1131" s="267"/>
      <c r="FV1131" s="267"/>
      <c r="FW1131" s="267"/>
      <c r="FX1131" s="267"/>
      <c r="FY1131" s="267"/>
      <c r="FZ1131" s="267"/>
      <c r="GA1131" s="267"/>
      <c r="GB1131" s="267"/>
      <c r="GC1131" s="267"/>
      <c r="GD1131" s="267"/>
      <c r="GE1131" s="267"/>
      <c r="GF1131" s="267"/>
      <c r="GG1131" s="267"/>
      <c r="GH1131" s="267"/>
      <c r="GI1131" s="267"/>
      <c r="GJ1131" s="267"/>
      <c r="GK1131" s="267"/>
      <c r="GL1131" s="267"/>
      <c r="GM1131" s="267"/>
      <c r="GN1131" s="267"/>
      <c r="GO1131" s="267"/>
      <c r="GP1131" s="267"/>
      <c r="GQ1131" s="267"/>
      <c r="GR1131" s="267"/>
      <c r="GS1131" s="267"/>
      <c r="GT1131" s="267"/>
      <c r="GU1131" s="267"/>
      <c r="GV1131" s="267"/>
    </row>
    <row r="1132" spans="1:204" s="502" customFormat="1">
      <c r="A1132" s="258"/>
      <c r="B1132" s="425"/>
      <c r="C1132" s="260"/>
      <c r="D1132" s="261"/>
      <c r="E1132" s="262"/>
      <c r="F1132" s="263"/>
      <c r="G1132" s="426"/>
      <c r="H1132" s="428"/>
      <c r="I1132" s="507"/>
      <c r="J1132" s="508"/>
      <c r="K1132" s="509"/>
      <c r="L1132" s="510"/>
      <c r="N1132" s="511"/>
      <c r="O1132" s="511"/>
      <c r="P1132" s="267"/>
      <c r="Q1132" s="267"/>
      <c r="R1132" s="267"/>
      <c r="S1132" s="267"/>
      <c r="T1132" s="267"/>
      <c r="U1132" s="267"/>
      <c r="V1132" s="267"/>
      <c r="W1132" s="267"/>
      <c r="X1132" s="267"/>
      <c r="Y1132" s="267"/>
      <c r="Z1132" s="267"/>
      <c r="AA1132" s="267"/>
      <c r="AB1132" s="267"/>
      <c r="AC1132" s="267"/>
      <c r="AD1132" s="267"/>
      <c r="AE1132" s="267"/>
      <c r="AF1132" s="267"/>
      <c r="AG1132" s="267"/>
      <c r="AH1132" s="267"/>
      <c r="AI1132" s="267"/>
      <c r="AJ1132" s="267"/>
      <c r="AK1132" s="267"/>
      <c r="AL1132" s="267"/>
      <c r="AM1132" s="267"/>
      <c r="AN1132" s="267"/>
      <c r="AO1132" s="267"/>
      <c r="AP1132" s="267"/>
      <c r="AQ1132" s="267"/>
      <c r="AR1132" s="267"/>
      <c r="AS1132" s="267"/>
      <c r="AT1132" s="267"/>
      <c r="AU1132" s="267"/>
      <c r="AV1132" s="267"/>
      <c r="AW1132" s="267"/>
      <c r="AX1132" s="267"/>
      <c r="AY1132" s="267"/>
      <c r="AZ1132" s="267"/>
      <c r="BA1132" s="267"/>
      <c r="BB1132" s="267"/>
      <c r="BC1132" s="267"/>
      <c r="BD1132" s="267"/>
      <c r="BE1132" s="267"/>
      <c r="BF1132" s="267"/>
      <c r="BG1132" s="267"/>
      <c r="BH1132" s="267"/>
      <c r="BI1132" s="267"/>
      <c r="BJ1132" s="267"/>
      <c r="BK1132" s="267"/>
      <c r="BL1132" s="267"/>
      <c r="BM1132" s="267"/>
      <c r="BN1132" s="267"/>
      <c r="BO1132" s="267"/>
      <c r="BP1132" s="267"/>
      <c r="BQ1132" s="267"/>
      <c r="BR1132" s="267"/>
      <c r="BS1132" s="26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267"/>
      <c r="CJ1132" s="267"/>
      <c r="CK1132" s="267"/>
      <c r="CL1132" s="267"/>
      <c r="CM1132" s="267"/>
      <c r="CN1132" s="267"/>
      <c r="CO1132" s="267"/>
      <c r="CP1132" s="267"/>
      <c r="CQ1132" s="267"/>
      <c r="CR1132" s="267"/>
      <c r="CS1132" s="267"/>
      <c r="CT1132" s="267"/>
      <c r="CU1132" s="267"/>
      <c r="CV1132" s="267"/>
      <c r="CW1132" s="267"/>
      <c r="CX1132" s="267"/>
      <c r="CY1132" s="267"/>
      <c r="CZ1132" s="267"/>
      <c r="DA1132" s="267"/>
      <c r="DB1132" s="267"/>
      <c r="DC1132" s="267"/>
      <c r="DD1132" s="267"/>
      <c r="DE1132" s="267"/>
      <c r="DF1132" s="267"/>
      <c r="DG1132" s="267"/>
      <c r="DH1132" s="267"/>
      <c r="DI1132" s="267"/>
      <c r="DJ1132" s="267"/>
      <c r="DK1132" s="267"/>
      <c r="DL1132" s="267"/>
      <c r="DM1132" s="267"/>
      <c r="DN1132" s="267"/>
      <c r="DO1132" s="267"/>
      <c r="DP1132" s="267"/>
      <c r="DQ1132" s="267"/>
      <c r="DR1132" s="267"/>
      <c r="DS1132" s="267"/>
      <c r="DT1132" s="267"/>
      <c r="DU1132" s="267"/>
      <c r="DV1132" s="267"/>
      <c r="DW1132" s="267"/>
      <c r="DX1132" s="267"/>
      <c r="DY1132" s="267"/>
      <c r="DZ1132" s="267"/>
      <c r="EA1132" s="267"/>
      <c r="EB1132" s="267"/>
      <c r="EC1132" s="267"/>
      <c r="ED1132" s="267"/>
      <c r="EE1132" s="267"/>
      <c r="EF1132" s="267"/>
      <c r="EG1132" s="267"/>
      <c r="EH1132" s="267"/>
      <c r="EI1132" s="267"/>
      <c r="EJ1132" s="267"/>
      <c r="EK1132" s="267"/>
      <c r="EL1132" s="267"/>
      <c r="EM1132" s="267"/>
      <c r="EN1132" s="267"/>
      <c r="EO1132" s="267"/>
      <c r="EP1132" s="267"/>
      <c r="EQ1132" s="267"/>
      <c r="ER1132" s="267"/>
      <c r="ES1132" s="267"/>
      <c r="ET1132" s="267"/>
      <c r="EU1132" s="267"/>
      <c r="EV1132" s="267"/>
      <c r="EW1132" s="267"/>
      <c r="EX1132" s="267"/>
      <c r="EY1132" s="267"/>
      <c r="EZ1132" s="267"/>
      <c r="FA1132" s="267"/>
      <c r="FB1132" s="267"/>
      <c r="FC1132" s="267"/>
      <c r="FD1132" s="267"/>
      <c r="FE1132" s="267"/>
      <c r="FF1132" s="267"/>
      <c r="FG1132" s="267"/>
      <c r="FH1132" s="267"/>
      <c r="FI1132" s="267"/>
      <c r="FJ1132" s="267"/>
      <c r="FK1132" s="267"/>
      <c r="FL1132" s="267"/>
      <c r="FM1132" s="267"/>
      <c r="FN1132" s="267"/>
      <c r="FO1132" s="267"/>
      <c r="FP1132" s="267"/>
      <c r="FQ1132" s="267"/>
      <c r="FR1132" s="267"/>
      <c r="FS1132" s="267"/>
      <c r="FT1132" s="267"/>
      <c r="FU1132" s="267"/>
      <c r="FV1132" s="267"/>
      <c r="FW1132" s="267"/>
      <c r="FX1132" s="267"/>
      <c r="FY1132" s="267"/>
      <c r="FZ1132" s="267"/>
      <c r="GA1132" s="267"/>
      <c r="GB1132" s="267"/>
      <c r="GC1132" s="267"/>
      <c r="GD1132" s="267"/>
      <c r="GE1132" s="267"/>
      <c r="GF1132" s="267"/>
      <c r="GG1132" s="267"/>
      <c r="GH1132" s="267"/>
      <c r="GI1132" s="267"/>
      <c r="GJ1132" s="267"/>
      <c r="GK1132" s="267"/>
      <c r="GL1132" s="267"/>
      <c r="GM1132" s="267"/>
      <c r="GN1132" s="267"/>
      <c r="GO1132" s="267"/>
      <c r="GP1132" s="267"/>
      <c r="GQ1132" s="267"/>
      <c r="GR1132" s="267"/>
      <c r="GS1132" s="267"/>
      <c r="GT1132" s="267"/>
      <c r="GU1132" s="267"/>
      <c r="GV1132" s="267"/>
    </row>
    <row r="1134" spans="1:204" s="502" customFormat="1">
      <c r="A1134" s="258"/>
      <c r="B1134" s="425"/>
      <c r="C1134" s="260"/>
      <c r="D1134" s="261"/>
      <c r="E1134" s="262"/>
      <c r="F1134" s="263"/>
      <c r="G1134" s="426"/>
      <c r="H1134" s="428"/>
      <c r="I1134" s="507"/>
      <c r="J1134" s="508"/>
      <c r="K1134" s="509"/>
      <c r="L1134" s="510"/>
      <c r="N1134" s="511"/>
      <c r="O1134" s="511"/>
      <c r="P1134" s="267"/>
      <c r="Q1134" s="267"/>
      <c r="R1134" s="267"/>
      <c r="S1134" s="267"/>
      <c r="T1134" s="267"/>
      <c r="U1134" s="267"/>
      <c r="V1134" s="267"/>
      <c r="W1134" s="267"/>
      <c r="X1134" s="267"/>
      <c r="Y1134" s="267"/>
      <c r="Z1134" s="267"/>
      <c r="AA1134" s="267"/>
      <c r="AB1134" s="267"/>
      <c r="AC1134" s="267"/>
      <c r="AD1134" s="267"/>
      <c r="AE1134" s="267"/>
      <c r="AF1134" s="267"/>
      <c r="AG1134" s="267"/>
      <c r="AH1134" s="267"/>
      <c r="AI1134" s="267"/>
      <c r="AJ1134" s="267"/>
      <c r="AK1134" s="267"/>
      <c r="AL1134" s="267"/>
      <c r="AM1134" s="267"/>
      <c r="AN1134" s="267"/>
      <c r="AO1134" s="267"/>
      <c r="AP1134" s="267"/>
      <c r="AQ1134" s="267"/>
      <c r="AR1134" s="267"/>
      <c r="AS1134" s="267"/>
      <c r="AT1134" s="267"/>
      <c r="AU1134" s="267"/>
      <c r="AV1134" s="267"/>
      <c r="AW1134" s="267"/>
      <c r="AX1134" s="267"/>
      <c r="AY1134" s="267"/>
      <c r="AZ1134" s="267"/>
      <c r="BA1134" s="267"/>
      <c r="BB1134" s="267"/>
      <c r="BC1134" s="267"/>
      <c r="BD1134" s="267"/>
      <c r="BE1134" s="267"/>
      <c r="BF1134" s="267"/>
      <c r="BG1134" s="267"/>
      <c r="BH1134" s="267"/>
      <c r="BI1134" s="267"/>
      <c r="BJ1134" s="267"/>
      <c r="BK1134" s="267"/>
      <c r="BL1134" s="267"/>
      <c r="BM1134" s="267"/>
      <c r="BN1134" s="267"/>
      <c r="BO1134" s="267"/>
      <c r="BP1134" s="267"/>
      <c r="BQ1134" s="267"/>
      <c r="BR1134" s="267"/>
      <c r="BS1134" s="26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267"/>
      <c r="CJ1134" s="267"/>
      <c r="CK1134" s="267"/>
      <c r="CL1134" s="267"/>
      <c r="CM1134" s="267"/>
      <c r="CN1134" s="267"/>
      <c r="CO1134" s="267"/>
      <c r="CP1134" s="267"/>
      <c r="CQ1134" s="267"/>
      <c r="CR1134" s="267"/>
      <c r="CS1134" s="267"/>
      <c r="CT1134" s="267"/>
      <c r="CU1134" s="267"/>
      <c r="CV1134" s="267"/>
      <c r="CW1134" s="267"/>
      <c r="CX1134" s="267"/>
      <c r="CY1134" s="267"/>
      <c r="CZ1134" s="267"/>
      <c r="DA1134" s="267"/>
      <c r="DB1134" s="267"/>
      <c r="DC1134" s="267"/>
      <c r="DD1134" s="267"/>
      <c r="DE1134" s="267"/>
      <c r="DF1134" s="267"/>
      <c r="DG1134" s="267"/>
      <c r="DH1134" s="267"/>
      <c r="DI1134" s="267"/>
      <c r="DJ1134" s="267"/>
      <c r="DK1134" s="267"/>
      <c r="DL1134" s="267"/>
      <c r="DM1134" s="267"/>
      <c r="DN1134" s="267"/>
      <c r="DO1134" s="267"/>
      <c r="DP1134" s="267"/>
      <c r="DQ1134" s="267"/>
      <c r="DR1134" s="267"/>
      <c r="DS1134" s="267"/>
      <c r="DT1134" s="267"/>
      <c r="DU1134" s="267"/>
      <c r="DV1134" s="267"/>
      <c r="DW1134" s="267"/>
      <c r="DX1134" s="267"/>
      <c r="DY1134" s="267"/>
      <c r="DZ1134" s="267"/>
      <c r="EA1134" s="267"/>
      <c r="EB1134" s="267"/>
      <c r="EC1134" s="267"/>
      <c r="ED1134" s="267"/>
      <c r="EE1134" s="267"/>
      <c r="EF1134" s="267"/>
      <c r="EG1134" s="267"/>
      <c r="EH1134" s="267"/>
      <c r="EI1134" s="267"/>
      <c r="EJ1134" s="267"/>
      <c r="EK1134" s="267"/>
      <c r="EL1134" s="267"/>
      <c r="EM1134" s="267"/>
      <c r="EN1134" s="267"/>
      <c r="EO1134" s="267"/>
      <c r="EP1134" s="267"/>
      <c r="EQ1134" s="267"/>
      <c r="ER1134" s="267"/>
      <c r="ES1134" s="267"/>
      <c r="ET1134" s="267"/>
      <c r="EU1134" s="267"/>
      <c r="EV1134" s="267"/>
      <c r="EW1134" s="267"/>
      <c r="EX1134" s="267"/>
      <c r="EY1134" s="267"/>
      <c r="EZ1134" s="267"/>
      <c r="FA1134" s="267"/>
      <c r="FB1134" s="267"/>
      <c r="FC1134" s="267"/>
      <c r="FD1134" s="267"/>
      <c r="FE1134" s="267"/>
      <c r="FF1134" s="267"/>
      <c r="FG1134" s="267"/>
      <c r="FH1134" s="267"/>
      <c r="FI1134" s="267"/>
      <c r="FJ1134" s="267"/>
      <c r="FK1134" s="267"/>
      <c r="FL1134" s="267"/>
      <c r="FM1134" s="267"/>
      <c r="FN1134" s="267"/>
      <c r="FO1134" s="267"/>
      <c r="FP1134" s="267"/>
      <c r="FQ1134" s="267"/>
      <c r="FR1134" s="267"/>
      <c r="FS1134" s="267"/>
      <c r="FT1134" s="267"/>
      <c r="FU1134" s="267"/>
      <c r="FV1134" s="267"/>
      <c r="FW1134" s="267"/>
      <c r="FX1134" s="267"/>
      <c r="FY1134" s="267"/>
      <c r="FZ1134" s="267"/>
      <c r="GA1134" s="267"/>
      <c r="GB1134" s="267"/>
      <c r="GC1134" s="267"/>
      <c r="GD1134" s="267"/>
      <c r="GE1134" s="267"/>
      <c r="GF1134" s="267"/>
      <c r="GG1134" s="267"/>
      <c r="GH1134" s="267"/>
      <c r="GI1134" s="267"/>
      <c r="GJ1134" s="267"/>
      <c r="GK1134" s="267"/>
      <c r="GL1134" s="267"/>
      <c r="GM1134" s="267"/>
      <c r="GN1134" s="267"/>
      <c r="GO1134" s="267"/>
      <c r="GP1134" s="267"/>
      <c r="GQ1134" s="267"/>
      <c r="GR1134" s="267"/>
      <c r="GS1134" s="267"/>
      <c r="GT1134" s="267"/>
      <c r="GU1134" s="267"/>
      <c r="GV1134" s="267"/>
    </row>
    <row r="1136" spans="1:204" s="502" customFormat="1">
      <c r="A1136" s="258"/>
      <c r="B1136" s="425"/>
      <c r="C1136" s="260"/>
      <c r="D1136" s="261"/>
      <c r="E1136" s="262"/>
      <c r="F1136" s="263"/>
      <c r="G1136" s="426"/>
      <c r="H1136" s="428"/>
      <c r="I1136" s="507"/>
      <c r="J1136" s="508"/>
      <c r="K1136" s="509"/>
      <c r="L1136" s="510"/>
      <c r="N1136" s="511"/>
      <c r="O1136" s="511"/>
      <c r="P1136" s="267"/>
      <c r="Q1136" s="267"/>
      <c r="R1136" s="267"/>
      <c r="S1136" s="267"/>
      <c r="T1136" s="267"/>
      <c r="U1136" s="267"/>
      <c r="V1136" s="267"/>
      <c r="W1136" s="267"/>
      <c r="X1136" s="267"/>
      <c r="Y1136" s="267"/>
      <c r="Z1136" s="267"/>
      <c r="AA1136" s="267"/>
      <c r="AB1136" s="267"/>
      <c r="AC1136" s="267"/>
      <c r="AD1136" s="267"/>
      <c r="AE1136" s="267"/>
      <c r="AF1136" s="267"/>
      <c r="AG1136" s="267"/>
      <c r="AH1136" s="267"/>
      <c r="AI1136" s="267"/>
      <c r="AJ1136" s="267"/>
      <c r="AK1136" s="267"/>
      <c r="AL1136" s="267"/>
      <c r="AM1136" s="267"/>
      <c r="AN1136" s="267"/>
      <c r="AO1136" s="267"/>
      <c r="AP1136" s="267"/>
      <c r="AQ1136" s="267"/>
      <c r="AR1136" s="267"/>
      <c r="AS1136" s="267"/>
      <c r="AT1136" s="267"/>
      <c r="AU1136" s="267"/>
      <c r="AV1136" s="267"/>
      <c r="AW1136" s="267"/>
      <c r="AX1136" s="267"/>
      <c r="AY1136" s="267"/>
      <c r="AZ1136" s="267"/>
      <c r="BA1136" s="267"/>
      <c r="BB1136" s="267"/>
      <c r="BC1136" s="267"/>
      <c r="BD1136" s="267"/>
      <c r="BE1136" s="267"/>
      <c r="BF1136" s="267"/>
      <c r="BG1136" s="267"/>
      <c r="BH1136" s="267"/>
      <c r="BI1136" s="267"/>
      <c r="BJ1136" s="267"/>
      <c r="BK1136" s="267"/>
      <c r="BL1136" s="267"/>
      <c r="BM1136" s="267"/>
      <c r="BN1136" s="267"/>
      <c r="BO1136" s="267"/>
      <c r="BP1136" s="267"/>
      <c r="BQ1136" s="267"/>
      <c r="BR1136" s="267"/>
      <c r="BS1136" s="26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267"/>
      <c r="CJ1136" s="267"/>
      <c r="CK1136" s="267"/>
      <c r="CL1136" s="267"/>
      <c r="CM1136" s="267"/>
      <c r="CN1136" s="267"/>
      <c r="CO1136" s="267"/>
      <c r="CP1136" s="267"/>
      <c r="CQ1136" s="267"/>
      <c r="CR1136" s="267"/>
      <c r="CS1136" s="267"/>
      <c r="CT1136" s="267"/>
      <c r="CU1136" s="267"/>
      <c r="CV1136" s="267"/>
      <c r="CW1136" s="267"/>
      <c r="CX1136" s="267"/>
      <c r="CY1136" s="267"/>
      <c r="CZ1136" s="267"/>
      <c r="DA1136" s="267"/>
      <c r="DB1136" s="267"/>
      <c r="DC1136" s="267"/>
      <c r="DD1136" s="267"/>
      <c r="DE1136" s="267"/>
      <c r="DF1136" s="267"/>
      <c r="DG1136" s="267"/>
      <c r="DH1136" s="267"/>
      <c r="DI1136" s="267"/>
      <c r="DJ1136" s="267"/>
      <c r="DK1136" s="267"/>
      <c r="DL1136" s="267"/>
      <c r="DM1136" s="267"/>
      <c r="DN1136" s="267"/>
      <c r="DO1136" s="267"/>
      <c r="DP1136" s="267"/>
      <c r="DQ1136" s="267"/>
      <c r="DR1136" s="267"/>
      <c r="DS1136" s="267"/>
      <c r="DT1136" s="267"/>
      <c r="DU1136" s="267"/>
      <c r="DV1136" s="267"/>
      <c r="DW1136" s="267"/>
      <c r="DX1136" s="267"/>
      <c r="DY1136" s="267"/>
      <c r="DZ1136" s="267"/>
      <c r="EA1136" s="267"/>
      <c r="EB1136" s="267"/>
      <c r="EC1136" s="267"/>
      <c r="ED1136" s="267"/>
      <c r="EE1136" s="267"/>
      <c r="EF1136" s="267"/>
      <c r="EG1136" s="267"/>
      <c r="EH1136" s="267"/>
      <c r="EI1136" s="267"/>
      <c r="EJ1136" s="267"/>
      <c r="EK1136" s="267"/>
      <c r="EL1136" s="267"/>
      <c r="EM1136" s="267"/>
      <c r="EN1136" s="267"/>
      <c r="EO1136" s="267"/>
      <c r="EP1136" s="267"/>
      <c r="EQ1136" s="267"/>
      <c r="ER1136" s="267"/>
      <c r="ES1136" s="267"/>
      <c r="ET1136" s="267"/>
      <c r="EU1136" s="267"/>
      <c r="EV1136" s="267"/>
      <c r="EW1136" s="267"/>
      <c r="EX1136" s="267"/>
      <c r="EY1136" s="267"/>
      <c r="EZ1136" s="267"/>
      <c r="FA1136" s="267"/>
      <c r="FB1136" s="267"/>
      <c r="FC1136" s="267"/>
      <c r="FD1136" s="267"/>
      <c r="FE1136" s="267"/>
      <c r="FF1136" s="267"/>
      <c r="FG1136" s="267"/>
      <c r="FH1136" s="267"/>
      <c r="FI1136" s="267"/>
      <c r="FJ1136" s="267"/>
      <c r="FK1136" s="267"/>
      <c r="FL1136" s="267"/>
      <c r="FM1136" s="267"/>
      <c r="FN1136" s="267"/>
      <c r="FO1136" s="267"/>
      <c r="FP1136" s="267"/>
      <c r="FQ1136" s="267"/>
      <c r="FR1136" s="267"/>
      <c r="FS1136" s="267"/>
      <c r="FT1136" s="267"/>
      <c r="FU1136" s="267"/>
      <c r="FV1136" s="267"/>
      <c r="FW1136" s="267"/>
      <c r="FX1136" s="267"/>
      <c r="FY1136" s="267"/>
      <c r="FZ1136" s="267"/>
      <c r="GA1136" s="267"/>
      <c r="GB1136" s="267"/>
      <c r="GC1136" s="267"/>
      <c r="GD1136" s="267"/>
      <c r="GE1136" s="267"/>
      <c r="GF1136" s="267"/>
      <c r="GG1136" s="267"/>
      <c r="GH1136" s="267"/>
      <c r="GI1136" s="267"/>
      <c r="GJ1136" s="267"/>
      <c r="GK1136" s="267"/>
      <c r="GL1136" s="267"/>
      <c r="GM1136" s="267"/>
      <c r="GN1136" s="267"/>
      <c r="GO1136" s="267"/>
      <c r="GP1136" s="267"/>
      <c r="GQ1136" s="267"/>
      <c r="GR1136" s="267"/>
      <c r="GS1136" s="267"/>
      <c r="GT1136" s="267"/>
      <c r="GU1136" s="267"/>
      <c r="GV1136" s="267"/>
    </row>
    <row r="1137" spans="1:204" s="502" customFormat="1">
      <c r="A1137" s="258"/>
      <c r="B1137" s="425"/>
      <c r="C1137" s="260"/>
      <c r="D1137" s="261"/>
      <c r="E1137" s="262"/>
      <c r="F1137" s="263"/>
      <c r="G1137" s="426"/>
      <c r="H1137" s="428"/>
      <c r="I1137" s="507"/>
      <c r="J1137" s="508"/>
      <c r="K1137" s="509"/>
      <c r="L1137" s="510"/>
      <c r="N1137" s="511"/>
      <c r="O1137" s="511"/>
      <c r="P1137" s="267"/>
      <c r="Q1137" s="267"/>
      <c r="R1137" s="267"/>
      <c r="S1137" s="267"/>
      <c r="T1137" s="267"/>
      <c r="U1137" s="267"/>
      <c r="V1137" s="267"/>
      <c r="W1137" s="267"/>
      <c r="X1137" s="267"/>
      <c r="Y1137" s="267"/>
      <c r="Z1137" s="267"/>
      <c r="AA1137" s="267"/>
      <c r="AB1137" s="267"/>
      <c r="AC1137" s="267"/>
      <c r="AD1137" s="267"/>
      <c r="AE1137" s="267"/>
      <c r="AF1137" s="267"/>
      <c r="AG1137" s="267"/>
      <c r="AH1137" s="267"/>
      <c r="AI1137" s="267"/>
      <c r="AJ1137" s="267"/>
      <c r="AK1137" s="267"/>
      <c r="AL1137" s="267"/>
      <c r="AM1137" s="267"/>
      <c r="AN1137" s="267"/>
      <c r="AO1137" s="267"/>
      <c r="AP1137" s="267"/>
      <c r="AQ1137" s="267"/>
      <c r="AR1137" s="267"/>
      <c r="AS1137" s="267"/>
      <c r="AT1137" s="267"/>
      <c r="AU1137" s="267"/>
      <c r="AV1137" s="267"/>
      <c r="AW1137" s="267"/>
      <c r="AX1137" s="267"/>
      <c r="AY1137" s="267"/>
      <c r="AZ1137" s="267"/>
      <c r="BA1137" s="267"/>
      <c r="BB1137" s="267"/>
      <c r="BC1137" s="267"/>
      <c r="BD1137" s="267"/>
      <c r="BE1137" s="267"/>
      <c r="BF1137" s="267"/>
      <c r="BG1137" s="267"/>
      <c r="BH1137" s="267"/>
      <c r="BI1137" s="267"/>
      <c r="BJ1137" s="267"/>
      <c r="BK1137" s="267"/>
      <c r="BL1137" s="267"/>
      <c r="BM1137" s="267"/>
      <c r="BN1137" s="267"/>
      <c r="BO1137" s="267"/>
      <c r="BP1137" s="267"/>
      <c r="BQ1137" s="267"/>
      <c r="BR1137" s="267"/>
      <c r="BS1137" s="26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267"/>
      <c r="CJ1137" s="267"/>
      <c r="CK1137" s="267"/>
      <c r="CL1137" s="267"/>
      <c r="CM1137" s="267"/>
      <c r="CN1137" s="267"/>
      <c r="CO1137" s="267"/>
      <c r="CP1137" s="267"/>
      <c r="CQ1137" s="267"/>
      <c r="CR1137" s="267"/>
      <c r="CS1137" s="267"/>
      <c r="CT1137" s="267"/>
      <c r="CU1137" s="267"/>
      <c r="CV1137" s="267"/>
      <c r="CW1137" s="267"/>
      <c r="CX1137" s="267"/>
      <c r="CY1137" s="267"/>
      <c r="CZ1137" s="267"/>
      <c r="DA1137" s="267"/>
      <c r="DB1137" s="267"/>
      <c r="DC1137" s="267"/>
      <c r="DD1137" s="267"/>
      <c r="DE1137" s="267"/>
      <c r="DF1137" s="267"/>
      <c r="DG1137" s="267"/>
      <c r="DH1137" s="267"/>
      <c r="DI1137" s="267"/>
      <c r="DJ1137" s="267"/>
      <c r="DK1137" s="267"/>
      <c r="DL1137" s="267"/>
      <c r="DM1137" s="267"/>
      <c r="DN1137" s="267"/>
      <c r="DO1137" s="267"/>
      <c r="DP1137" s="267"/>
      <c r="DQ1137" s="267"/>
      <c r="DR1137" s="267"/>
      <c r="DS1137" s="267"/>
      <c r="DT1137" s="267"/>
      <c r="DU1137" s="267"/>
      <c r="DV1137" s="267"/>
      <c r="DW1137" s="267"/>
      <c r="DX1137" s="267"/>
      <c r="DY1137" s="267"/>
      <c r="DZ1137" s="267"/>
      <c r="EA1137" s="267"/>
      <c r="EB1137" s="267"/>
      <c r="EC1137" s="267"/>
      <c r="ED1137" s="267"/>
      <c r="EE1137" s="267"/>
      <c r="EF1137" s="267"/>
      <c r="EG1137" s="267"/>
      <c r="EH1137" s="267"/>
      <c r="EI1137" s="267"/>
      <c r="EJ1137" s="267"/>
      <c r="EK1137" s="267"/>
      <c r="EL1137" s="267"/>
      <c r="EM1137" s="267"/>
      <c r="EN1137" s="267"/>
      <c r="EO1137" s="267"/>
      <c r="EP1137" s="267"/>
      <c r="EQ1137" s="267"/>
      <c r="ER1137" s="267"/>
      <c r="ES1137" s="267"/>
      <c r="ET1137" s="267"/>
      <c r="EU1137" s="267"/>
      <c r="EV1137" s="267"/>
      <c r="EW1137" s="267"/>
      <c r="EX1137" s="267"/>
      <c r="EY1137" s="267"/>
      <c r="EZ1137" s="267"/>
      <c r="FA1137" s="267"/>
      <c r="FB1137" s="267"/>
      <c r="FC1137" s="267"/>
      <c r="FD1137" s="267"/>
      <c r="FE1137" s="267"/>
      <c r="FF1137" s="267"/>
      <c r="FG1137" s="267"/>
      <c r="FH1137" s="267"/>
      <c r="FI1137" s="267"/>
      <c r="FJ1137" s="267"/>
      <c r="FK1137" s="267"/>
      <c r="FL1137" s="267"/>
      <c r="FM1137" s="267"/>
      <c r="FN1137" s="267"/>
      <c r="FO1137" s="267"/>
      <c r="FP1137" s="267"/>
      <c r="FQ1137" s="267"/>
      <c r="FR1137" s="267"/>
      <c r="FS1137" s="267"/>
      <c r="FT1137" s="267"/>
      <c r="FU1137" s="267"/>
      <c r="FV1137" s="267"/>
      <c r="FW1137" s="267"/>
      <c r="FX1137" s="267"/>
      <c r="FY1137" s="267"/>
      <c r="FZ1137" s="267"/>
      <c r="GA1137" s="267"/>
      <c r="GB1137" s="267"/>
      <c r="GC1137" s="267"/>
      <c r="GD1137" s="267"/>
      <c r="GE1137" s="267"/>
      <c r="GF1137" s="267"/>
      <c r="GG1137" s="267"/>
      <c r="GH1137" s="267"/>
      <c r="GI1137" s="267"/>
      <c r="GJ1137" s="267"/>
      <c r="GK1137" s="267"/>
      <c r="GL1137" s="267"/>
      <c r="GM1137" s="267"/>
      <c r="GN1137" s="267"/>
      <c r="GO1137" s="267"/>
      <c r="GP1137" s="267"/>
      <c r="GQ1137" s="267"/>
      <c r="GR1137" s="267"/>
      <c r="GS1137" s="267"/>
      <c r="GT1137" s="267"/>
      <c r="GU1137" s="267"/>
      <c r="GV1137" s="267"/>
    </row>
    <row r="1139" spans="1:204" s="502" customFormat="1">
      <c r="A1139" s="258"/>
      <c r="B1139" s="425"/>
      <c r="C1139" s="260"/>
      <c r="D1139" s="261"/>
      <c r="E1139" s="262"/>
      <c r="F1139" s="263"/>
      <c r="G1139" s="426"/>
      <c r="H1139" s="428"/>
      <c r="I1139" s="507"/>
      <c r="J1139" s="508"/>
      <c r="K1139" s="509"/>
      <c r="L1139" s="510"/>
      <c r="N1139" s="511"/>
      <c r="O1139" s="511"/>
      <c r="P1139" s="267"/>
      <c r="Q1139" s="267"/>
      <c r="R1139" s="267"/>
      <c r="S1139" s="267"/>
      <c r="T1139" s="267"/>
      <c r="U1139" s="267"/>
      <c r="V1139" s="267"/>
      <c r="W1139" s="267"/>
      <c r="X1139" s="267"/>
      <c r="Y1139" s="267"/>
      <c r="Z1139" s="267"/>
      <c r="AA1139" s="267"/>
      <c r="AB1139" s="267"/>
      <c r="AC1139" s="267"/>
      <c r="AD1139" s="267"/>
      <c r="AE1139" s="267"/>
      <c r="AF1139" s="267"/>
      <c r="AG1139" s="267"/>
      <c r="AH1139" s="267"/>
      <c r="AI1139" s="267"/>
      <c r="AJ1139" s="267"/>
      <c r="AK1139" s="267"/>
      <c r="AL1139" s="267"/>
      <c r="AM1139" s="267"/>
      <c r="AN1139" s="267"/>
      <c r="AO1139" s="267"/>
      <c r="AP1139" s="267"/>
      <c r="AQ1139" s="267"/>
      <c r="AR1139" s="267"/>
      <c r="AS1139" s="267"/>
      <c r="AT1139" s="267"/>
      <c r="AU1139" s="267"/>
      <c r="AV1139" s="267"/>
      <c r="AW1139" s="267"/>
      <c r="AX1139" s="267"/>
      <c r="AY1139" s="267"/>
      <c r="AZ1139" s="267"/>
      <c r="BA1139" s="267"/>
      <c r="BB1139" s="267"/>
      <c r="BC1139" s="267"/>
      <c r="BD1139" s="267"/>
      <c r="BE1139" s="267"/>
      <c r="BF1139" s="267"/>
      <c r="BG1139" s="267"/>
      <c r="BH1139" s="267"/>
      <c r="BI1139" s="267"/>
      <c r="BJ1139" s="267"/>
      <c r="BK1139" s="267"/>
      <c r="BL1139" s="267"/>
      <c r="BM1139" s="267"/>
      <c r="BN1139" s="267"/>
      <c r="BO1139" s="267"/>
      <c r="BP1139" s="267"/>
      <c r="BQ1139" s="267"/>
      <c r="BR1139" s="267"/>
      <c r="BS1139" s="26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267"/>
      <c r="CJ1139" s="267"/>
      <c r="CK1139" s="267"/>
      <c r="CL1139" s="267"/>
      <c r="CM1139" s="267"/>
      <c r="CN1139" s="267"/>
      <c r="CO1139" s="267"/>
      <c r="CP1139" s="267"/>
      <c r="CQ1139" s="267"/>
      <c r="CR1139" s="267"/>
      <c r="CS1139" s="267"/>
      <c r="CT1139" s="267"/>
      <c r="CU1139" s="267"/>
      <c r="CV1139" s="267"/>
      <c r="CW1139" s="267"/>
      <c r="CX1139" s="267"/>
      <c r="CY1139" s="267"/>
      <c r="CZ1139" s="267"/>
      <c r="DA1139" s="267"/>
      <c r="DB1139" s="267"/>
      <c r="DC1139" s="267"/>
      <c r="DD1139" s="267"/>
      <c r="DE1139" s="267"/>
      <c r="DF1139" s="267"/>
      <c r="DG1139" s="267"/>
      <c r="DH1139" s="267"/>
      <c r="DI1139" s="267"/>
      <c r="DJ1139" s="267"/>
      <c r="DK1139" s="267"/>
      <c r="DL1139" s="267"/>
      <c r="DM1139" s="267"/>
      <c r="DN1139" s="267"/>
      <c r="DO1139" s="267"/>
      <c r="DP1139" s="267"/>
      <c r="DQ1139" s="267"/>
      <c r="DR1139" s="267"/>
      <c r="DS1139" s="267"/>
      <c r="DT1139" s="267"/>
      <c r="DU1139" s="267"/>
      <c r="DV1139" s="267"/>
      <c r="DW1139" s="267"/>
      <c r="DX1139" s="267"/>
      <c r="DY1139" s="267"/>
      <c r="DZ1139" s="267"/>
      <c r="EA1139" s="267"/>
      <c r="EB1139" s="267"/>
      <c r="EC1139" s="267"/>
      <c r="ED1139" s="267"/>
      <c r="EE1139" s="267"/>
      <c r="EF1139" s="267"/>
      <c r="EG1139" s="267"/>
      <c r="EH1139" s="267"/>
      <c r="EI1139" s="267"/>
      <c r="EJ1139" s="267"/>
      <c r="EK1139" s="267"/>
      <c r="EL1139" s="267"/>
      <c r="EM1139" s="267"/>
      <c r="EN1139" s="267"/>
      <c r="EO1139" s="267"/>
      <c r="EP1139" s="267"/>
      <c r="EQ1139" s="267"/>
      <c r="ER1139" s="267"/>
      <c r="ES1139" s="267"/>
      <c r="ET1139" s="267"/>
      <c r="EU1139" s="267"/>
      <c r="EV1139" s="267"/>
      <c r="EW1139" s="267"/>
      <c r="EX1139" s="267"/>
      <c r="EY1139" s="267"/>
      <c r="EZ1139" s="267"/>
      <c r="FA1139" s="267"/>
      <c r="FB1139" s="267"/>
      <c r="FC1139" s="267"/>
      <c r="FD1139" s="267"/>
      <c r="FE1139" s="267"/>
      <c r="FF1139" s="267"/>
      <c r="FG1139" s="267"/>
      <c r="FH1139" s="267"/>
      <c r="FI1139" s="267"/>
      <c r="FJ1139" s="267"/>
      <c r="FK1139" s="267"/>
      <c r="FL1139" s="267"/>
      <c r="FM1139" s="267"/>
      <c r="FN1139" s="267"/>
      <c r="FO1139" s="267"/>
      <c r="FP1139" s="267"/>
      <c r="FQ1139" s="267"/>
      <c r="FR1139" s="267"/>
      <c r="FS1139" s="267"/>
      <c r="FT1139" s="267"/>
      <c r="FU1139" s="267"/>
      <c r="FV1139" s="267"/>
      <c r="FW1139" s="267"/>
      <c r="FX1139" s="267"/>
      <c r="FY1139" s="267"/>
      <c r="FZ1139" s="267"/>
      <c r="GA1139" s="267"/>
      <c r="GB1139" s="267"/>
      <c r="GC1139" s="267"/>
      <c r="GD1139" s="267"/>
      <c r="GE1139" s="267"/>
      <c r="GF1139" s="267"/>
      <c r="GG1139" s="267"/>
      <c r="GH1139" s="267"/>
      <c r="GI1139" s="267"/>
      <c r="GJ1139" s="267"/>
      <c r="GK1139" s="267"/>
      <c r="GL1139" s="267"/>
      <c r="GM1139" s="267"/>
      <c r="GN1139" s="267"/>
      <c r="GO1139" s="267"/>
      <c r="GP1139" s="267"/>
      <c r="GQ1139" s="267"/>
      <c r="GR1139" s="267"/>
      <c r="GS1139" s="267"/>
      <c r="GT1139" s="267"/>
      <c r="GU1139" s="267"/>
      <c r="GV1139" s="267"/>
    </row>
    <row r="1140" spans="1:204" s="502" customFormat="1">
      <c r="A1140" s="258"/>
      <c r="B1140" s="425"/>
      <c r="C1140" s="260"/>
      <c r="D1140" s="261"/>
      <c r="E1140" s="262"/>
      <c r="F1140" s="263"/>
      <c r="G1140" s="426"/>
      <c r="H1140" s="428"/>
      <c r="I1140" s="507"/>
      <c r="J1140" s="508"/>
      <c r="K1140" s="509"/>
      <c r="L1140" s="510"/>
      <c r="N1140" s="511"/>
      <c r="O1140" s="511"/>
      <c r="P1140" s="267"/>
      <c r="Q1140" s="267"/>
      <c r="R1140" s="267"/>
      <c r="S1140" s="267"/>
      <c r="T1140" s="267"/>
      <c r="U1140" s="267"/>
      <c r="V1140" s="267"/>
      <c r="W1140" s="267"/>
      <c r="X1140" s="267"/>
      <c r="Y1140" s="267"/>
      <c r="Z1140" s="267"/>
      <c r="AA1140" s="267"/>
      <c r="AB1140" s="267"/>
      <c r="AC1140" s="267"/>
      <c r="AD1140" s="267"/>
      <c r="AE1140" s="267"/>
      <c r="AF1140" s="267"/>
      <c r="AG1140" s="267"/>
      <c r="AH1140" s="267"/>
      <c r="AI1140" s="267"/>
      <c r="AJ1140" s="267"/>
      <c r="AK1140" s="267"/>
      <c r="AL1140" s="267"/>
      <c r="AM1140" s="267"/>
      <c r="AN1140" s="267"/>
      <c r="AO1140" s="267"/>
      <c r="AP1140" s="267"/>
      <c r="AQ1140" s="267"/>
      <c r="AR1140" s="267"/>
      <c r="AS1140" s="267"/>
      <c r="AT1140" s="267"/>
      <c r="AU1140" s="267"/>
      <c r="AV1140" s="267"/>
      <c r="AW1140" s="267"/>
      <c r="AX1140" s="267"/>
      <c r="AY1140" s="267"/>
      <c r="AZ1140" s="267"/>
      <c r="BA1140" s="267"/>
      <c r="BB1140" s="267"/>
      <c r="BC1140" s="267"/>
      <c r="BD1140" s="267"/>
      <c r="BE1140" s="267"/>
      <c r="BF1140" s="267"/>
      <c r="BG1140" s="267"/>
      <c r="BH1140" s="267"/>
      <c r="BI1140" s="267"/>
      <c r="BJ1140" s="267"/>
      <c r="BK1140" s="267"/>
      <c r="BL1140" s="267"/>
      <c r="BM1140" s="267"/>
      <c r="BN1140" s="267"/>
      <c r="BO1140" s="267"/>
      <c r="BP1140" s="267"/>
      <c r="BQ1140" s="267"/>
      <c r="BR1140" s="267"/>
      <c r="BS1140" s="26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267"/>
      <c r="CJ1140" s="267"/>
      <c r="CK1140" s="267"/>
      <c r="CL1140" s="267"/>
      <c r="CM1140" s="267"/>
      <c r="CN1140" s="267"/>
      <c r="CO1140" s="267"/>
      <c r="CP1140" s="267"/>
      <c r="CQ1140" s="267"/>
      <c r="CR1140" s="267"/>
      <c r="CS1140" s="267"/>
      <c r="CT1140" s="267"/>
      <c r="CU1140" s="267"/>
      <c r="CV1140" s="267"/>
      <c r="CW1140" s="267"/>
      <c r="CX1140" s="267"/>
      <c r="CY1140" s="267"/>
      <c r="CZ1140" s="267"/>
      <c r="DA1140" s="267"/>
      <c r="DB1140" s="267"/>
      <c r="DC1140" s="267"/>
      <c r="DD1140" s="267"/>
      <c r="DE1140" s="267"/>
      <c r="DF1140" s="267"/>
      <c r="DG1140" s="267"/>
      <c r="DH1140" s="267"/>
      <c r="DI1140" s="267"/>
      <c r="DJ1140" s="267"/>
      <c r="DK1140" s="267"/>
      <c r="DL1140" s="267"/>
      <c r="DM1140" s="267"/>
      <c r="DN1140" s="267"/>
      <c r="DO1140" s="267"/>
      <c r="DP1140" s="267"/>
      <c r="DQ1140" s="267"/>
      <c r="DR1140" s="267"/>
      <c r="DS1140" s="267"/>
      <c r="DT1140" s="267"/>
      <c r="DU1140" s="267"/>
      <c r="DV1140" s="267"/>
      <c r="DW1140" s="267"/>
      <c r="DX1140" s="267"/>
      <c r="DY1140" s="267"/>
      <c r="DZ1140" s="267"/>
      <c r="EA1140" s="267"/>
      <c r="EB1140" s="267"/>
      <c r="EC1140" s="267"/>
      <c r="ED1140" s="267"/>
      <c r="EE1140" s="267"/>
      <c r="EF1140" s="267"/>
      <c r="EG1140" s="267"/>
      <c r="EH1140" s="267"/>
      <c r="EI1140" s="267"/>
      <c r="EJ1140" s="267"/>
      <c r="EK1140" s="267"/>
      <c r="EL1140" s="267"/>
      <c r="EM1140" s="267"/>
      <c r="EN1140" s="267"/>
      <c r="EO1140" s="267"/>
      <c r="EP1140" s="267"/>
      <c r="EQ1140" s="267"/>
      <c r="ER1140" s="267"/>
      <c r="ES1140" s="267"/>
      <c r="ET1140" s="267"/>
      <c r="EU1140" s="267"/>
      <c r="EV1140" s="267"/>
      <c r="EW1140" s="267"/>
      <c r="EX1140" s="267"/>
      <c r="EY1140" s="267"/>
      <c r="EZ1140" s="267"/>
      <c r="FA1140" s="267"/>
      <c r="FB1140" s="267"/>
      <c r="FC1140" s="267"/>
      <c r="FD1140" s="267"/>
      <c r="FE1140" s="267"/>
      <c r="FF1140" s="267"/>
      <c r="FG1140" s="267"/>
      <c r="FH1140" s="267"/>
      <c r="FI1140" s="267"/>
      <c r="FJ1140" s="267"/>
      <c r="FK1140" s="267"/>
      <c r="FL1140" s="267"/>
      <c r="FM1140" s="267"/>
      <c r="FN1140" s="267"/>
      <c r="FO1140" s="267"/>
      <c r="FP1140" s="267"/>
      <c r="FQ1140" s="267"/>
      <c r="FR1140" s="267"/>
      <c r="FS1140" s="267"/>
      <c r="FT1140" s="267"/>
      <c r="FU1140" s="267"/>
      <c r="FV1140" s="267"/>
      <c r="FW1140" s="267"/>
      <c r="FX1140" s="267"/>
      <c r="FY1140" s="267"/>
      <c r="FZ1140" s="267"/>
      <c r="GA1140" s="267"/>
      <c r="GB1140" s="267"/>
      <c r="GC1140" s="267"/>
      <c r="GD1140" s="267"/>
      <c r="GE1140" s="267"/>
      <c r="GF1140" s="267"/>
      <c r="GG1140" s="267"/>
      <c r="GH1140" s="267"/>
      <c r="GI1140" s="267"/>
      <c r="GJ1140" s="267"/>
      <c r="GK1140" s="267"/>
      <c r="GL1140" s="267"/>
      <c r="GM1140" s="267"/>
      <c r="GN1140" s="267"/>
      <c r="GO1140" s="267"/>
      <c r="GP1140" s="267"/>
      <c r="GQ1140" s="267"/>
      <c r="GR1140" s="267"/>
      <c r="GS1140" s="267"/>
      <c r="GT1140" s="267"/>
      <c r="GU1140" s="267"/>
      <c r="GV1140" s="267"/>
    </row>
    <row r="1141" spans="1:204" s="502" customFormat="1">
      <c r="A1141" s="258"/>
      <c r="B1141" s="425"/>
      <c r="C1141" s="260"/>
      <c r="D1141" s="261"/>
      <c r="E1141" s="262"/>
      <c r="F1141" s="263"/>
      <c r="G1141" s="426"/>
      <c r="H1141" s="428"/>
      <c r="I1141" s="507"/>
      <c r="J1141" s="508"/>
      <c r="K1141" s="509"/>
      <c r="L1141" s="510"/>
      <c r="N1141" s="511"/>
      <c r="O1141" s="511"/>
      <c r="P1141" s="267"/>
      <c r="Q1141" s="267"/>
      <c r="R1141" s="267"/>
      <c r="S1141" s="267"/>
      <c r="T1141" s="267"/>
      <c r="U1141" s="267"/>
      <c r="V1141" s="267"/>
      <c r="W1141" s="267"/>
      <c r="X1141" s="267"/>
      <c r="Y1141" s="267"/>
      <c r="Z1141" s="267"/>
      <c r="AA1141" s="267"/>
      <c r="AB1141" s="267"/>
      <c r="AC1141" s="267"/>
      <c r="AD1141" s="267"/>
      <c r="AE1141" s="267"/>
      <c r="AF1141" s="267"/>
      <c r="AG1141" s="267"/>
      <c r="AH1141" s="267"/>
      <c r="AI1141" s="267"/>
      <c r="AJ1141" s="267"/>
      <c r="AK1141" s="267"/>
      <c r="AL1141" s="267"/>
      <c r="AM1141" s="267"/>
      <c r="AN1141" s="267"/>
      <c r="AO1141" s="267"/>
      <c r="AP1141" s="267"/>
      <c r="AQ1141" s="267"/>
      <c r="AR1141" s="267"/>
      <c r="AS1141" s="267"/>
      <c r="AT1141" s="267"/>
      <c r="AU1141" s="267"/>
      <c r="AV1141" s="267"/>
      <c r="AW1141" s="267"/>
      <c r="AX1141" s="267"/>
      <c r="AY1141" s="267"/>
      <c r="AZ1141" s="267"/>
      <c r="BA1141" s="267"/>
      <c r="BB1141" s="267"/>
      <c r="BC1141" s="267"/>
      <c r="BD1141" s="267"/>
      <c r="BE1141" s="267"/>
      <c r="BF1141" s="267"/>
      <c r="BG1141" s="267"/>
      <c r="BH1141" s="267"/>
      <c r="BI1141" s="267"/>
      <c r="BJ1141" s="267"/>
      <c r="BK1141" s="267"/>
      <c r="BL1141" s="267"/>
      <c r="BM1141" s="267"/>
      <c r="BN1141" s="267"/>
      <c r="BO1141" s="267"/>
      <c r="BP1141" s="267"/>
      <c r="BQ1141" s="267"/>
      <c r="BR1141" s="267"/>
      <c r="BS1141" s="26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267"/>
      <c r="CJ1141" s="267"/>
      <c r="CK1141" s="267"/>
      <c r="CL1141" s="267"/>
      <c r="CM1141" s="267"/>
      <c r="CN1141" s="267"/>
      <c r="CO1141" s="267"/>
      <c r="CP1141" s="267"/>
      <c r="CQ1141" s="267"/>
      <c r="CR1141" s="267"/>
      <c r="CS1141" s="267"/>
      <c r="CT1141" s="267"/>
      <c r="CU1141" s="267"/>
      <c r="CV1141" s="267"/>
      <c r="CW1141" s="267"/>
      <c r="CX1141" s="267"/>
      <c r="CY1141" s="267"/>
      <c r="CZ1141" s="267"/>
      <c r="DA1141" s="267"/>
      <c r="DB1141" s="267"/>
      <c r="DC1141" s="267"/>
      <c r="DD1141" s="267"/>
      <c r="DE1141" s="267"/>
      <c r="DF1141" s="267"/>
      <c r="DG1141" s="267"/>
      <c r="DH1141" s="267"/>
      <c r="DI1141" s="267"/>
      <c r="DJ1141" s="267"/>
      <c r="DK1141" s="267"/>
      <c r="DL1141" s="267"/>
      <c r="DM1141" s="267"/>
      <c r="DN1141" s="267"/>
      <c r="DO1141" s="267"/>
      <c r="DP1141" s="267"/>
      <c r="DQ1141" s="267"/>
      <c r="DR1141" s="267"/>
      <c r="DS1141" s="267"/>
      <c r="DT1141" s="267"/>
      <c r="DU1141" s="267"/>
      <c r="DV1141" s="267"/>
      <c r="DW1141" s="267"/>
      <c r="DX1141" s="267"/>
      <c r="DY1141" s="267"/>
      <c r="DZ1141" s="267"/>
      <c r="EA1141" s="267"/>
      <c r="EB1141" s="267"/>
      <c r="EC1141" s="267"/>
      <c r="ED1141" s="267"/>
      <c r="EE1141" s="267"/>
      <c r="EF1141" s="267"/>
      <c r="EG1141" s="267"/>
      <c r="EH1141" s="267"/>
      <c r="EI1141" s="267"/>
      <c r="EJ1141" s="267"/>
      <c r="EK1141" s="267"/>
      <c r="EL1141" s="267"/>
      <c r="EM1141" s="267"/>
      <c r="EN1141" s="267"/>
      <c r="EO1141" s="267"/>
      <c r="EP1141" s="267"/>
      <c r="EQ1141" s="267"/>
      <c r="ER1141" s="267"/>
      <c r="ES1141" s="267"/>
      <c r="ET1141" s="267"/>
      <c r="EU1141" s="267"/>
      <c r="EV1141" s="267"/>
      <c r="EW1141" s="267"/>
      <c r="EX1141" s="267"/>
      <c r="EY1141" s="267"/>
      <c r="EZ1141" s="267"/>
      <c r="FA1141" s="267"/>
      <c r="FB1141" s="267"/>
      <c r="FC1141" s="267"/>
      <c r="FD1141" s="267"/>
      <c r="FE1141" s="267"/>
      <c r="FF1141" s="267"/>
      <c r="FG1141" s="267"/>
      <c r="FH1141" s="267"/>
      <c r="FI1141" s="267"/>
      <c r="FJ1141" s="267"/>
      <c r="FK1141" s="267"/>
      <c r="FL1141" s="267"/>
      <c r="FM1141" s="267"/>
      <c r="FN1141" s="267"/>
      <c r="FO1141" s="267"/>
      <c r="FP1141" s="267"/>
      <c r="FQ1141" s="267"/>
      <c r="FR1141" s="267"/>
      <c r="FS1141" s="267"/>
      <c r="FT1141" s="267"/>
      <c r="FU1141" s="267"/>
      <c r="FV1141" s="267"/>
      <c r="FW1141" s="267"/>
      <c r="FX1141" s="267"/>
      <c r="FY1141" s="267"/>
      <c r="FZ1141" s="267"/>
      <c r="GA1141" s="267"/>
      <c r="GB1141" s="267"/>
      <c r="GC1141" s="267"/>
      <c r="GD1141" s="267"/>
      <c r="GE1141" s="267"/>
      <c r="GF1141" s="267"/>
      <c r="GG1141" s="267"/>
      <c r="GH1141" s="267"/>
      <c r="GI1141" s="267"/>
      <c r="GJ1141" s="267"/>
      <c r="GK1141" s="267"/>
      <c r="GL1141" s="267"/>
      <c r="GM1141" s="267"/>
      <c r="GN1141" s="267"/>
      <c r="GO1141" s="267"/>
      <c r="GP1141" s="267"/>
      <c r="GQ1141" s="267"/>
      <c r="GR1141" s="267"/>
      <c r="GS1141" s="267"/>
      <c r="GT1141" s="267"/>
      <c r="GU1141" s="267"/>
      <c r="GV1141" s="267"/>
    </row>
    <row r="1142" spans="1:204" s="502" customFormat="1">
      <c r="A1142" s="258"/>
      <c r="B1142" s="425"/>
      <c r="C1142" s="260"/>
      <c r="D1142" s="261"/>
      <c r="E1142" s="262"/>
      <c r="F1142" s="263"/>
      <c r="G1142" s="426"/>
      <c r="H1142" s="428"/>
      <c r="I1142" s="507"/>
      <c r="J1142" s="508"/>
      <c r="K1142" s="509"/>
      <c r="L1142" s="510"/>
      <c r="N1142" s="511"/>
      <c r="O1142" s="511"/>
      <c r="P1142" s="267"/>
      <c r="Q1142" s="267"/>
      <c r="R1142" s="267"/>
      <c r="S1142" s="267"/>
      <c r="T1142" s="267"/>
      <c r="U1142" s="267"/>
      <c r="V1142" s="267"/>
      <c r="W1142" s="267"/>
      <c r="X1142" s="267"/>
      <c r="Y1142" s="267"/>
      <c r="Z1142" s="267"/>
      <c r="AA1142" s="267"/>
      <c r="AB1142" s="267"/>
      <c r="AC1142" s="267"/>
      <c r="AD1142" s="267"/>
      <c r="AE1142" s="267"/>
      <c r="AF1142" s="267"/>
      <c r="AG1142" s="267"/>
      <c r="AH1142" s="267"/>
      <c r="AI1142" s="267"/>
      <c r="AJ1142" s="267"/>
      <c r="AK1142" s="267"/>
      <c r="AL1142" s="267"/>
      <c r="AM1142" s="267"/>
      <c r="AN1142" s="267"/>
      <c r="AO1142" s="267"/>
      <c r="AP1142" s="267"/>
      <c r="AQ1142" s="267"/>
      <c r="AR1142" s="267"/>
      <c r="AS1142" s="267"/>
      <c r="AT1142" s="267"/>
      <c r="AU1142" s="267"/>
      <c r="AV1142" s="267"/>
      <c r="AW1142" s="267"/>
      <c r="AX1142" s="267"/>
      <c r="AY1142" s="267"/>
      <c r="AZ1142" s="267"/>
      <c r="BA1142" s="267"/>
      <c r="BB1142" s="267"/>
      <c r="BC1142" s="267"/>
      <c r="BD1142" s="267"/>
      <c r="BE1142" s="267"/>
      <c r="BF1142" s="267"/>
      <c r="BG1142" s="267"/>
      <c r="BH1142" s="267"/>
      <c r="BI1142" s="267"/>
      <c r="BJ1142" s="267"/>
      <c r="BK1142" s="267"/>
      <c r="BL1142" s="267"/>
      <c r="BM1142" s="267"/>
      <c r="BN1142" s="267"/>
      <c r="BO1142" s="267"/>
      <c r="BP1142" s="267"/>
      <c r="BQ1142" s="267"/>
      <c r="BR1142" s="267"/>
      <c r="BS1142" s="26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267"/>
      <c r="CJ1142" s="267"/>
      <c r="CK1142" s="267"/>
      <c r="CL1142" s="267"/>
      <c r="CM1142" s="267"/>
      <c r="CN1142" s="267"/>
      <c r="CO1142" s="267"/>
      <c r="CP1142" s="267"/>
      <c r="CQ1142" s="267"/>
      <c r="CR1142" s="267"/>
      <c r="CS1142" s="267"/>
      <c r="CT1142" s="267"/>
      <c r="CU1142" s="267"/>
      <c r="CV1142" s="267"/>
      <c r="CW1142" s="267"/>
      <c r="CX1142" s="267"/>
      <c r="CY1142" s="267"/>
      <c r="CZ1142" s="267"/>
      <c r="DA1142" s="267"/>
      <c r="DB1142" s="267"/>
      <c r="DC1142" s="267"/>
      <c r="DD1142" s="267"/>
      <c r="DE1142" s="267"/>
      <c r="DF1142" s="267"/>
      <c r="DG1142" s="267"/>
      <c r="DH1142" s="267"/>
      <c r="DI1142" s="267"/>
      <c r="DJ1142" s="267"/>
      <c r="DK1142" s="267"/>
      <c r="DL1142" s="267"/>
      <c r="DM1142" s="267"/>
      <c r="DN1142" s="267"/>
      <c r="DO1142" s="267"/>
      <c r="DP1142" s="267"/>
      <c r="DQ1142" s="267"/>
      <c r="DR1142" s="267"/>
      <c r="DS1142" s="267"/>
      <c r="DT1142" s="267"/>
      <c r="DU1142" s="267"/>
      <c r="DV1142" s="267"/>
      <c r="DW1142" s="267"/>
      <c r="DX1142" s="267"/>
      <c r="DY1142" s="267"/>
      <c r="DZ1142" s="267"/>
      <c r="EA1142" s="267"/>
      <c r="EB1142" s="267"/>
      <c r="EC1142" s="267"/>
      <c r="ED1142" s="267"/>
      <c r="EE1142" s="267"/>
      <c r="EF1142" s="267"/>
      <c r="EG1142" s="267"/>
      <c r="EH1142" s="267"/>
      <c r="EI1142" s="267"/>
      <c r="EJ1142" s="267"/>
      <c r="EK1142" s="267"/>
      <c r="EL1142" s="267"/>
      <c r="EM1142" s="267"/>
      <c r="EN1142" s="267"/>
      <c r="EO1142" s="267"/>
      <c r="EP1142" s="267"/>
      <c r="EQ1142" s="267"/>
      <c r="ER1142" s="267"/>
      <c r="ES1142" s="267"/>
      <c r="ET1142" s="267"/>
      <c r="EU1142" s="267"/>
      <c r="EV1142" s="267"/>
      <c r="EW1142" s="267"/>
      <c r="EX1142" s="267"/>
      <c r="EY1142" s="267"/>
      <c r="EZ1142" s="267"/>
      <c r="FA1142" s="267"/>
      <c r="FB1142" s="267"/>
      <c r="FC1142" s="267"/>
      <c r="FD1142" s="267"/>
      <c r="FE1142" s="267"/>
      <c r="FF1142" s="267"/>
      <c r="FG1142" s="267"/>
      <c r="FH1142" s="267"/>
      <c r="FI1142" s="267"/>
      <c r="FJ1142" s="267"/>
      <c r="FK1142" s="267"/>
      <c r="FL1142" s="267"/>
      <c r="FM1142" s="267"/>
      <c r="FN1142" s="267"/>
      <c r="FO1142" s="267"/>
      <c r="FP1142" s="267"/>
      <c r="FQ1142" s="267"/>
      <c r="FR1142" s="267"/>
      <c r="FS1142" s="267"/>
      <c r="FT1142" s="267"/>
      <c r="FU1142" s="267"/>
      <c r="FV1142" s="267"/>
      <c r="FW1142" s="267"/>
      <c r="FX1142" s="267"/>
      <c r="FY1142" s="267"/>
      <c r="FZ1142" s="267"/>
      <c r="GA1142" s="267"/>
      <c r="GB1142" s="267"/>
      <c r="GC1142" s="267"/>
      <c r="GD1142" s="267"/>
      <c r="GE1142" s="267"/>
      <c r="GF1142" s="267"/>
      <c r="GG1142" s="267"/>
      <c r="GH1142" s="267"/>
      <c r="GI1142" s="267"/>
      <c r="GJ1142" s="267"/>
      <c r="GK1142" s="267"/>
      <c r="GL1142" s="267"/>
      <c r="GM1142" s="267"/>
      <c r="GN1142" s="267"/>
      <c r="GO1142" s="267"/>
      <c r="GP1142" s="267"/>
      <c r="GQ1142" s="267"/>
      <c r="GR1142" s="267"/>
      <c r="GS1142" s="267"/>
      <c r="GT1142" s="267"/>
      <c r="GU1142" s="267"/>
      <c r="GV1142" s="267"/>
    </row>
    <row r="1143" spans="1:204" s="502" customFormat="1">
      <c r="A1143" s="258"/>
      <c r="B1143" s="425"/>
      <c r="C1143" s="260"/>
      <c r="D1143" s="261"/>
      <c r="E1143" s="262"/>
      <c r="F1143" s="263"/>
      <c r="G1143" s="426"/>
      <c r="H1143" s="428"/>
      <c r="I1143" s="507"/>
      <c r="J1143" s="508"/>
      <c r="K1143" s="509"/>
      <c r="L1143" s="510"/>
      <c r="N1143" s="511"/>
      <c r="O1143" s="511"/>
      <c r="P1143" s="267"/>
      <c r="Q1143" s="267"/>
      <c r="R1143" s="267"/>
      <c r="S1143" s="267"/>
      <c r="T1143" s="267"/>
      <c r="U1143" s="267"/>
      <c r="V1143" s="267"/>
      <c r="W1143" s="267"/>
      <c r="X1143" s="267"/>
      <c r="Y1143" s="267"/>
      <c r="Z1143" s="267"/>
      <c r="AA1143" s="267"/>
      <c r="AB1143" s="267"/>
      <c r="AC1143" s="267"/>
      <c r="AD1143" s="267"/>
      <c r="AE1143" s="267"/>
      <c r="AF1143" s="267"/>
      <c r="AG1143" s="267"/>
      <c r="AH1143" s="267"/>
      <c r="AI1143" s="267"/>
      <c r="AJ1143" s="267"/>
      <c r="AK1143" s="267"/>
      <c r="AL1143" s="267"/>
      <c r="AM1143" s="267"/>
      <c r="AN1143" s="267"/>
      <c r="AO1143" s="267"/>
      <c r="AP1143" s="267"/>
      <c r="AQ1143" s="267"/>
      <c r="AR1143" s="267"/>
      <c r="AS1143" s="267"/>
      <c r="AT1143" s="267"/>
      <c r="AU1143" s="267"/>
      <c r="AV1143" s="267"/>
      <c r="AW1143" s="267"/>
      <c r="AX1143" s="267"/>
      <c r="AY1143" s="267"/>
      <c r="AZ1143" s="267"/>
      <c r="BA1143" s="267"/>
      <c r="BB1143" s="267"/>
      <c r="BC1143" s="267"/>
      <c r="BD1143" s="267"/>
      <c r="BE1143" s="267"/>
      <c r="BF1143" s="267"/>
      <c r="BG1143" s="267"/>
      <c r="BH1143" s="267"/>
      <c r="BI1143" s="267"/>
      <c r="BJ1143" s="267"/>
      <c r="BK1143" s="267"/>
      <c r="BL1143" s="267"/>
      <c r="BM1143" s="267"/>
      <c r="BN1143" s="267"/>
      <c r="BO1143" s="267"/>
      <c r="BP1143" s="267"/>
      <c r="BQ1143" s="267"/>
      <c r="BR1143" s="267"/>
      <c r="BS1143" s="26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267"/>
      <c r="CJ1143" s="267"/>
      <c r="CK1143" s="267"/>
      <c r="CL1143" s="267"/>
      <c r="CM1143" s="267"/>
      <c r="CN1143" s="267"/>
      <c r="CO1143" s="267"/>
      <c r="CP1143" s="267"/>
      <c r="CQ1143" s="267"/>
      <c r="CR1143" s="267"/>
      <c r="CS1143" s="267"/>
      <c r="CT1143" s="267"/>
      <c r="CU1143" s="267"/>
      <c r="CV1143" s="267"/>
      <c r="CW1143" s="267"/>
      <c r="CX1143" s="267"/>
      <c r="CY1143" s="267"/>
      <c r="CZ1143" s="267"/>
      <c r="DA1143" s="267"/>
      <c r="DB1143" s="267"/>
      <c r="DC1143" s="267"/>
      <c r="DD1143" s="267"/>
      <c r="DE1143" s="267"/>
      <c r="DF1143" s="267"/>
      <c r="DG1143" s="267"/>
      <c r="DH1143" s="267"/>
      <c r="DI1143" s="267"/>
      <c r="DJ1143" s="267"/>
      <c r="DK1143" s="267"/>
      <c r="DL1143" s="267"/>
      <c r="DM1143" s="267"/>
      <c r="DN1143" s="267"/>
      <c r="DO1143" s="267"/>
      <c r="DP1143" s="267"/>
      <c r="DQ1143" s="267"/>
      <c r="DR1143" s="267"/>
      <c r="DS1143" s="267"/>
      <c r="DT1143" s="267"/>
      <c r="DU1143" s="267"/>
      <c r="DV1143" s="267"/>
      <c r="DW1143" s="267"/>
      <c r="DX1143" s="267"/>
      <c r="DY1143" s="267"/>
      <c r="DZ1143" s="267"/>
      <c r="EA1143" s="267"/>
      <c r="EB1143" s="267"/>
      <c r="EC1143" s="267"/>
      <c r="ED1143" s="267"/>
      <c r="EE1143" s="267"/>
      <c r="EF1143" s="267"/>
      <c r="EG1143" s="267"/>
      <c r="EH1143" s="267"/>
      <c r="EI1143" s="267"/>
      <c r="EJ1143" s="267"/>
      <c r="EK1143" s="267"/>
      <c r="EL1143" s="267"/>
      <c r="EM1143" s="267"/>
      <c r="EN1143" s="267"/>
      <c r="EO1143" s="267"/>
      <c r="EP1143" s="267"/>
      <c r="EQ1143" s="267"/>
      <c r="ER1143" s="267"/>
      <c r="ES1143" s="267"/>
      <c r="ET1143" s="267"/>
      <c r="EU1143" s="267"/>
      <c r="EV1143" s="267"/>
      <c r="EW1143" s="267"/>
      <c r="EX1143" s="267"/>
      <c r="EY1143" s="267"/>
      <c r="EZ1143" s="267"/>
      <c r="FA1143" s="267"/>
      <c r="FB1143" s="267"/>
      <c r="FC1143" s="267"/>
      <c r="FD1143" s="267"/>
      <c r="FE1143" s="267"/>
      <c r="FF1143" s="267"/>
      <c r="FG1143" s="267"/>
      <c r="FH1143" s="267"/>
      <c r="FI1143" s="267"/>
      <c r="FJ1143" s="267"/>
      <c r="FK1143" s="267"/>
      <c r="FL1143" s="267"/>
      <c r="FM1143" s="267"/>
      <c r="FN1143" s="267"/>
      <c r="FO1143" s="267"/>
      <c r="FP1143" s="267"/>
      <c r="FQ1143" s="267"/>
      <c r="FR1143" s="267"/>
      <c r="FS1143" s="267"/>
      <c r="FT1143" s="267"/>
      <c r="FU1143" s="267"/>
      <c r="FV1143" s="267"/>
      <c r="FW1143" s="267"/>
      <c r="FX1143" s="267"/>
      <c r="FY1143" s="267"/>
      <c r="FZ1143" s="267"/>
      <c r="GA1143" s="267"/>
      <c r="GB1143" s="267"/>
      <c r="GC1143" s="267"/>
      <c r="GD1143" s="267"/>
      <c r="GE1143" s="267"/>
      <c r="GF1143" s="267"/>
      <c r="GG1143" s="267"/>
      <c r="GH1143" s="267"/>
      <c r="GI1143" s="267"/>
      <c r="GJ1143" s="267"/>
      <c r="GK1143" s="267"/>
      <c r="GL1143" s="267"/>
      <c r="GM1143" s="267"/>
      <c r="GN1143" s="267"/>
      <c r="GO1143" s="267"/>
      <c r="GP1143" s="267"/>
      <c r="GQ1143" s="267"/>
      <c r="GR1143" s="267"/>
      <c r="GS1143" s="267"/>
      <c r="GT1143" s="267"/>
      <c r="GU1143" s="267"/>
      <c r="GV1143" s="267"/>
    </row>
    <row r="1145" spans="1:204" s="502" customFormat="1">
      <c r="A1145" s="258"/>
      <c r="B1145" s="425"/>
      <c r="C1145" s="260"/>
      <c r="D1145" s="261"/>
      <c r="E1145" s="262"/>
      <c r="F1145" s="263"/>
      <c r="G1145" s="426"/>
      <c r="H1145" s="428"/>
      <c r="I1145" s="507"/>
      <c r="J1145" s="508"/>
      <c r="K1145" s="509"/>
      <c r="L1145" s="510"/>
      <c r="N1145" s="511"/>
      <c r="O1145" s="511"/>
      <c r="P1145" s="267"/>
      <c r="Q1145" s="267"/>
      <c r="R1145" s="267"/>
      <c r="S1145" s="267"/>
      <c r="T1145" s="267"/>
      <c r="U1145" s="267"/>
      <c r="V1145" s="267"/>
      <c r="W1145" s="267"/>
      <c r="X1145" s="267"/>
      <c r="Y1145" s="267"/>
      <c r="Z1145" s="267"/>
      <c r="AA1145" s="267"/>
      <c r="AB1145" s="267"/>
      <c r="AC1145" s="267"/>
      <c r="AD1145" s="267"/>
      <c r="AE1145" s="267"/>
      <c r="AF1145" s="267"/>
      <c r="AG1145" s="267"/>
      <c r="AH1145" s="267"/>
      <c r="AI1145" s="267"/>
      <c r="AJ1145" s="267"/>
      <c r="AK1145" s="267"/>
      <c r="AL1145" s="267"/>
      <c r="AM1145" s="267"/>
      <c r="AN1145" s="267"/>
      <c r="AO1145" s="267"/>
      <c r="AP1145" s="267"/>
      <c r="AQ1145" s="267"/>
      <c r="AR1145" s="267"/>
      <c r="AS1145" s="267"/>
      <c r="AT1145" s="267"/>
      <c r="AU1145" s="267"/>
      <c r="AV1145" s="267"/>
      <c r="AW1145" s="267"/>
      <c r="AX1145" s="267"/>
      <c r="AY1145" s="267"/>
      <c r="AZ1145" s="267"/>
      <c r="BA1145" s="267"/>
      <c r="BB1145" s="267"/>
      <c r="BC1145" s="267"/>
      <c r="BD1145" s="267"/>
      <c r="BE1145" s="267"/>
      <c r="BF1145" s="267"/>
      <c r="BG1145" s="267"/>
      <c r="BH1145" s="267"/>
      <c r="BI1145" s="267"/>
      <c r="BJ1145" s="267"/>
      <c r="BK1145" s="267"/>
      <c r="BL1145" s="267"/>
      <c r="BM1145" s="267"/>
      <c r="BN1145" s="267"/>
      <c r="BO1145" s="267"/>
      <c r="BP1145" s="267"/>
      <c r="BQ1145" s="267"/>
      <c r="BR1145" s="267"/>
      <c r="BS1145" s="26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267"/>
      <c r="CJ1145" s="267"/>
      <c r="CK1145" s="267"/>
      <c r="CL1145" s="267"/>
      <c r="CM1145" s="267"/>
      <c r="CN1145" s="267"/>
      <c r="CO1145" s="267"/>
      <c r="CP1145" s="267"/>
      <c r="CQ1145" s="267"/>
      <c r="CR1145" s="267"/>
      <c r="CS1145" s="267"/>
      <c r="CT1145" s="267"/>
      <c r="CU1145" s="267"/>
      <c r="CV1145" s="267"/>
      <c r="CW1145" s="267"/>
      <c r="CX1145" s="267"/>
      <c r="CY1145" s="267"/>
      <c r="CZ1145" s="267"/>
      <c r="DA1145" s="267"/>
      <c r="DB1145" s="267"/>
      <c r="DC1145" s="267"/>
      <c r="DD1145" s="267"/>
      <c r="DE1145" s="267"/>
      <c r="DF1145" s="267"/>
      <c r="DG1145" s="267"/>
      <c r="DH1145" s="267"/>
      <c r="DI1145" s="267"/>
      <c r="DJ1145" s="267"/>
      <c r="DK1145" s="267"/>
      <c r="DL1145" s="267"/>
      <c r="DM1145" s="267"/>
      <c r="DN1145" s="267"/>
      <c r="DO1145" s="267"/>
      <c r="DP1145" s="267"/>
      <c r="DQ1145" s="267"/>
      <c r="DR1145" s="267"/>
      <c r="DS1145" s="267"/>
      <c r="DT1145" s="267"/>
      <c r="DU1145" s="267"/>
      <c r="DV1145" s="267"/>
      <c r="DW1145" s="267"/>
      <c r="DX1145" s="267"/>
      <c r="DY1145" s="267"/>
      <c r="DZ1145" s="267"/>
      <c r="EA1145" s="267"/>
      <c r="EB1145" s="267"/>
      <c r="EC1145" s="267"/>
      <c r="ED1145" s="267"/>
      <c r="EE1145" s="267"/>
      <c r="EF1145" s="267"/>
      <c r="EG1145" s="267"/>
      <c r="EH1145" s="267"/>
      <c r="EI1145" s="267"/>
      <c r="EJ1145" s="267"/>
      <c r="EK1145" s="267"/>
      <c r="EL1145" s="267"/>
      <c r="EM1145" s="267"/>
      <c r="EN1145" s="267"/>
      <c r="EO1145" s="267"/>
      <c r="EP1145" s="267"/>
      <c r="EQ1145" s="267"/>
      <c r="ER1145" s="267"/>
      <c r="ES1145" s="267"/>
      <c r="ET1145" s="267"/>
      <c r="EU1145" s="267"/>
      <c r="EV1145" s="267"/>
      <c r="EW1145" s="267"/>
      <c r="EX1145" s="267"/>
      <c r="EY1145" s="267"/>
      <c r="EZ1145" s="267"/>
      <c r="FA1145" s="267"/>
      <c r="FB1145" s="267"/>
      <c r="FC1145" s="267"/>
      <c r="FD1145" s="267"/>
      <c r="FE1145" s="267"/>
      <c r="FF1145" s="267"/>
      <c r="FG1145" s="267"/>
      <c r="FH1145" s="267"/>
      <c r="FI1145" s="267"/>
      <c r="FJ1145" s="267"/>
      <c r="FK1145" s="267"/>
      <c r="FL1145" s="267"/>
      <c r="FM1145" s="267"/>
      <c r="FN1145" s="267"/>
      <c r="FO1145" s="267"/>
      <c r="FP1145" s="267"/>
      <c r="FQ1145" s="267"/>
      <c r="FR1145" s="267"/>
      <c r="FS1145" s="267"/>
      <c r="FT1145" s="267"/>
      <c r="FU1145" s="267"/>
      <c r="FV1145" s="267"/>
      <c r="FW1145" s="267"/>
      <c r="FX1145" s="267"/>
      <c r="FY1145" s="267"/>
      <c r="FZ1145" s="267"/>
      <c r="GA1145" s="267"/>
      <c r="GB1145" s="267"/>
      <c r="GC1145" s="267"/>
      <c r="GD1145" s="267"/>
      <c r="GE1145" s="267"/>
      <c r="GF1145" s="267"/>
      <c r="GG1145" s="267"/>
      <c r="GH1145" s="267"/>
      <c r="GI1145" s="267"/>
      <c r="GJ1145" s="267"/>
      <c r="GK1145" s="267"/>
      <c r="GL1145" s="267"/>
      <c r="GM1145" s="267"/>
      <c r="GN1145" s="267"/>
      <c r="GO1145" s="267"/>
      <c r="GP1145" s="267"/>
      <c r="GQ1145" s="267"/>
      <c r="GR1145" s="267"/>
      <c r="GS1145" s="267"/>
      <c r="GT1145" s="267"/>
      <c r="GU1145" s="267"/>
      <c r="GV1145" s="267"/>
    </row>
    <row r="1147" spans="1:204" s="502" customFormat="1">
      <c r="A1147" s="258"/>
      <c r="B1147" s="425"/>
      <c r="C1147" s="260"/>
      <c r="D1147" s="261"/>
      <c r="E1147" s="262"/>
      <c r="F1147" s="263"/>
      <c r="G1147" s="426"/>
      <c r="H1147" s="428"/>
      <c r="I1147" s="507"/>
      <c r="J1147" s="508"/>
      <c r="K1147" s="509"/>
      <c r="L1147" s="510"/>
      <c r="N1147" s="511"/>
      <c r="O1147" s="511"/>
      <c r="P1147" s="267"/>
      <c r="Q1147" s="267"/>
      <c r="R1147" s="267"/>
      <c r="S1147" s="267"/>
      <c r="T1147" s="267"/>
      <c r="U1147" s="267"/>
      <c r="V1147" s="267"/>
      <c r="W1147" s="267"/>
      <c r="X1147" s="267"/>
      <c r="Y1147" s="267"/>
      <c r="Z1147" s="267"/>
      <c r="AA1147" s="267"/>
      <c r="AB1147" s="267"/>
      <c r="AC1147" s="267"/>
      <c r="AD1147" s="267"/>
      <c r="AE1147" s="267"/>
      <c r="AF1147" s="267"/>
      <c r="AG1147" s="267"/>
      <c r="AH1147" s="267"/>
      <c r="AI1147" s="267"/>
      <c r="AJ1147" s="267"/>
      <c r="AK1147" s="267"/>
      <c r="AL1147" s="267"/>
      <c r="AM1147" s="267"/>
      <c r="AN1147" s="267"/>
      <c r="AO1147" s="267"/>
      <c r="AP1147" s="267"/>
      <c r="AQ1147" s="267"/>
      <c r="AR1147" s="267"/>
      <c r="AS1147" s="267"/>
      <c r="AT1147" s="267"/>
      <c r="AU1147" s="267"/>
      <c r="AV1147" s="267"/>
      <c r="AW1147" s="267"/>
      <c r="AX1147" s="267"/>
      <c r="AY1147" s="267"/>
      <c r="AZ1147" s="267"/>
      <c r="BA1147" s="267"/>
      <c r="BB1147" s="267"/>
      <c r="BC1147" s="267"/>
      <c r="BD1147" s="267"/>
      <c r="BE1147" s="267"/>
      <c r="BF1147" s="267"/>
      <c r="BG1147" s="267"/>
      <c r="BH1147" s="267"/>
      <c r="BI1147" s="267"/>
      <c r="BJ1147" s="267"/>
      <c r="BK1147" s="267"/>
      <c r="BL1147" s="267"/>
      <c r="BM1147" s="267"/>
      <c r="BN1147" s="267"/>
      <c r="BO1147" s="267"/>
      <c r="BP1147" s="267"/>
      <c r="BQ1147" s="267"/>
      <c r="BR1147" s="267"/>
      <c r="BS1147" s="26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267"/>
      <c r="CJ1147" s="267"/>
      <c r="CK1147" s="267"/>
      <c r="CL1147" s="267"/>
      <c r="CM1147" s="267"/>
      <c r="CN1147" s="267"/>
      <c r="CO1147" s="267"/>
      <c r="CP1147" s="267"/>
      <c r="CQ1147" s="267"/>
      <c r="CR1147" s="267"/>
      <c r="CS1147" s="267"/>
      <c r="CT1147" s="267"/>
      <c r="CU1147" s="267"/>
      <c r="CV1147" s="267"/>
      <c r="CW1147" s="267"/>
      <c r="CX1147" s="267"/>
      <c r="CY1147" s="267"/>
      <c r="CZ1147" s="267"/>
      <c r="DA1147" s="267"/>
      <c r="DB1147" s="267"/>
      <c r="DC1147" s="267"/>
      <c r="DD1147" s="267"/>
      <c r="DE1147" s="267"/>
      <c r="DF1147" s="267"/>
      <c r="DG1147" s="267"/>
      <c r="DH1147" s="267"/>
      <c r="DI1147" s="267"/>
      <c r="DJ1147" s="267"/>
      <c r="DK1147" s="267"/>
      <c r="DL1147" s="267"/>
      <c r="DM1147" s="267"/>
      <c r="DN1147" s="267"/>
      <c r="DO1147" s="267"/>
      <c r="DP1147" s="267"/>
      <c r="DQ1147" s="267"/>
      <c r="DR1147" s="267"/>
      <c r="DS1147" s="267"/>
      <c r="DT1147" s="267"/>
      <c r="DU1147" s="267"/>
      <c r="DV1147" s="267"/>
      <c r="DW1147" s="267"/>
      <c r="DX1147" s="267"/>
      <c r="DY1147" s="267"/>
      <c r="DZ1147" s="267"/>
      <c r="EA1147" s="267"/>
      <c r="EB1147" s="267"/>
      <c r="EC1147" s="267"/>
      <c r="ED1147" s="267"/>
      <c r="EE1147" s="267"/>
      <c r="EF1147" s="267"/>
      <c r="EG1147" s="267"/>
      <c r="EH1147" s="267"/>
      <c r="EI1147" s="267"/>
      <c r="EJ1147" s="267"/>
      <c r="EK1147" s="267"/>
      <c r="EL1147" s="267"/>
      <c r="EM1147" s="267"/>
      <c r="EN1147" s="267"/>
      <c r="EO1147" s="267"/>
      <c r="EP1147" s="267"/>
      <c r="EQ1147" s="267"/>
      <c r="ER1147" s="267"/>
      <c r="ES1147" s="267"/>
      <c r="ET1147" s="267"/>
      <c r="EU1147" s="267"/>
      <c r="EV1147" s="267"/>
      <c r="EW1147" s="267"/>
      <c r="EX1147" s="267"/>
      <c r="EY1147" s="267"/>
      <c r="EZ1147" s="267"/>
      <c r="FA1147" s="267"/>
      <c r="FB1147" s="267"/>
      <c r="FC1147" s="267"/>
      <c r="FD1147" s="267"/>
      <c r="FE1147" s="267"/>
      <c r="FF1147" s="267"/>
      <c r="FG1147" s="267"/>
      <c r="FH1147" s="267"/>
      <c r="FI1147" s="267"/>
      <c r="FJ1147" s="267"/>
      <c r="FK1147" s="267"/>
      <c r="FL1147" s="267"/>
      <c r="FM1147" s="267"/>
      <c r="FN1147" s="267"/>
      <c r="FO1147" s="267"/>
      <c r="FP1147" s="267"/>
      <c r="FQ1147" s="267"/>
      <c r="FR1147" s="267"/>
      <c r="FS1147" s="267"/>
      <c r="FT1147" s="267"/>
      <c r="FU1147" s="267"/>
      <c r="FV1147" s="267"/>
      <c r="FW1147" s="267"/>
      <c r="FX1147" s="267"/>
      <c r="FY1147" s="267"/>
      <c r="FZ1147" s="267"/>
      <c r="GA1147" s="267"/>
      <c r="GB1147" s="267"/>
      <c r="GC1147" s="267"/>
      <c r="GD1147" s="267"/>
      <c r="GE1147" s="267"/>
      <c r="GF1147" s="267"/>
      <c r="GG1147" s="267"/>
      <c r="GH1147" s="267"/>
      <c r="GI1147" s="267"/>
      <c r="GJ1147" s="267"/>
      <c r="GK1147" s="267"/>
      <c r="GL1147" s="267"/>
      <c r="GM1147" s="267"/>
      <c r="GN1147" s="267"/>
      <c r="GO1147" s="267"/>
      <c r="GP1147" s="267"/>
      <c r="GQ1147" s="267"/>
      <c r="GR1147" s="267"/>
      <c r="GS1147" s="267"/>
      <c r="GT1147" s="267"/>
      <c r="GU1147" s="267"/>
      <c r="GV1147" s="267"/>
    </row>
    <row r="1149" spans="1:204" s="502" customFormat="1">
      <c r="A1149" s="258"/>
      <c r="B1149" s="425"/>
      <c r="C1149" s="260"/>
      <c r="D1149" s="261"/>
      <c r="E1149" s="262"/>
      <c r="F1149" s="263"/>
      <c r="G1149" s="426"/>
      <c r="H1149" s="428"/>
      <c r="I1149" s="507"/>
      <c r="J1149" s="508"/>
      <c r="K1149" s="509"/>
      <c r="L1149" s="510"/>
      <c r="N1149" s="511"/>
      <c r="O1149" s="511"/>
      <c r="P1149" s="267"/>
      <c r="Q1149" s="267"/>
      <c r="R1149" s="267"/>
      <c r="S1149" s="267"/>
      <c r="T1149" s="267"/>
      <c r="U1149" s="267"/>
      <c r="V1149" s="267"/>
      <c r="W1149" s="267"/>
      <c r="X1149" s="267"/>
      <c r="Y1149" s="267"/>
      <c r="Z1149" s="267"/>
      <c r="AA1149" s="267"/>
      <c r="AB1149" s="267"/>
      <c r="AC1149" s="267"/>
      <c r="AD1149" s="267"/>
      <c r="AE1149" s="267"/>
      <c r="AF1149" s="267"/>
      <c r="AG1149" s="267"/>
      <c r="AH1149" s="267"/>
      <c r="AI1149" s="267"/>
      <c r="AJ1149" s="267"/>
      <c r="AK1149" s="267"/>
      <c r="AL1149" s="267"/>
      <c r="AM1149" s="267"/>
      <c r="AN1149" s="267"/>
      <c r="AO1149" s="267"/>
      <c r="AP1149" s="267"/>
      <c r="AQ1149" s="267"/>
      <c r="AR1149" s="267"/>
      <c r="AS1149" s="267"/>
      <c r="AT1149" s="267"/>
      <c r="AU1149" s="267"/>
      <c r="AV1149" s="267"/>
      <c r="AW1149" s="267"/>
      <c r="AX1149" s="267"/>
      <c r="AY1149" s="267"/>
      <c r="AZ1149" s="267"/>
      <c r="BA1149" s="267"/>
      <c r="BB1149" s="267"/>
      <c r="BC1149" s="267"/>
      <c r="BD1149" s="267"/>
      <c r="BE1149" s="267"/>
      <c r="BF1149" s="267"/>
      <c r="BG1149" s="267"/>
      <c r="BH1149" s="267"/>
      <c r="BI1149" s="267"/>
      <c r="BJ1149" s="267"/>
      <c r="BK1149" s="267"/>
      <c r="BL1149" s="267"/>
      <c r="BM1149" s="267"/>
      <c r="BN1149" s="267"/>
      <c r="BO1149" s="267"/>
      <c r="BP1149" s="267"/>
      <c r="BQ1149" s="267"/>
      <c r="BR1149" s="267"/>
      <c r="BS1149" s="26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267"/>
      <c r="CJ1149" s="267"/>
      <c r="CK1149" s="267"/>
      <c r="CL1149" s="267"/>
      <c r="CM1149" s="267"/>
      <c r="CN1149" s="267"/>
      <c r="CO1149" s="267"/>
      <c r="CP1149" s="267"/>
      <c r="CQ1149" s="267"/>
      <c r="CR1149" s="267"/>
      <c r="CS1149" s="267"/>
      <c r="CT1149" s="267"/>
      <c r="CU1149" s="267"/>
      <c r="CV1149" s="267"/>
      <c r="CW1149" s="267"/>
      <c r="CX1149" s="267"/>
      <c r="CY1149" s="267"/>
      <c r="CZ1149" s="267"/>
      <c r="DA1149" s="267"/>
      <c r="DB1149" s="267"/>
      <c r="DC1149" s="267"/>
      <c r="DD1149" s="267"/>
      <c r="DE1149" s="267"/>
      <c r="DF1149" s="267"/>
      <c r="DG1149" s="267"/>
      <c r="DH1149" s="267"/>
      <c r="DI1149" s="267"/>
      <c r="DJ1149" s="267"/>
      <c r="DK1149" s="267"/>
      <c r="DL1149" s="267"/>
      <c r="DM1149" s="267"/>
      <c r="DN1149" s="267"/>
      <c r="DO1149" s="267"/>
      <c r="DP1149" s="267"/>
      <c r="DQ1149" s="267"/>
      <c r="DR1149" s="267"/>
      <c r="DS1149" s="267"/>
      <c r="DT1149" s="267"/>
      <c r="DU1149" s="267"/>
      <c r="DV1149" s="267"/>
      <c r="DW1149" s="267"/>
      <c r="DX1149" s="267"/>
      <c r="DY1149" s="267"/>
      <c r="DZ1149" s="267"/>
      <c r="EA1149" s="267"/>
      <c r="EB1149" s="267"/>
      <c r="EC1149" s="267"/>
      <c r="ED1149" s="267"/>
      <c r="EE1149" s="267"/>
      <c r="EF1149" s="267"/>
      <c r="EG1149" s="267"/>
      <c r="EH1149" s="267"/>
      <c r="EI1149" s="267"/>
      <c r="EJ1149" s="267"/>
      <c r="EK1149" s="267"/>
      <c r="EL1149" s="267"/>
      <c r="EM1149" s="267"/>
      <c r="EN1149" s="267"/>
      <c r="EO1149" s="267"/>
      <c r="EP1149" s="267"/>
      <c r="EQ1149" s="267"/>
      <c r="ER1149" s="267"/>
      <c r="ES1149" s="267"/>
      <c r="ET1149" s="267"/>
      <c r="EU1149" s="267"/>
      <c r="EV1149" s="267"/>
      <c r="EW1149" s="267"/>
      <c r="EX1149" s="267"/>
      <c r="EY1149" s="267"/>
      <c r="EZ1149" s="267"/>
      <c r="FA1149" s="267"/>
      <c r="FB1149" s="267"/>
      <c r="FC1149" s="267"/>
      <c r="FD1149" s="267"/>
      <c r="FE1149" s="267"/>
      <c r="FF1149" s="267"/>
      <c r="FG1149" s="267"/>
      <c r="FH1149" s="267"/>
      <c r="FI1149" s="267"/>
      <c r="FJ1149" s="267"/>
      <c r="FK1149" s="267"/>
      <c r="FL1149" s="267"/>
      <c r="FM1149" s="267"/>
      <c r="FN1149" s="267"/>
      <c r="FO1149" s="267"/>
      <c r="FP1149" s="267"/>
      <c r="FQ1149" s="267"/>
      <c r="FR1149" s="267"/>
      <c r="FS1149" s="267"/>
      <c r="FT1149" s="267"/>
      <c r="FU1149" s="267"/>
      <c r="FV1149" s="267"/>
      <c r="FW1149" s="267"/>
      <c r="FX1149" s="267"/>
      <c r="FY1149" s="267"/>
      <c r="FZ1149" s="267"/>
      <c r="GA1149" s="267"/>
      <c r="GB1149" s="267"/>
      <c r="GC1149" s="267"/>
      <c r="GD1149" s="267"/>
      <c r="GE1149" s="267"/>
      <c r="GF1149" s="267"/>
      <c r="GG1149" s="267"/>
      <c r="GH1149" s="267"/>
      <c r="GI1149" s="267"/>
      <c r="GJ1149" s="267"/>
      <c r="GK1149" s="267"/>
      <c r="GL1149" s="267"/>
      <c r="GM1149" s="267"/>
      <c r="GN1149" s="267"/>
      <c r="GO1149" s="267"/>
      <c r="GP1149" s="267"/>
      <c r="GQ1149" s="267"/>
      <c r="GR1149" s="267"/>
      <c r="GS1149" s="267"/>
      <c r="GT1149" s="267"/>
      <c r="GU1149" s="267"/>
      <c r="GV1149" s="267"/>
    </row>
    <row r="1151" spans="1:204" s="502" customFormat="1">
      <c r="A1151" s="258"/>
      <c r="B1151" s="425"/>
      <c r="C1151" s="260"/>
      <c r="D1151" s="261"/>
      <c r="E1151" s="262"/>
      <c r="F1151" s="263"/>
      <c r="G1151" s="426"/>
      <c r="H1151" s="428"/>
      <c r="I1151" s="507"/>
      <c r="J1151" s="508"/>
      <c r="K1151" s="509"/>
      <c r="L1151" s="510"/>
      <c r="N1151" s="511"/>
      <c r="O1151" s="511"/>
      <c r="P1151" s="267"/>
      <c r="Q1151" s="267"/>
      <c r="R1151" s="267"/>
      <c r="S1151" s="267"/>
      <c r="T1151" s="267"/>
      <c r="U1151" s="267"/>
      <c r="V1151" s="267"/>
      <c r="W1151" s="267"/>
      <c r="X1151" s="267"/>
      <c r="Y1151" s="267"/>
      <c r="Z1151" s="267"/>
      <c r="AA1151" s="267"/>
      <c r="AB1151" s="267"/>
      <c r="AC1151" s="267"/>
      <c r="AD1151" s="267"/>
      <c r="AE1151" s="267"/>
      <c r="AF1151" s="267"/>
      <c r="AG1151" s="267"/>
      <c r="AH1151" s="267"/>
      <c r="AI1151" s="267"/>
      <c r="AJ1151" s="267"/>
      <c r="AK1151" s="267"/>
      <c r="AL1151" s="267"/>
      <c r="AM1151" s="267"/>
      <c r="AN1151" s="267"/>
      <c r="AO1151" s="267"/>
      <c r="AP1151" s="267"/>
      <c r="AQ1151" s="267"/>
      <c r="AR1151" s="267"/>
      <c r="AS1151" s="267"/>
      <c r="AT1151" s="267"/>
      <c r="AU1151" s="267"/>
      <c r="AV1151" s="267"/>
      <c r="AW1151" s="267"/>
      <c r="AX1151" s="267"/>
      <c r="AY1151" s="267"/>
      <c r="AZ1151" s="267"/>
      <c r="BA1151" s="267"/>
      <c r="BB1151" s="267"/>
      <c r="BC1151" s="267"/>
      <c r="BD1151" s="267"/>
      <c r="BE1151" s="267"/>
      <c r="BF1151" s="267"/>
      <c r="BG1151" s="267"/>
      <c r="BH1151" s="267"/>
      <c r="BI1151" s="267"/>
      <c r="BJ1151" s="267"/>
      <c r="BK1151" s="267"/>
      <c r="BL1151" s="267"/>
      <c r="BM1151" s="267"/>
      <c r="BN1151" s="267"/>
      <c r="BO1151" s="267"/>
      <c r="BP1151" s="267"/>
      <c r="BQ1151" s="267"/>
      <c r="BR1151" s="267"/>
      <c r="BS1151" s="26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267"/>
      <c r="CJ1151" s="267"/>
      <c r="CK1151" s="267"/>
      <c r="CL1151" s="267"/>
      <c r="CM1151" s="267"/>
      <c r="CN1151" s="267"/>
      <c r="CO1151" s="267"/>
      <c r="CP1151" s="267"/>
      <c r="CQ1151" s="267"/>
      <c r="CR1151" s="267"/>
      <c r="CS1151" s="267"/>
      <c r="CT1151" s="267"/>
      <c r="CU1151" s="267"/>
      <c r="CV1151" s="267"/>
      <c r="CW1151" s="267"/>
      <c r="CX1151" s="267"/>
      <c r="CY1151" s="267"/>
      <c r="CZ1151" s="267"/>
      <c r="DA1151" s="267"/>
      <c r="DB1151" s="267"/>
      <c r="DC1151" s="267"/>
      <c r="DD1151" s="267"/>
      <c r="DE1151" s="267"/>
      <c r="DF1151" s="267"/>
      <c r="DG1151" s="267"/>
      <c r="DH1151" s="267"/>
      <c r="DI1151" s="267"/>
      <c r="DJ1151" s="267"/>
      <c r="DK1151" s="267"/>
      <c r="DL1151" s="267"/>
      <c r="DM1151" s="267"/>
      <c r="DN1151" s="267"/>
      <c r="DO1151" s="267"/>
      <c r="DP1151" s="267"/>
      <c r="DQ1151" s="267"/>
      <c r="DR1151" s="267"/>
      <c r="DS1151" s="267"/>
      <c r="DT1151" s="267"/>
      <c r="DU1151" s="267"/>
      <c r="DV1151" s="267"/>
      <c r="DW1151" s="267"/>
      <c r="DX1151" s="267"/>
      <c r="DY1151" s="267"/>
      <c r="DZ1151" s="267"/>
      <c r="EA1151" s="267"/>
      <c r="EB1151" s="267"/>
      <c r="EC1151" s="267"/>
      <c r="ED1151" s="267"/>
      <c r="EE1151" s="267"/>
      <c r="EF1151" s="267"/>
      <c r="EG1151" s="267"/>
      <c r="EH1151" s="267"/>
      <c r="EI1151" s="267"/>
      <c r="EJ1151" s="267"/>
      <c r="EK1151" s="267"/>
      <c r="EL1151" s="267"/>
      <c r="EM1151" s="267"/>
      <c r="EN1151" s="267"/>
      <c r="EO1151" s="267"/>
      <c r="EP1151" s="267"/>
      <c r="EQ1151" s="267"/>
      <c r="ER1151" s="267"/>
      <c r="ES1151" s="267"/>
      <c r="ET1151" s="267"/>
      <c r="EU1151" s="267"/>
      <c r="EV1151" s="267"/>
      <c r="EW1151" s="267"/>
      <c r="EX1151" s="267"/>
      <c r="EY1151" s="267"/>
      <c r="EZ1151" s="267"/>
      <c r="FA1151" s="267"/>
      <c r="FB1151" s="267"/>
      <c r="FC1151" s="267"/>
      <c r="FD1151" s="267"/>
      <c r="FE1151" s="267"/>
      <c r="FF1151" s="267"/>
      <c r="FG1151" s="267"/>
      <c r="FH1151" s="267"/>
      <c r="FI1151" s="267"/>
      <c r="FJ1151" s="267"/>
      <c r="FK1151" s="267"/>
      <c r="FL1151" s="267"/>
      <c r="FM1151" s="267"/>
      <c r="FN1151" s="267"/>
      <c r="FO1151" s="267"/>
      <c r="FP1151" s="267"/>
      <c r="FQ1151" s="267"/>
      <c r="FR1151" s="267"/>
      <c r="FS1151" s="267"/>
      <c r="FT1151" s="267"/>
      <c r="FU1151" s="267"/>
      <c r="FV1151" s="267"/>
      <c r="FW1151" s="267"/>
      <c r="FX1151" s="267"/>
      <c r="FY1151" s="267"/>
      <c r="FZ1151" s="267"/>
      <c r="GA1151" s="267"/>
      <c r="GB1151" s="267"/>
      <c r="GC1151" s="267"/>
      <c r="GD1151" s="267"/>
      <c r="GE1151" s="267"/>
      <c r="GF1151" s="267"/>
      <c r="GG1151" s="267"/>
      <c r="GH1151" s="267"/>
      <c r="GI1151" s="267"/>
      <c r="GJ1151" s="267"/>
      <c r="GK1151" s="267"/>
      <c r="GL1151" s="267"/>
      <c r="GM1151" s="267"/>
      <c r="GN1151" s="267"/>
      <c r="GO1151" s="267"/>
      <c r="GP1151" s="267"/>
      <c r="GQ1151" s="267"/>
      <c r="GR1151" s="267"/>
      <c r="GS1151" s="267"/>
      <c r="GT1151" s="267"/>
      <c r="GU1151" s="267"/>
      <c r="GV1151" s="267"/>
    </row>
    <row r="1153" spans="1:204" s="502" customFormat="1">
      <c r="A1153" s="258"/>
      <c r="B1153" s="425"/>
      <c r="C1153" s="260"/>
      <c r="D1153" s="261"/>
      <c r="E1153" s="262"/>
      <c r="F1153" s="263"/>
      <c r="G1153" s="426"/>
      <c r="H1153" s="428"/>
      <c r="I1153" s="507"/>
      <c r="J1153" s="508"/>
      <c r="K1153" s="509"/>
      <c r="L1153" s="510"/>
      <c r="N1153" s="511"/>
      <c r="O1153" s="511"/>
      <c r="P1153" s="267"/>
      <c r="Q1153" s="267"/>
      <c r="R1153" s="267"/>
      <c r="S1153" s="267"/>
      <c r="T1153" s="267"/>
      <c r="U1153" s="267"/>
      <c r="V1153" s="267"/>
      <c r="W1153" s="267"/>
      <c r="X1153" s="267"/>
      <c r="Y1153" s="267"/>
      <c r="Z1153" s="267"/>
      <c r="AA1153" s="267"/>
      <c r="AB1153" s="267"/>
      <c r="AC1153" s="267"/>
      <c r="AD1153" s="267"/>
      <c r="AE1153" s="267"/>
      <c r="AF1153" s="267"/>
      <c r="AG1153" s="267"/>
      <c r="AH1153" s="267"/>
      <c r="AI1153" s="267"/>
      <c r="AJ1153" s="267"/>
      <c r="AK1153" s="267"/>
      <c r="AL1153" s="267"/>
      <c r="AM1153" s="267"/>
      <c r="AN1153" s="267"/>
      <c r="AO1153" s="267"/>
      <c r="AP1153" s="267"/>
      <c r="AQ1153" s="267"/>
      <c r="AR1153" s="267"/>
      <c r="AS1153" s="267"/>
      <c r="AT1153" s="267"/>
      <c r="AU1153" s="267"/>
      <c r="AV1153" s="267"/>
      <c r="AW1153" s="267"/>
      <c r="AX1153" s="267"/>
      <c r="AY1153" s="267"/>
      <c r="AZ1153" s="267"/>
      <c r="BA1153" s="267"/>
      <c r="BB1153" s="267"/>
      <c r="BC1153" s="267"/>
      <c r="BD1153" s="267"/>
      <c r="BE1153" s="267"/>
      <c r="BF1153" s="267"/>
      <c r="BG1153" s="267"/>
      <c r="BH1153" s="267"/>
      <c r="BI1153" s="267"/>
      <c r="BJ1153" s="267"/>
      <c r="BK1153" s="267"/>
      <c r="BL1153" s="267"/>
      <c r="BM1153" s="267"/>
      <c r="BN1153" s="267"/>
      <c r="BO1153" s="267"/>
      <c r="BP1153" s="267"/>
      <c r="BQ1153" s="267"/>
      <c r="BR1153" s="267"/>
      <c r="BS1153" s="26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267"/>
      <c r="CJ1153" s="267"/>
      <c r="CK1153" s="267"/>
      <c r="CL1153" s="267"/>
      <c r="CM1153" s="267"/>
      <c r="CN1153" s="267"/>
      <c r="CO1153" s="267"/>
      <c r="CP1153" s="267"/>
      <c r="CQ1153" s="267"/>
      <c r="CR1153" s="267"/>
      <c r="CS1153" s="267"/>
      <c r="CT1153" s="267"/>
      <c r="CU1153" s="267"/>
      <c r="CV1153" s="267"/>
      <c r="CW1153" s="267"/>
      <c r="CX1153" s="267"/>
      <c r="CY1153" s="267"/>
      <c r="CZ1153" s="267"/>
      <c r="DA1153" s="267"/>
      <c r="DB1153" s="267"/>
      <c r="DC1153" s="267"/>
      <c r="DD1153" s="267"/>
      <c r="DE1153" s="267"/>
      <c r="DF1153" s="267"/>
      <c r="DG1153" s="267"/>
      <c r="DH1153" s="267"/>
      <c r="DI1153" s="267"/>
      <c r="DJ1153" s="267"/>
      <c r="DK1153" s="267"/>
      <c r="DL1153" s="267"/>
      <c r="DM1153" s="267"/>
      <c r="DN1153" s="267"/>
      <c r="DO1153" s="267"/>
      <c r="DP1153" s="267"/>
      <c r="DQ1153" s="267"/>
      <c r="DR1153" s="267"/>
      <c r="DS1153" s="267"/>
      <c r="DT1153" s="267"/>
      <c r="DU1153" s="267"/>
      <c r="DV1153" s="267"/>
      <c r="DW1153" s="267"/>
      <c r="DX1153" s="267"/>
      <c r="DY1153" s="267"/>
      <c r="DZ1153" s="267"/>
      <c r="EA1153" s="267"/>
      <c r="EB1153" s="267"/>
      <c r="EC1153" s="267"/>
      <c r="ED1153" s="267"/>
      <c r="EE1153" s="267"/>
      <c r="EF1153" s="267"/>
      <c r="EG1153" s="267"/>
      <c r="EH1153" s="267"/>
      <c r="EI1153" s="267"/>
      <c r="EJ1153" s="267"/>
      <c r="EK1153" s="267"/>
      <c r="EL1153" s="267"/>
      <c r="EM1153" s="267"/>
      <c r="EN1153" s="267"/>
      <c r="EO1153" s="267"/>
      <c r="EP1153" s="267"/>
      <c r="EQ1153" s="267"/>
      <c r="ER1153" s="267"/>
      <c r="ES1153" s="267"/>
      <c r="ET1153" s="267"/>
      <c r="EU1153" s="267"/>
      <c r="EV1153" s="267"/>
      <c r="EW1153" s="267"/>
      <c r="EX1153" s="267"/>
      <c r="EY1153" s="267"/>
      <c r="EZ1153" s="267"/>
      <c r="FA1153" s="267"/>
      <c r="FB1153" s="267"/>
      <c r="FC1153" s="267"/>
      <c r="FD1153" s="267"/>
      <c r="FE1153" s="267"/>
      <c r="FF1153" s="267"/>
      <c r="FG1153" s="267"/>
      <c r="FH1153" s="267"/>
      <c r="FI1153" s="267"/>
      <c r="FJ1153" s="267"/>
      <c r="FK1153" s="267"/>
      <c r="FL1153" s="267"/>
      <c r="FM1153" s="267"/>
      <c r="FN1153" s="267"/>
      <c r="FO1153" s="267"/>
      <c r="FP1153" s="267"/>
      <c r="FQ1153" s="267"/>
      <c r="FR1153" s="267"/>
      <c r="FS1153" s="267"/>
      <c r="FT1153" s="267"/>
      <c r="FU1153" s="267"/>
      <c r="FV1153" s="267"/>
      <c r="FW1153" s="267"/>
      <c r="FX1153" s="267"/>
      <c r="FY1153" s="267"/>
      <c r="FZ1153" s="267"/>
      <c r="GA1153" s="267"/>
      <c r="GB1153" s="267"/>
      <c r="GC1153" s="267"/>
      <c r="GD1153" s="267"/>
      <c r="GE1153" s="267"/>
      <c r="GF1153" s="267"/>
      <c r="GG1153" s="267"/>
      <c r="GH1153" s="267"/>
      <c r="GI1153" s="267"/>
      <c r="GJ1153" s="267"/>
      <c r="GK1153" s="267"/>
      <c r="GL1153" s="267"/>
      <c r="GM1153" s="267"/>
      <c r="GN1153" s="267"/>
      <c r="GO1153" s="267"/>
      <c r="GP1153" s="267"/>
      <c r="GQ1153" s="267"/>
      <c r="GR1153" s="267"/>
      <c r="GS1153" s="267"/>
      <c r="GT1153" s="267"/>
      <c r="GU1153" s="267"/>
      <c r="GV1153" s="267"/>
    </row>
    <row r="1155" spans="1:204" s="502" customFormat="1">
      <c r="A1155" s="258"/>
      <c r="B1155" s="425"/>
      <c r="C1155" s="260"/>
      <c r="D1155" s="261"/>
      <c r="E1155" s="262"/>
      <c r="F1155" s="263"/>
      <c r="G1155" s="426"/>
      <c r="H1155" s="428"/>
      <c r="I1155" s="507"/>
      <c r="J1155" s="508"/>
      <c r="K1155" s="509"/>
      <c r="L1155" s="510"/>
      <c r="N1155" s="511"/>
      <c r="O1155" s="511"/>
      <c r="P1155" s="267"/>
      <c r="Q1155" s="267"/>
      <c r="R1155" s="267"/>
      <c r="S1155" s="267"/>
      <c r="T1155" s="267"/>
      <c r="U1155" s="267"/>
      <c r="V1155" s="267"/>
      <c r="W1155" s="267"/>
      <c r="X1155" s="267"/>
      <c r="Y1155" s="267"/>
      <c r="Z1155" s="267"/>
      <c r="AA1155" s="267"/>
      <c r="AB1155" s="267"/>
      <c r="AC1155" s="267"/>
      <c r="AD1155" s="267"/>
      <c r="AE1155" s="267"/>
      <c r="AF1155" s="267"/>
      <c r="AG1155" s="267"/>
      <c r="AH1155" s="267"/>
      <c r="AI1155" s="267"/>
      <c r="AJ1155" s="267"/>
      <c r="AK1155" s="267"/>
      <c r="AL1155" s="267"/>
      <c r="AM1155" s="267"/>
      <c r="AN1155" s="267"/>
      <c r="AO1155" s="267"/>
      <c r="AP1155" s="267"/>
      <c r="AQ1155" s="267"/>
      <c r="AR1155" s="267"/>
      <c r="AS1155" s="267"/>
      <c r="AT1155" s="267"/>
      <c r="AU1155" s="267"/>
      <c r="AV1155" s="267"/>
      <c r="AW1155" s="267"/>
      <c r="AX1155" s="267"/>
      <c r="AY1155" s="267"/>
      <c r="AZ1155" s="267"/>
      <c r="BA1155" s="267"/>
      <c r="BB1155" s="267"/>
      <c r="BC1155" s="267"/>
      <c r="BD1155" s="267"/>
      <c r="BE1155" s="267"/>
      <c r="BF1155" s="267"/>
      <c r="BG1155" s="267"/>
      <c r="BH1155" s="267"/>
      <c r="BI1155" s="267"/>
      <c r="BJ1155" s="267"/>
      <c r="BK1155" s="267"/>
      <c r="BL1155" s="267"/>
      <c r="BM1155" s="267"/>
      <c r="BN1155" s="267"/>
      <c r="BO1155" s="267"/>
      <c r="BP1155" s="267"/>
      <c r="BQ1155" s="267"/>
      <c r="BR1155" s="267"/>
      <c r="BS1155" s="26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267"/>
      <c r="CJ1155" s="267"/>
      <c r="CK1155" s="267"/>
      <c r="CL1155" s="267"/>
      <c r="CM1155" s="267"/>
      <c r="CN1155" s="267"/>
      <c r="CO1155" s="267"/>
      <c r="CP1155" s="267"/>
      <c r="CQ1155" s="267"/>
      <c r="CR1155" s="267"/>
      <c r="CS1155" s="267"/>
      <c r="CT1155" s="267"/>
      <c r="CU1155" s="267"/>
      <c r="CV1155" s="267"/>
      <c r="CW1155" s="267"/>
      <c r="CX1155" s="267"/>
      <c r="CY1155" s="267"/>
      <c r="CZ1155" s="267"/>
      <c r="DA1155" s="267"/>
      <c r="DB1155" s="267"/>
      <c r="DC1155" s="267"/>
      <c r="DD1155" s="267"/>
      <c r="DE1155" s="267"/>
      <c r="DF1155" s="267"/>
      <c r="DG1155" s="267"/>
      <c r="DH1155" s="267"/>
      <c r="DI1155" s="267"/>
      <c r="DJ1155" s="267"/>
      <c r="DK1155" s="267"/>
      <c r="DL1155" s="267"/>
      <c r="DM1155" s="267"/>
      <c r="DN1155" s="267"/>
      <c r="DO1155" s="267"/>
      <c r="DP1155" s="267"/>
      <c r="DQ1155" s="267"/>
      <c r="DR1155" s="267"/>
      <c r="DS1155" s="267"/>
      <c r="DT1155" s="267"/>
      <c r="DU1155" s="267"/>
      <c r="DV1155" s="267"/>
      <c r="DW1155" s="267"/>
      <c r="DX1155" s="267"/>
      <c r="DY1155" s="267"/>
      <c r="DZ1155" s="267"/>
      <c r="EA1155" s="267"/>
      <c r="EB1155" s="267"/>
      <c r="EC1155" s="267"/>
      <c r="ED1155" s="267"/>
      <c r="EE1155" s="267"/>
      <c r="EF1155" s="267"/>
      <c r="EG1155" s="267"/>
      <c r="EH1155" s="267"/>
      <c r="EI1155" s="267"/>
      <c r="EJ1155" s="267"/>
      <c r="EK1155" s="267"/>
      <c r="EL1155" s="267"/>
      <c r="EM1155" s="267"/>
      <c r="EN1155" s="267"/>
      <c r="EO1155" s="267"/>
      <c r="EP1155" s="267"/>
      <c r="EQ1155" s="267"/>
      <c r="ER1155" s="267"/>
      <c r="ES1155" s="267"/>
      <c r="ET1155" s="267"/>
      <c r="EU1155" s="267"/>
      <c r="EV1155" s="267"/>
      <c r="EW1155" s="267"/>
      <c r="EX1155" s="267"/>
      <c r="EY1155" s="267"/>
      <c r="EZ1155" s="267"/>
      <c r="FA1155" s="267"/>
      <c r="FB1155" s="267"/>
      <c r="FC1155" s="267"/>
      <c r="FD1155" s="267"/>
      <c r="FE1155" s="267"/>
      <c r="FF1155" s="267"/>
      <c r="FG1155" s="267"/>
      <c r="FH1155" s="267"/>
      <c r="FI1155" s="267"/>
      <c r="FJ1155" s="267"/>
      <c r="FK1155" s="267"/>
      <c r="FL1155" s="267"/>
      <c r="FM1155" s="267"/>
      <c r="FN1155" s="267"/>
      <c r="FO1155" s="267"/>
      <c r="FP1155" s="267"/>
      <c r="FQ1155" s="267"/>
      <c r="FR1155" s="267"/>
      <c r="FS1155" s="267"/>
      <c r="FT1155" s="267"/>
      <c r="FU1155" s="267"/>
      <c r="FV1155" s="267"/>
      <c r="FW1155" s="267"/>
      <c r="FX1155" s="267"/>
      <c r="FY1155" s="267"/>
      <c r="FZ1155" s="267"/>
      <c r="GA1155" s="267"/>
      <c r="GB1155" s="267"/>
      <c r="GC1155" s="267"/>
      <c r="GD1155" s="267"/>
      <c r="GE1155" s="267"/>
      <c r="GF1155" s="267"/>
      <c r="GG1155" s="267"/>
      <c r="GH1155" s="267"/>
      <c r="GI1155" s="267"/>
      <c r="GJ1155" s="267"/>
      <c r="GK1155" s="267"/>
      <c r="GL1155" s="267"/>
      <c r="GM1155" s="267"/>
      <c r="GN1155" s="267"/>
      <c r="GO1155" s="267"/>
      <c r="GP1155" s="267"/>
      <c r="GQ1155" s="267"/>
      <c r="GR1155" s="267"/>
      <c r="GS1155" s="267"/>
      <c r="GT1155" s="267"/>
      <c r="GU1155" s="267"/>
      <c r="GV1155" s="267"/>
    </row>
    <row r="1156" spans="1:204" s="502" customFormat="1">
      <c r="A1156" s="258"/>
      <c r="B1156" s="425"/>
      <c r="C1156" s="260"/>
      <c r="D1156" s="261"/>
      <c r="E1156" s="262"/>
      <c r="F1156" s="263"/>
      <c r="G1156" s="426"/>
      <c r="H1156" s="428"/>
      <c r="I1156" s="507"/>
      <c r="J1156" s="508"/>
      <c r="K1156" s="509"/>
      <c r="L1156" s="510"/>
      <c r="N1156" s="511"/>
      <c r="O1156" s="511"/>
      <c r="P1156" s="267"/>
      <c r="Q1156" s="267"/>
      <c r="R1156" s="267"/>
      <c r="S1156" s="267"/>
      <c r="T1156" s="267"/>
      <c r="U1156" s="267"/>
      <c r="V1156" s="267"/>
      <c r="W1156" s="267"/>
      <c r="X1156" s="267"/>
      <c r="Y1156" s="267"/>
      <c r="Z1156" s="267"/>
      <c r="AA1156" s="267"/>
      <c r="AB1156" s="267"/>
      <c r="AC1156" s="267"/>
      <c r="AD1156" s="267"/>
      <c r="AE1156" s="267"/>
      <c r="AF1156" s="267"/>
      <c r="AG1156" s="267"/>
      <c r="AH1156" s="267"/>
      <c r="AI1156" s="267"/>
      <c r="AJ1156" s="267"/>
      <c r="AK1156" s="267"/>
      <c r="AL1156" s="267"/>
      <c r="AM1156" s="267"/>
      <c r="AN1156" s="267"/>
      <c r="AO1156" s="267"/>
      <c r="AP1156" s="267"/>
      <c r="AQ1156" s="267"/>
      <c r="AR1156" s="267"/>
      <c r="AS1156" s="267"/>
      <c r="AT1156" s="267"/>
      <c r="AU1156" s="267"/>
      <c r="AV1156" s="267"/>
      <c r="AW1156" s="267"/>
      <c r="AX1156" s="267"/>
      <c r="AY1156" s="267"/>
      <c r="AZ1156" s="267"/>
      <c r="BA1156" s="267"/>
      <c r="BB1156" s="267"/>
      <c r="BC1156" s="267"/>
      <c r="BD1156" s="267"/>
      <c r="BE1156" s="267"/>
      <c r="BF1156" s="267"/>
      <c r="BG1156" s="267"/>
      <c r="BH1156" s="267"/>
      <c r="BI1156" s="267"/>
      <c r="BJ1156" s="267"/>
      <c r="BK1156" s="267"/>
      <c r="BL1156" s="267"/>
      <c r="BM1156" s="267"/>
      <c r="BN1156" s="267"/>
      <c r="BO1156" s="267"/>
      <c r="BP1156" s="267"/>
      <c r="BQ1156" s="267"/>
      <c r="BR1156" s="267"/>
      <c r="BS1156" s="26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267"/>
      <c r="CJ1156" s="267"/>
      <c r="CK1156" s="267"/>
      <c r="CL1156" s="267"/>
      <c r="CM1156" s="267"/>
      <c r="CN1156" s="267"/>
      <c r="CO1156" s="267"/>
      <c r="CP1156" s="267"/>
      <c r="CQ1156" s="267"/>
      <c r="CR1156" s="267"/>
      <c r="CS1156" s="267"/>
      <c r="CT1156" s="267"/>
      <c r="CU1156" s="267"/>
      <c r="CV1156" s="267"/>
      <c r="CW1156" s="267"/>
      <c r="CX1156" s="267"/>
      <c r="CY1156" s="267"/>
      <c r="CZ1156" s="267"/>
      <c r="DA1156" s="267"/>
      <c r="DB1156" s="267"/>
      <c r="DC1156" s="267"/>
      <c r="DD1156" s="267"/>
      <c r="DE1156" s="267"/>
      <c r="DF1156" s="267"/>
      <c r="DG1156" s="267"/>
      <c r="DH1156" s="267"/>
      <c r="DI1156" s="267"/>
      <c r="DJ1156" s="267"/>
      <c r="DK1156" s="267"/>
      <c r="DL1156" s="267"/>
      <c r="DM1156" s="267"/>
      <c r="DN1156" s="267"/>
      <c r="DO1156" s="267"/>
      <c r="DP1156" s="267"/>
      <c r="DQ1156" s="267"/>
      <c r="DR1156" s="267"/>
      <c r="DS1156" s="267"/>
      <c r="DT1156" s="267"/>
      <c r="DU1156" s="267"/>
      <c r="DV1156" s="267"/>
      <c r="DW1156" s="267"/>
      <c r="DX1156" s="267"/>
      <c r="DY1156" s="267"/>
      <c r="DZ1156" s="267"/>
      <c r="EA1156" s="267"/>
      <c r="EB1156" s="267"/>
      <c r="EC1156" s="267"/>
      <c r="ED1156" s="267"/>
      <c r="EE1156" s="267"/>
      <c r="EF1156" s="267"/>
      <c r="EG1156" s="267"/>
      <c r="EH1156" s="267"/>
      <c r="EI1156" s="267"/>
      <c r="EJ1156" s="267"/>
      <c r="EK1156" s="267"/>
      <c r="EL1156" s="267"/>
      <c r="EM1156" s="267"/>
      <c r="EN1156" s="267"/>
      <c r="EO1156" s="267"/>
      <c r="EP1156" s="267"/>
      <c r="EQ1156" s="267"/>
      <c r="ER1156" s="267"/>
      <c r="ES1156" s="267"/>
      <c r="ET1156" s="267"/>
      <c r="EU1156" s="267"/>
      <c r="EV1156" s="267"/>
      <c r="EW1156" s="267"/>
      <c r="EX1156" s="267"/>
      <c r="EY1156" s="267"/>
      <c r="EZ1156" s="267"/>
      <c r="FA1156" s="267"/>
      <c r="FB1156" s="267"/>
      <c r="FC1156" s="267"/>
      <c r="FD1156" s="267"/>
      <c r="FE1156" s="267"/>
      <c r="FF1156" s="267"/>
      <c r="FG1156" s="267"/>
      <c r="FH1156" s="267"/>
      <c r="FI1156" s="267"/>
      <c r="FJ1156" s="267"/>
      <c r="FK1156" s="267"/>
      <c r="FL1156" s="267"/>
      <c r="FM1156" s="267"/>
      <c r="FN1156" s="267"/>
      <c r="FO1156" s="267"/>
      <c r="FP1156" s="267"/>
      <c r="FQ1156" s="267"/>
      <c r="FR1156" s="267"/>
      <c r="FS1156" s="267"/>
      <c r="FT1156" s="267"/>
      <c r="FU1156" s="267"/>
      <c r="FV1156" s="267"/>
      <c r="FW1156" s="267"/>
      <c r="FX1156" s="267"/>
      <c r="FY1156" s="267"/>
      <c r="FZ1156" s="267"/>
      <c r="GA1156" s="267"/>
      <c r="GB1156" s="267"/>
      <c r="GC1156" s="267"/>
      <c r="GD1156" s="267"/>
      <c r="GE1156" s="267"/>
      <c r="GF1156" s="267"/>
      <c r="GG1156" s="267"/>
      <c r="GH1156" s="267"/>
      <c r="GI1156" s="267"/>
      <c r="GJ1156" s="267"/>
      <c r="GK1156" s="267"/>
      <c r="GL1156" s="267"/>
      <c r="GM1156" s="267"/>
      <c r="GN1156" s="267"/>
      <c r="GO1156" s="267"/>
      <c r="GP1156" s="267"/>
      <c r="GQ1156" s="267"/>
      <c r="GR1156" s="267"/>
      <c r="GS1156" s="267"/>
      <c r="GT1156" s="267"/>
      <c r="GU1156" s="267"/>
      <c r="GV1156" s="267"/>
    </row>
    <row r="1157" spans="1:204" s="502" customFormat="1">
      <c r="A1157" s="258"/>
      <c r="B1157" s="425"/>
      <c r="C1157" s="260"/>
      <c r="D1157" s="261"/>
      <c r="E1157" s="262"/>
      <c r="F1157" s="263"/>
      <c r="G1157" s="426"/>
      <c r="H1157" s="428"/>
      <c r="I1157" s="507"/>
      <c r="J1157" s="508"/>
      <c r="K1157" s="509"/>
      <c r="L1157" s="510"/>
      <c r="N1157" s="511"/>
      <c r="O1157" s="511"/>
      <c r="P1157" s="267"/>
      <c r="Q1157" s="267"/>
      <c r="R1157" s="267"/>
      <c r="S1157" s="267"/>
      <c r="T1157" s="267"/>
      <c r="U1157" s="267"/>
      <c r="V1157" s="267"/>
      <c r="W1157" s="267"/>
      <c r="X1157" s="267"/>
      <c r="Y1157" s="267"/>
      <c r="Z1157" s="267"/>
      <c r="AA1157" s="267"/>
      <c r="AB1157" s="267"/>
      <c r="AC1157" s="267"/>
      <c r="AD1157" s="267"/>
      <c r="AE1157" s="267"/>
      <c r="AF1157" s="267"/>
      <c r="AG1157" s="267"/>
      <c r="AH1157" s="267"/>
      <c r="AI1157" s="267"/>
      <c r="AJ1157" s="267"/>
      <c r="AK1157" s="267"/>
      <c r="AL1157" s="267"/>
      <c r="AM1157" s="267"/>
      <c r="AN1157" s="267"/>
      <c r="AO1157" s="267"/>
      <c r="AP1157" s="267"/>
      <c r="AQ1157" s="267"/>
      <c r="AR1157" s="267"/>
      <c r="AS1157" s="267"/>
      <c r="AT1157" s="267"/>
      <c r="AU1157" s="267"/>
      <c r="AV1157" s="267"/>
      <c r="AW1157" s="267"/>
      <c r="AX1157" s="267"/>
      <c r="AY1157" s="267"/>
      <c r="AZ1157" s="267"/>
      <c r="BA1157" s="267"/>
      <c r="BB1157" s="267"/>
      <c r="BC1157" s="267"/>
      <c r="BD1157" s="267"/>
      <c r="BE1157" s="267"/>
      <c r="BF1157" s="267"/>
      <c r="BG1157" s="267"/>
      <c r="BH1157" s="267"/>
      <c r="BI1157" s="267"/>
      <c r="BJ1157" s="267"/>
      <c r="BK1157" s="267"/>
      <c r="BL1157" s="267"/>
      <c r="BM1157" s="267"/>
      <c r="BN1157" s="267"/>
      <c r="BO1157" s="267"/>
      <c r="BP1157" s="267"/>
      <c r="BQ1157" s="267"/>
      <c r="BR1157" s="267"/>
      <c r="BS1157" s="26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267"/>
      <c r="CJ1157" s="267"/>
      <c r="CK1157" s="267"/>
      <c r="CL1157" s="267"/>
      <c r="CM1157" s="267"/>
      <c r="CN1157" s="267"/>
      <c r="CO1157" s="267"/>
      <c r="CP1157" s="267"/>
      <c r="CQ1157" s="267"/>
      <c r="CR1157" s="267"/>
      <c r="CS1157" s="267"/>
      <c r="CT1157" s="267"/>
      <c r="CU1157" s="267"/>
      <c r="CV1157" s="267"/>
      <c r="CW1157" s="267"/>
      <c r="CX1157" s="267"/>
      <c r="CY1157" s="267"/>
      <c r="CZ1157" s="267"/>
      <c r="DA1157" s="267"/>
      <c r="DB1157" s="267"/>
      <c r="DC1157" s="267"/>
      <c r="DD1157" s="267"/>
      <c r="DE1157" s="267"/>
      <c r="DF1157" s="267"/>
      <c r="DG1157" s="267"/>
      <c r="DH1157" s="267"/>
      <c r="DI1157" s="267"/>
      <c r="DJ1157" s="267"/>
      <c r="DK1157" s="267"/>
      <c r="DL1157" s="267"/>
      <c r="DM1157" s="267"/>
      <c r="DN1157" s="267"/>
      <c r="DO1157" s="267"/>
      <c r="DP1157" s="267"/>
      <c r="DQ1157" s="267"/>
      <c r="DR1157" s="267"/>
      <c r="DS1157" s="267"/>
      <c r="DT1157" s="267"/>
      <c r="DU1157" s="267"/>
      <c r="DV1157" s="267"/>
      <c r="DW1157" s="267"/>
      <c r="DX1157" s="267"/>
      <c r="DY1157" s="267"/>
      <c r="DZ1157" s="267"/>
      <c r="EA1157" s="267"/>
      <c r="EB1157" s="267"/>
      <c r="EC1157" s="267"/>
      <c r="ED1157" s="267"/>
      <c r="EE1157" s="267"/>
      <c r="EF1157" s="267"/>
      <c r="EG1157" s="267"/>
      <c r="EH1157" s="267"/>
      <c r="EI1157" s="267"/>
      <c r="EJ1157" s="267"/>
      <c r="EK1157" s="267"/>
      <c r="EL1157" s="267"/>
      <c r="EM1157" s="267"/>
      <c r="EN1157" s="267"/>
      <c r="EO1157" s="267"/>
      <c r="EP1157" s="267"/>
      <c r="EQ1157" s="267"/>
      <c r="ER1157" s="267"/>
      <c r="ES1157" s="267"/>
      <c r="ET1157" s="267"/>
      <c r="EU1157" s="267"/>
      <c r="EV1157" s="267"/>
      <c r="EW1157" s="267"/>
      <c r="EX1157" s="267"/>
      <c r="EY1157" s="267"/>
      <c r="EZ1157" s="267"/>
      <c r="FA1157" s="267"/>
      <c r="FB1157" s="267"/>
      <c r="FC1157" s="267"/>
      <c r="FD1157" s="267"/>
      <c r="FE1157" s="267"/>
      <c r="FF1157" s="267"/>
      <c r="FG1157" s="267"/>
      <c r="FH1157" s="267"/>
      <c r="FI1157" s="267"/>
      <c r="FJ1157" s="267"/>
      <c r="FK1157" s="267"/>
      <c r="FL1157" s="267"/>
      <c r="FM1157" s="267"/>
      <c r="FN1157" s="267"/>
      <c r="FO1157" s="267"/>
      <c r="FP1157" s="267"/>
      <c r="FQ1157" s="267"/>
      <c r="FR1157" s="267"/>
      <c r="FS1157" s="267"/>
      <c r="FT1157" s="267"/>
      <c r="FU1157" s="267"/>
      <c r="FV1157" s="267"/>
      <c r="FW1157" s="267"/>
      <c r="FX1157" s="267"/>
      <c r="FY1157" s="267"/>
      <c r="FZ1157" s="267"/>
      <c r="GA1157" s="267"/>
      <c r="GB1157" s="267"/>
      <c r="GC1157" s="267"/>
      <c r="GD1157" s="267"/>
      <c r="GE1157" s="267"/>
      <c r="GF1157" s="267"/>
      <c r="GG1157" s="267"/>
      <c r="GH1157" s="267"/>
      <c r="GI1157" s="267"/>
      <c r="GJ1157" s="267"/>
      <c r="GK1157" s="267"/>
      <c r="GL1157" s="267"/>
      <c r="GM1157" s="267"/>
      <c r="GN1157" s="267"/>
      <c r="GO1157" s="267"/>
      <c r="GP1157" s="267"/>
      <c r="GQ1157" s="267"/>
      <c r="GR1157" s="267"/>
      <c r="GS1157" s="267"/>
      <c r="GT1157" s="267"/>
      <c r="GU1157" s="267"/>
      <c r="GV1157" s="267"/>
    </row>
    <row r="1159" spans="1:204" s="502" customFormat="1">
      <c r="A1159" s="258"/>
      <c r="B1159" s="425"/>
      <c r="C1159" s="260"/>
      <c r="D1159" s="261"/>
      <c r="E1159" s="262"/>
      <c r="F1159" s="263"/>
      <c r="G1159" s="426"/>
      <c r="H1159" s="428"/>
      <c r="I1159" s="507"/>
      <c r="J1159" s="508"/>
      <c r="K1159" s="509"/>
      <c r="L1159" s="510"/>
      <c r="N1159" s="511"/>
      <c r="O1159" s="511"/>
      <c r="P1159" s="267"/>
      <c r="Q1159" s="267"/>
      <c r="R1159" s="267"/>
      <c r="S1159" s="267"/>
      <c r="T1159" s="267"/>
      <c r="U1159" s="267"/>
      <c r="V1159" s="267"/>
      <c r="W1159" s="267"/>
      <c r="X1159" s="267"/>
      <c r="Y1159" s="267"/>
      <c r="Z1159" s="267"/>
      <c r="AA1159" s="267"/>
      <c r="AB1159" s="267"/>
      <c r="AC1159" s="267"/>
      <c r="AD1159" s="267"/>
      <c r="AE1159" s="267"/>
      <c r="AF1159" s="267"/>
      <c r="AG1159" s="267"/>
      <c r="AH1159" s="267"/>
      <c r="AI1159" s="267"/>
      <c r="AJ1159" s="267"/>
      <c r="AK1159" s="267"/>
      <c r="AL1159" s="267"/>
      <c r="AM1159" s="267"/>
      <c r="AN1159" s="267"/>
      <c r="AO1159" s="267"/>
      <c r="AP1159" s="267"/>
      <c r="AQ1159" s="267"/>
      <c r="AR1159" s="267"/>
      <c r="AS1159" s="267"/>
      <c r="AT1159" s="267"/>
      <c r="AU1159" s="267"/>
      <c r="AV1159" s="267"/>
      <c r="AW1159" s="267"/>
      <c r="AX1159" s="267"/>
      <c r="AY1159" s="267"/>
      <c r="AZ1159" s="267"/>
      <c r="BA1159" s="267"/>
      <c r="BB1159" s="267"/>
      <c r="BC1159" s="267"/>
      <c r="BD1159" s="267"/>
      <c r="BE1159" s="267"/>
      <c r="BF1159" s="267"/>
      <c r="BG1159" s="267"/>
      <c r="BH1159" s="267"/>
      <c r="BI1159" s="267"/>
      <c r="BJ1159" s="267"/>
      <c r="BK1159" s="267"/>
      <c r="BL1159" s="267"/>
      <c r="BM1159" s="267"/>
      <c r="BN1159" s="267"/>
      <c r="BO1159" s="267"/>
      <c r="BP1159" s="267"/>
      <c r="BQ1159" s="267"/>
      <c r="BR1159" s="267"/>
      <c r="BS1159" s="26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267"/>
      <c r="CJ1159" s="267"/>
      <c r="CK1159" s="267"/>
      <c r="CL1159" s="267"/>
      <c r="CM1159" s="267"/>
      <c r="CN1159" s="267"/>
      <c r="CO1159" s="267"/>
      <c r="CP1159" s="267"/>
      <c r="CQ1159" s="267"/>
      <c r="CR1159" s="267"/>
      <c r="CS1159" s="267"/>
      <c r="CT1159" s="267"/>
      <c r="CU1159" s="267"/>
      <c r="CV1159" s="267"/>
      <c r="CW1159" s="267"/>
      <c r="CX1159" s="267"/>
      <c r="CY1159" s="267"/>
      <c r="CZ1159" s="267"/>
      <c r="DA1159" s="267"/>
      <c r="DB1159" s="267"/>
      <c r="DC1159" s="267"/>
      <c r="DD1159" s="267"/>
      <c r="DE1159" s="267"/>
      <c r="DF1159" s="267"/>
      <c r="DG1159" s="267"/>
      <c r="DH1159" s="267"/>
      <c r="DI1159" s="267"/>
      <c r="DJ1159" s="267"/>
      <c r="DK1159" s="267"/>
      <c r="DL1159" s="267"/>
      <c r="DM1159" s="267"/>
      <c r="DN1159" s="267"/>
      <c r="DO1159" s="267"/>
      <c r="DP1159" s="267"/>
      <c r="DQ1159" s="267"/>
      <c r="DR1159" s="267"/>
      <c r="DS1159" s="267"/>
      <c r="DT1159" s="267"/>
      <c r="DU1159" s="267"/>
      <c r="DV1159" s="267"/>
      <c r="DW1159" s="267"/>
      <c r="DX1159" s="267"/>
      <c r="DY1159" s="267"/>
      <c r="DZ1159" s="267"/>
      <c r="EA1159" s="267"/>
      <c r="EB1159" s="267"/>
      <c r="EC1159" s="267"/>
      <c r="ED1159" s="267"/>
      <c r="EE1159" s="267"/>
      <c r="EF1159" s="267"/>
      <c r="EG1159" s="267"/>
      <c r="EH1159" s="267"/>
      <c r="EI1159" s="267"/>
      <c r="EJ1159" s="267"/>
      <c r="EK1159" s="267"/>
      <c r="EL1159" s="267"/>
      <c r="EM1159" s="267"/>
      <c r="EN1159" s="267"/>
      <c r="EO1159" s="267"/>
      <c r="EP1159" s="267"/>
      <c r="EQ1159" s="267"/>
      <c r="ER1159" s="267"/>
      <c r="ES1159" s="267"/>
      <c r="ET1159" s="267"/>
      <c r="EU1159" s="267"/>
      <c r="EV1159" s="267"/>
      <c r="EW1159" s="267"/>
      <c r="EX1159" s="267"/>
      <c r="EY1159" s="267"/>
      <c r="EZ1159" s="267"/>
      <c r="FA1159" s="267"/>
      <c r="FB1159" s="267"/>
      <c r="FC1159" s="267"/>
      <c r="FD1159" s="267"/>
      <c r="FE1159" s="267"/>
      <c r="FF1159" s="267"/>
      <c r="FG1159" s="267"/>
      <c r="FH1159" s="267"/>
      <c r="FI1159" s="267"/>
      <c r="FJ1159" s="267"/>
      <c r="FK1159" s="267"/>
      <c r="FL1159" s="267"/>
      <c r="FM1159" s="267"/>
      <c r="FN1159" s="267"/>
      <c r="FO1159" s="267"/>
      <c r="FP1159" s="267"/>
      <c r="FQ1159" s="267"/>
      <c r="FR1159" s="267"/>
      <c r="FS1159" s="267"/>
      <c r="FT1159" s="267"/>
      <c r="FU1159" s="267"/>
      <c r="FV1159" s="267"/>
      <c r="FW1159" s="267"/>
      <c r="FX1159" s="267"/>
      <c r="FY1159" s="267"/>
      <c r="FZ1159" s="267"/>
      <c r="GA1159" s="267"/>
      <c r="GB1159" s="267"/>
      <c r="GC1159" s="267"/>
      <c r="GD1159" s="267"/>
      <c r="GE1159" s="267"/>
      <c r="GF1159" s="267"/>
      <c r="GG1159" s="267"/>
      <c r="GH1159" s="267"/>
      <c r="GI1159" s="267"/>
      <c r="GJ1159" s="267"/>
      <c r="GK1159" s="267"/>
      <c r="GL1159" s="267"/>
      <c r="GM1159" s="267"/>
      <c r="GN1159" s="267"/>
      <c r="GO1159" s="267"/>
      <c r="GP1159" s="267"/>
      <c r="GQ1159" s="267"/>
      <c r="GR1159" s="267"/>
      <c r="GS1159" s="267"/>
      <c r="GT1159" s="267"/>
      <c r="GU1159" s="267"/>
      <c r="GV1159" s="267"/>
    </row>
    <row r="1161" spans="1:204" s="502" customFormat="1">
      <c r="A1161" s="258"/>
      <c r="B1161" s="425"/>
      <c r="C1161" s="260"/>
      <c r="D1161" s="261"/>
      <c r="E1161" s="262"/>
      <c r="F1161" s="263"/>
      <c r="G1161" s="426"/>
      <c r="H1161" s="428"/>
      <c r="I1161" s="507"/>
      <c r="J1161" s="508"/>
      <c r="K1161" s="509"/>
      <c r="L1161" s="510"/>
      <c r="N1161" s="511"/>
      <c r="O1161" s="511"/>
      <c r="P1161" s="267"/>
      <c r="Q1161" s="267"/>
      <c r="R1161" s="267"/>
      <c r="S1161" s="267"/>
      <c r="T1161" s="267"/>
      <c r="U1161" s="267"/>
      <c r="V1161" s="267"/>
      <c r="W1161" s="267"/>
      <c r="X1161" s="267"/>
      <c r="Y1161" s="267"/>
      <c r="Z1161" s="267"/>
      <c r="AA1161" s="267"/>
      <c r="AB1161" s="267"/>
      <c r="AC1161" s="267"/>
      <c r="AD1161" s="267"/>
      <c r="AE1161" s="267"/>
      <c r="AF1161" s="267"/>
      <c r="AG1161" s="267"/>
      <c r="AH1161" s="267"/>
      <c r="AI1161" s="267"/>
      <c r="AJ1161" s="267"/>
      <c r="AK1161" s="267"/>
      <c r="AL1161" s="267"/>
      <c r="AM1161" s="267"/>
      <c r="AN1161" s="267"/>
      <c r="AO1161" s="267"/>
      <c r="AP1161" s="267"/>
      <c r="AQ1161" s="267"/>
      <c r="AR1161" s="267"/>
      <c r="AS1161" s="267"/>
      <c r="AT1161" s="267"/>
      <c r="AU1161" s="267"/>
      <c r="AV1161" s="267"/>
      <c r="AW1161" s="267"/>
      <c r="AX1161" s="267"/>
      <c r="AY1161" s="267"/>
      <c r="AZ1161" s="267"/>
      <c r="BA1161" s="267"/>
      <c r="BB1161" s="267"/>
      <c r="BC1161" s="267"/>
      <c r="BD1161" s="267"/>
      <c r="BE1161" s="267"/>
      <c r="BF1161" s="267"/>
      <c r="BG1161" s="267"/>
      <c r="BH1161" s="267"/>
      <c r="BI1161" s="267"/>
      <c r="BJ1161" s="267"/>
      <c r="BK1161" s="267"/>
      <c r="BL1161" s="267"/>
      <c r="BM1161" s="267"/>
      <c r="BN1161" s="267"/>
      <c r="BO1161" s="267"/>
      <c r="BP1161" s="267"/>
      <c r="BQ1161" s="267"/>
      <c r="BR1161" s="267"/>
      <c r="BS1161" s="26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267"/>
      <c r="CJ1161" s="267"/>
      <c r="CK1161" s="267"/>
      <c r="CL1161" s="267"/>
      <c r="CM1161" s="267"/>
      <c r="CN1161" s="267"/>
      <c r="CO1161" s="267"/>
      <c r="CP1161" s="267"/>
      <c r="CQ1161" s="267"/>
      <c r="CR1161" s="267"/>
      <c r="CS1161" s="267"/>
      <c r="CT1161" s="267"/>
      <c r="CU1161" s="267"/>
      <c r="CV1161" s="267"/>
      <c r="CW1161" s="267"/>
      <c r="CX1161" s="267"/>
      <c r="CY1161" s="267"/>
      <c r="CZ1161" s="267"/>
      <c r="DA1161" s="267"/>
      <c r="DB1161" s="267"/>
      <c r="DC1161" s="267"/>
      <c r="DD1161" s="267"/>
      <c r="DE1161" s="267"/>
      <c r="DF1161" s="267"/>
      <c r="DG1161" s="267"/>
      <c r="DH1161" s="267"/>
      <c r="DI1161" s="267"/>
      <c r="DJ1161" s="267"/>
      <c r="DK1161" s="267"/>
      <c r="DL1161" s="267"/>
      <c r="DM1161" s="267"/>
      <c r="DN1161" s="267"/>
      <c r="DO1161" s="267"/>
      <c r="DP1161" s="267"/>
      <c r="DQ1161" s="267"/>
      <c r="DR1161" s="267"/>
      <c r="DS1161" s="267"/>
      <c r="DT1161" s="267"/>
      <c r="DU1161" s="267"/>
      <c r="DV1161" s="267"/>
      <c r="DW1161" s="267"/>
      <c r="DX1161" s="267"/>
      <c r="DY1161" s="267"/>
      <c r="DZ1161" s="267"/>
      <c r="EA1161" s="267"/>
      <c r="EB1161" s="267"/>
      <c r="EC1161" s="267"/>
      <c r="ED1161" s="267"/>
      <c r="EE1161" s="267"/>
      <c r="EF1161" s="267"/>
      <c r="EG1161" s="267"/>
      <c r="EH1161" s="267"/>
      <c r="EI1161" s="267"/>
      <c r="EJ1161" s="267"/>
      <c r="EK1161" s="267"/>
      <c r="EL1161" s="267"/>
      <c r="EM1161" s="267"/>
      <c r="EN1161" s="267"/>
      <c r="EO1161" s="267"/>
      <c r="EP1161" s="267"/>
      <c r="EQ1161" s="267"/>
      <c r="ER1161" s="267"/>
      <c r="ES1161" s="267"/>
      <c r="ET1161" s="267"/>
      <c r="EU1161" s="267"/>
      <c r="EV1161" s="267"/>
      <c r="EW1161" s="267"/>
      <c r="EX1161" s="267"/>
      <c r="EY1161" s="267"/>
      <c r="EZ1161" s="267"/>
      <c r="FA1161" s="267"/>
      <c r="FB1161" s="267"/>
      <c r="FC1161" s="267"/>
      <c r="FD1161" s="267"/>
      <c r="FE1161" s="267"/>
      <c r="FF1161" s="267"/>
      <c r="FG1161" s="267"/>
      <c r="FH1161" s="267"/>
      <c r="FI1161" s="267"/>
      <c r="FJ1161" s="267"/>
      <c r="FK1161" s="267"/>
      <c r="FL1161" s="267"/>
      <c r="FM1161" s="267"/>
      <c r="FN1161" s="267"/>
      <c r="FO1161" s="267"/>
      <c r="FP1161" s="267"/>
      <c r="FQ1161" s="267"/>
      <c r="FR1161" s="267"/>
      <c r="FS1161" s="267"/>
      <c r="FT1161" s="267"/>
      <c r="FU1161" s="267"/>
      <c r="FV1161" s="267"/>
      <c r="FW1161" s="267"/>
      <c r="FX1161" s="267"/>
      <c r="FY1161" s="267"/>
      <c r="FZ1161" s="267"/>
      <c r="GA1161" s="267"/>
      <c r="GB1161" s="267"/>
      <c r="GC1161" s="267"/>
      <c r="GD1161" s="267"/>
      <c r="GE1161" s="267"/>
      <c r="GF1161" s="267"/>
      <c r="GG1161" s="267"/>
      <c r="GH1161" s="267"/>
      <c r="GI1161" s="267"/>
      <c r="GJ1161" s="267"/>
      <c r="GK1161" s="267"/>
      <c r="GL1161" s="267"/>
      <c r="GM1161" s="267"/>
      <c r="GN1161" s="267"/>
      <c r="GO1161" s="267"/>
      <c r="GP1161" s="267"/>
      <c r="GQ1161" s="267"/>
      <c r="GR1161" s="267"/>
      <c r="GS1161" s="267"/>
      <c r="GT1161" s="267"/>
      <c r="GU1161" s="267"/>
      <c r="GV1161" s="267"/>
    </row>
    <row r="1163" spans="1:204" s="502" customFormat="1">
      <c r="A1163" s="258"/>
      <c r="B1163" s="425"/>
      <c r="C1163" s="260"/>
      <c r="D1163" s="261"/>
      <c r="E1163" s="262"/>
      <c r="F1163" s="263"/>
      <c r="G1163" s="426"/>
      <c r="H1163" s="428"/>
      <c r="I1163" s="507"/>
      <c r="J1163" s="508"/>
      <c r="K1163" s="509"/>
      <c r="L1163" s="510"/>
      <c r="N1163" s="511"/>
      <c r="O1163" s="511"/>
      <c r="P1163" s="267"/>
      <c r="Q1163" s="267"/>
      <c r="R1163" s="267"/>
      <c r="S1163" s="267"/>
      <c r="T1163" s="267"/>
      <c r="U1163" s="267"/>
      <c r="V1163" s="267"/>
      <c r="W1163" s="267"/>
      <c r="X1163" s="267"/>
      <c r="Y1163" s="267"/>
      <c r="Z1163" s="267"/>
      <c r="AA1163" s="267"/>
      <c r="AB1163" s="267"/>
      <c r="AC1163" s="267"/>
      <c r="AD1163" s="267"/>
      <c r="AE1163" s="267"/>
      <c r="AF1163" s="267"/>
      <c r="AG1163" s="267"/>
      <c r="AH1163" s="267"/>
      <c r="AI1163" s="267"/>
      <c r="AJ1163" s="267"/>
      <c r="AK1163" s="267"/>
      <c r="AL1163" s="267"/>
      <c r="AM1163" s="267"/>
      <c r="AN1163" s="267"/>
      <c r="AO1163" s="267"/>
      <c r="AP1163" s="267"/>
      <c r="AQ1163" s="267"/>
      <c r="AR1163" s="267"/>
      <c r="AS1163" s="267"/>
      <c r="AT1163" s="267"/>
      <c r="AU1163" s="267"/>
      <c r="AV1163" s="267"/>
      <c r="AW1163" s="267"/>
      <c r="AX1163" s="267"/>
      <c r="AY1163" s="267"/>
      <c r="AZ1163" s="267"/>
      <c r="BA1163" s="267"/>
      <c r="BB1163" s="267"/>
      <c r="BC1163" s="267"/>
      <c r="BD1163" s="267"/>
      <c r="BE1163" s="267"/>
      <c r="BF1163" s="267"/>
      <c r="BG1163" s="267"/>
      <c r="BH1163" s="267"/>
      <c r="BI1163" s="267"/>
      <c r="BJ1163" s="267"/>
      <c r="BK1163" s="267"/>
      <c r="BL1163" s="267"/>
      <c r="BM1163" s="267"/>
      <c r="BN1163" s="267"/>
      <c r="BO1163" s="267"/>
      <c r="BP1163" s="267"/>
      <c r="BQ1163" s="267"/>
      <c r="BR1163" s="267"/>
      <c r="BS1163" s="26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267"/>
      <c r="CJ1163" s="267"/>
      <c r="CK1163" s="267"/>
      <c r="CL1163" s="267"/>
      <c r="CM1163" s="267"/>
      <c r="CN1163" s="267"/>
      <c r="CO1163" s="267"/>
      <c r="CP1163" s="267"/>
      <c r="CQ1163" s="267"/>
      <c r="CR1163" s="267"/>
      <c r="CS1163" s="267"/>
      <c r="CT1163" s="267"/>
      <c r="CU1163" s="267"/>
      <c r="CV1163" s="267"/>
      <c r="CW1163" s="267"/>
      <c r="CX1163" s="267"/>
      <c r="CY1163" s="267"/>
      <c r="CZ1163" s="267"/>
      <c r="DA1163" s="267"/>
      <c r="DB1163" s="267"/>
      <c r="DC1163" s="267"/>
      <c r="DD1163" s="267"/>
      <c r="DE1163" s="267"/>
      <c r="DF1163" s="267"/>
      <c r="DG1163" s="267"/>
      <c r="DH1163" s="267"/>
      <c r="DI1163" s="267"/>
      <c r="DJ1163" s="267"/>
      <c r="DK1163" s="267"/>
      <c r="DL1163" s="267"/>
      <c r="DM1163" s="267"/>
      <c r="DN1163" s="267"/>
      <c r="DO1163" s="267"/>
      <c r="DP1163" s="267"/>
      <c r="DQ1163" s="267"/>
      <c r="DR1163" s="267"/>
      <c r="DS1163" s="267"/>
      <c r="DT1163" s="267"/>
      <c r="DU1163" s="267"/>
      <c r="DV1163" s="267"/>
      <c r="DW1163" s="267"/>
      <c r="DX1163" s="267"/>
      <c r="DY1163" s="267"/>
      <c r="DZ1163" s="267"/>
      <c r="EA1163" s="267"/>
      <c r="EB1163" s="267"/>
      <c r="EC1163" s="267"/>
      <c r="ED1163" s="267"/>
      <c r="EE1163" s="267"/>
      <c r="EF1163" s="267"/>
      <c r="EG1163" s="267"/>
      <c r="EH1163" s="267"/>
      <c r="EI1163" s="267"/>
      <c r="EJ1163" s="267"/>
      <c r="EK1163" s="267"/>
      <c r="EL1163" s="267"/>
      <c r="EM1163" s="267"/>
      <c r="EN1163" s="267"/>
      <c r="EO1163" s="267"/>
      <c r="EP1163" s="267"/>
      <c r="EQ1163" s="267"/>
      <c r="ER1163" s="267"/>
      <c r="ES1163" s="267"/>
      <c r="ET1163" s="267"/>
      <c r="EU1163" s="267"/>
      <c r="EV1163" s="267"/>
      <c r="EW1163" s="267"/>
      <c r="EX1163" s="267"/>
      <c r="EY1163" s="267"/>
      <c r="EZ1163" s="267"/>
      <c r="FA1163" s="267"/>
      <c r="FB1163" s="267"/>
      <c r="FC1163" s="267"/>
      <c r="FD1163" s="267"/>
      <c r="FE1163" s="267"/>
      <c r="FF1163" s="267"/>
      <c r="FG1163" s="267"/>
      <c r="FH1163" s="267"/>
      <c r="FI1163" s="267"/>
      <c r="FJ1163" s="267"/>
      <c r="FK1163" s="267"/>
      <c r="FL1163" s="267"/>
      <c r="FM1163" s="267"/>
      <c r="FN1163" s="267"/>
      <c r="FO1163" s="267"/>
      <c r="FP1163" s="267"/>
      <c r="FQ1163" s="267"/>
      <c r="FR1163" s="267"/>
      <c r="FS1163" s="267"/>
      <c r="FT1163" s="267"/>
      <c r="FU1163" s="267"/>
      <c r="FV1163" s="267"/>
      <c r="FW1163" s="267"/>
      <c r="FX1163" s="267"/>
      <c r="FY1163" s="267"/>
      <c r="FZ1163" s="267"/>
      <c r="GA1163" s="267"/>
      <c r="GB1163" s="267"/>
      <c r="GC1163" s="267"/>
      <c r="GD1163" s="267"/>
      <c r="GE1163" s="267"/>
      <c r="GF1163" s="267"/>
      <c r="GG1163" s="267"/>
      <c r="GH1163" s="267"/>
      <c r="GI1163" s="267"/>
      <c r="GJ1163" s="267"/>
      <c r="GK1163" s="267"/>
      <c r="GL1163" s="267"/>
      <c r="GM1163" s="267"/>
      <c r="GN1163" s="267"/>
      <c r="GO1163" s="267"/>
      <c r="GP1163" s="267"/>
      <c r="GQ1163" s="267"/>
      <c r="GR1163" s="267"/>
      <c r="GS1163" s="267"/>
      <c r="GT1163" s="267"/>
      <c r="GU1163" s="267"/>
      <c r="GV1163" s="267"/>
    </row>
    <row r="1165" spans="1:204" s="502" customFormat="1">
      <c r="A1165" s="258"/>
      <c r="B1165" s="425"/>
      <c r="C1165" s="260"/>
      <c r="D1165" s="261"/>
      <c r="E1165" s="262"/>
      <c r="F1165" s="263"/>
      <c r="G1165" s="426"/>
      <c r="H1165" s="428"/>
      <c r="I1165" s="507"/>
      <c r="J1165" s="508"/>
      <c r="K1165" s="509"/>
      <c r="L1165" s="510"/>
      <c r="N1165" s="511"/>
      <c r="O1165" s="511"/>
      <c r="P1165" s="267"/>
      <c r="Q1165" s="267"/>
      <c r="R1165" s="267"/>
      <c r="S1165" s="267"/>
      <c r="T1165" s="267"/>
      <c r="U1165" s="267"/>
      <c r="V1165" s="267"/>
      <c r="W1165" s="267"/>
      <c r="X1165" s="267"/>
      <c r="Y1165" s="267"/>
      <c r="Z1165" s="267"/>
      <c r="AA1165" s="267"/>
      <c r="AB1165" s="267"/>
      <c r="AC1165" s="267"/>
      <c r="AD1165" s="267"/>
      <c r="AE1165" s="267"/>
      <c r="AF1165" s="267"/>
      <c r="AG1165" s="267"/>
      <c r="AH1165" s="267"/>
      <c r="AI1165" s="267"/>
      <c r="AJ1165" s="267"/>
      <c r="AK1165" s="267"/>
      <c r="AL1165" s="267"/>
      <c r="AM1165" s="267"/>
      <c r="AN1165" s="267"/>
      <c r="AO1165" s="267"/>
      <c r="AP1165" s="267"/>
      <c r="AQ1165" s="267"/>
      <c r="AR1165" s="267"/>
      <c r="AS1165" s="267"/>
      <c r="AT1165" s="267"/>
      <c r="AU1165" s="267"/>
      <c r="AV1165" s="267"/>
      <c r="AW1165" s="267"/>
      <c r="AX1165" s="267"/>
      <c r="AY1165" s="267"/>
      <c r="AZ1165" s="267"/>
      <c r="BA1165" s="267"/>
      <c r="BB1165" s="267"/>
      <c r="BC1165" s="267"/>
      <c r="BD1165" s="267"/>
      <c r="BE1165" s="267"/>
      <c r="BF1165" s="267"/>
      <c r="BG1165" s="267"/>
      <c r="BH1165" s="267"/>
      <c r="BI1165" s="267"/>
      <c r="BJ1165" s="267"/>
      <c r="BK1165" s="267"/>
      <c r="BL1165" s="267"/>
      <c r="BM1165" s="267"/>
      <c r="BN1165" s="267"/>
      <c r="BO1165" s="267"/>
      <c r="BP1165" s="267"/>
      <c r="BQ1165" s="267"/>
      <c r="BR1165" s="267"/>
      <c r="BS1165" s="26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267"/>
      <c r="CJ1165" s="267"/>
      <c r="CK1165" s="267"/>
      <c r="CL1165" s="267"/>
      <c r="CM1165" s="267"/>
      <c r="CN1165" s="267"/>
      <c r="CO1165" s="267"/>
      <c r="CP1165" s="267"/>
      <c r="CQ1165" s="267"/>
      <c r="CR1165" s="267"/>
      <c r="CS1165" s="267"/>
      <c r="CT1165" s="267"/>
      <c r="CU1165" s="267"/>
      <c r="CV1165" s="267"/>
      <c r="CW1165" s="267"/>
      <c r="CX1165" s="267"/>
      <c r="CY1165" s="267"/>
      <c r="CZ1165" s="267"/>
      <c r="DA1165" s="267"/>
      <c r="DB1165" s="267"/>
      <c r="DC1165" s="267"/>
      <c r="DD1165" s="267"/>
      <c r="DE1165" s="267"/>
      <c r="DF1165" s="267"/>
      <c r="DG1165" s="267"/>
      <c r="DH1165" s="267"/>
      <c r="DI1165" s="267"/>
      <c r="DJ1165" s="267"/>
      <c r="DK1165" s="267"/>
      <c r="DL1165" s="267"/>
      <c r="DM1165" s="267"/>
      <c r="DN1165" s="267"/>
      <c r="DO1165" s="267"/>
      <c r="DP1165" s="267"/>
      <c r="DQ1165" s="267"/>
      <c r="DR1165" s="267"/>
      <c r="DS1165" s="267"/>
      <c r="DT1165" s="267"/>
      <c r="DU1165" s="267"/>
      <c r="DV1165" s="267"/>
      <c r="DW1165" s="267"/>
      <c r="DX1165" s="267"/>
      <c r="DY1165" s="267"/>
      <c r="DZ1165" s="267"/>
      <c r="EA1165" s="267"/>
      <c r="EB1165" s="267"/>
      <c r="EC1165" s="267"/>
      <c r="ED1165" s="267"/>
      <c r="EE1165" s="267"/>
      <c r="EF1165" s="267"/>
      <c r="EG1165" s="267"/>
      <c r="EH1165" s="267"/>
      <c r="EI1165" s="267"/>
      <c r="EJ1165" s="267"/>
      <c r="EK1165" s="267"/>
      <c r="EL1165" s="267"/>
      <c r="EM1165" s="267"/>
      <c r="EN1165" s="267"/>
      <c r="EO1165" s="267"/>
      <c r="EP1165" s="267"/>
      <c r="EQ1165" s="267"/>
      <c r="ER1165" s="267"/>
      <c r="ES1165" s="267"/>
      <c r="ET1165" s="267"/>
      <c r="EU1165" s="267"/>
      <c r="EV1165" s="267"/>
      <c r="EW1165" s="267"/>
      <c r="EX1165" s="267"/>
      <c r="EY1165" s="267"/>
      <c r="EZ1165" s="267"/>
      <c r="FA1165" s="267"/>
      <c r="FB1165" s="267"/>
      <c r="FC1165" s="267"/>
      <c r="FD1165" s="267"/>
      <c r="FE1165" s="267"/>
      <c r="FF1165" s="267"/>
      <c r="FG1165" s="267"/>
      <c r="FH1165" s="267"/>
      <c r="FI1165" s="267"/>
      <c r="FJ1165" s="267"/>
      <c r="FK1165" s="267"/>
      <c r="FL1165" s="267"/>
      <c r="FM1165" s="267"/>
      <c r="FN1165" s="267"/>
      <c r="FO1165" s="267"/>
      <c r="FP1165" s="267"/>
      <c r="FQ1165" s="267"/>
      <c r="FR1165" s="267"/>
      <c r="FS1165" s="267"/>
      <c r="FT1165" s="267"/>
      <c r="FU1165" s="267"/>
      <c r="FV1165" s="267"/>
      <c r="FW1165" s="267"/>
      <c r="FX1165" s="267"/>
      <c r="FY1165" s="267"/>
      <c r="FZ1165" s="267"/>
      <c r="GA1165" s="267"/>
      <c r="GB1165" s="267"/>
      <c r="GC1165" s="267"/>
      <c r="GD1165" s="267"/>
      <c r="GE1165" s="267"/>
      <c r="GF1165" s="267"/>
      <c r="GG1165" s="267"/>
      <c r="GH1165" s="267"/>
      <c r="GI1165" s="267"/>
      <c r="GJ1165" s="267"/>
      <c r="GK1165" s="267"/>
      <c r="GL1165" s="267"/>
      <c r="GM1165" s="267"/>
      <c r="GN1165" s="267"/>
      <c r="GO1165" s="267"/>
      <c r="GP1165" s="267"/>
      <c r="GQ1165" s="267"/>
      <c r="GR1165" s="267"/>
      <c r="GS1165" s="267"/>
      <c r="GT1165" s="267"/>
      <c r="GU1165" s="267"/>
      <c r="GV1165" s="267"/>
    </row>
    <row r="1167" spans="1:204" s="502" customFormat="1">
      <c r="A1167" s="258"/>
      <c r="B1167" s="425"/>
      <c r="C1167" s="260"/>
      <c r="D1167" s="261"/>
      <c r="E1167" s="262"/>
      <c r="F1167" s="263"/>
      <c r="G1167" s="426"/>
      <c r="H1167" s="428"/>
      <c r="I1167" s="507"/>
      <c r="J1167" s="508"/>
      <c r="K1167" s="509"/>
      <c r="L1167" s="510"/>
      <c r="N1167" s="511"/>
      <c r="O1167" s="511"/>
      <c r="P1167" s="267"/>
      <c r="Q1167" s="267"/>
      <c r="R1167" s="267"/>
      <c r="S1167" s="267"/>
      <c r="T1167" s="267"/>
      <c r="U1167" s="267"/>
      <c r="V1167" s="267"/>
      <c r="W1167" s="267"/>
      <c r="X1167" s="267"/>
      <c r="Y1167" s="267"/>
      <c r="Z1167" s="267"/>
      <c r="AA1167" s="267"/>
      <c r="AB1167" s="267"/>
      <c r="AC1167" s="267"/>
      <c r="AD1167" s="267"/>
      <c r="AE1167" s="267"/>
      <c r="AF1167" s="267"/>
      <c r="AG1167" s="267"/>
      <c r="AH1167" s="267"/>
      <c r="AI1167" s="267"/>
      <c r="AJ1167" s="267"/>
      <c r="AK1167" s="267"/>
      <c r="AL1167" s="267"/>
      <c r="AM1167" s="267"/>
      <c r="AN1167" s="267"/>
      <c r="AO1167" s="267"/>
      <c r="AP1167" s="267"/>
      <c r="AQ1167" s="267"/>
      <c r="AR1167" s="267"/>
      <c r="AS1167" s="267"/>
      <c r="AT1167" s="267"/>
      <c r="AU1167" s="267"/>
      <c r="AV1167" s="267"/>
      <c r="AW1167" s="267"/>
      <c r="AX1167" s="267"/>
      <c r="AY1167" s="267"/>
      <c r="AZ1167" s="267"/>
      <c r="BA1167" s="267"/>
      <c r="BB1167" s="267"/>
      <c r="BC1167" s="267"/>
      <c r="BD1167" s="267"/>
      <c r="BE1167" s="267"/>
      <c r="BF1167" s="267"/>
      <c r="BG1167" s="267"/>
      <c r="BH1167" s="267"/>
      <c r="BI1167" s="267"/>
      <c r="BJ1167" s="267"/>
      <c r="BK1167" s="267"/>
      <c r="BL1167" s="267"/>
      <c r="BM1167" s="267"/>
      <c r="BN1167" s="267"/>
      <c r="BO1167" s="267"/>
      <c r="BP1167" s="267"/>
      <c r="BQ1167" s="267"/>
      <c r="BR1167" s="267"/>
      <c r="BS1167" s="26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267"/>
      <c r="CJ1167" s="267"/>
      <c r="CK1167" s="267"/>
      <c r="CL1167" s="267"/>
      <c r="CM1167" s="267"/>
      <c r="CN1167" s="267"/>
      <c r="CO1167" s="267"/>
      <c r="CP1167" s="267"/>
      <c r="CQ1167" s="267"/>
      <c r="CR1167" s="267"/>
      <c r="CS1167" s="267"/>
      <c r="CT1167" s="267"/>
      <c r="CU1167" s="267"/>
      <c r="CV1167" s="267"/>
      <c r="CW1167" s="267"/>
      <c r="CX1167" s="267"/>
      <c r="CY1167" s="267"/>
      <c r="CZ1167" s="267"/>
      <c r="DA1167" s="267"/>
      <c r="DB1167" s="267"/>
      <c r="DC1167" s="267"/>
      <c r="DD1167" s="267"/>
      <c r="DE1167" s="267"/>
      <c r="DF1167" s="267"/>
      <c r="DG1167" s="267"/>
      <c r="DH1167" s="267"/>
      <c r="DI1167" s="267"/>
      <c r="DJ1167" s="267"/>
      <c r="DK1167" s="267"/>
      <c r="DL1167" s="267"/>
      <c r="DM1167" s="267"/>
      <c r="DN1167" s="267"/>
      <c r="DO1167" s="267"/>
      <c r="DP1167" s="267"/>
      <c r="DQ1167" s="267"/>
      <c r="DR1167" s="267"/>
      <c r="DS1167" s="267"/>
      <c r="DT1167" s="267"/>
      <c r="DU1167" s="267"/>
      <c r="DV1167" s="267"/>
      <c r="DW1167" s="267"/>
      <c r="DX1167" s="267"/>
      <c r="DY1167" s="267"/>
      <c r="DZ1167" s="267"/>
      <c r="EA1167" s="267"/>
      <c r="EB1167" s="267"/>
      <c r="EC1167" s="267"/>
      <c r="ED1167" s="267"/>
      <c r="EE1167" s="267"/>
      <c r="EF1167" s="267"/>
      <c r="EG1167" s="267"/>
      <c r="EH1167" s="267"/>
      <c r="EI1167" s="267"/>
      <c r="EJ1167" s="267"/>
      <c r="EK1167" s="267"/>
      <c r="EL1167" s="267"/>
      <c r="EM1167" s="267"/>
      <c r="EN1167" s="267"/>
      <c r="EO1167" s="267"/>
      <c r="EP1167" s="267"/>
      <c r="EQ1167" s="267"/>
      <c r="ER1167" s="267"/>
      <c r="ES1167" s="267"/>
      <c r="ET1167" s="267"/>
      <c r="EU1167" s="267"/>
      <c r="EV1167" s="267"/>
      <c r="EW1167" s="267"/>
      <c r="EX1167" s="267"/>
      <c r="EY1167" s="267"/>
      <c r="EZ1167" s="267"/>
      <c r="FA1167" s="267"/>
      <c r="FB1167" s="267"/>
      <c r="FC1167" s="267"/>
      <c r="FD1167" s="267"/>
      <c r="FE1167" s="267"/>
      <c r="FF1167" s="267"/>
      <c r="FG1167" s="267"/>
      <c r="FH1167" s="267"/>
      <c r="FI1167" s="267"/>
      <c r="FJ1167" s="267"/>
      <c r="FK1167" s="267"/>
      <c r="FL1167" s="267"/>
      <c r="FM1167" s="267"/>
      <c r="FN1167" s="267"/>
      <c r="FO1167" s="267"/>
      <c r="FP1167" s="267"/>
      <c r="FQ1167" s="267"/>
      <c r="FR1167" s="267"/>
      <c r="FS1167" s="267"/>
      <c r="FT1167" s="267"/>
      <c r="FU1167" s="267"/>
      <c r="FV1167" s="267"/>
      <c r="FW1167" s="267"/>
      <c r="FX1167" s="267"/>
      <c r="FY1167" s="267"/>
      <c r="FZ1167" s="267"/>
      <c r="GA1167" s="267"/>
      <c r="GB1167" s="267"/>
      <c r="GC1167" s="267"/>
      <c r="GD1167" s="267"/>
      <c r="GE1167" s="267"/>
      <c r="GF1167" s="267"/>
      <c r="GG1167" s="267"/>
      <c r="GH1167" s="267"/>
      <c r="GI1167" s="267"/>
      <c r="GJ1167" s="267"/>
      <c r="GK1167" s="267"/>
      <c r="GL1167" s="267"/>
      <c r="GM1167" s="267"/>
      <c r="GN1167" s="267"/>
      <c r="GO1167" s="267"/>
      <c r="GP1167" s="267"/>
      <c r="GQ1167" s="267"/>
      <c r="GR1167" s="267"/>
      <c r="GS1167" s="267"/>
      <c r="GT1167" s="267"/>
      <c r="GU1167" s="267"/>
      <c r="GV1167" s="267"/>
    </row>
    <row r="1169" spans="1:204" s="502" customFormat="1">
      <c r="A1169" s="258"/>
      <c r="B1169" s="425"/>
      <c r="C1169" s="260"/>
      <c r="D1169" s="261"/>
      <c r="E1169" s="262"/>
      <c r="F1169" s="263"/>
      <c r="G1169" s="426"/>
      <c r="H1169" s="428"/>
      <c r="I1169" s="507"/>
      <c r="J1169" s="508"/>
      <c r="K1169" s="509"/>
      <c r="L1169" s="510"/>
      <c r="N1169" s="511"/>
      <c r="O1169" s="511"/>
      <c r="P1169" s="267"/>
      <c r="Q1169" s="267"/>
      <c r="R1169" s="267"/>
      <c r="S1169" s="267"/>
      <c r="T1169" s="267"/>
      <c r="U1169" s="267"/>
      <c r="V1169" s="267"/>
      <c r="W1169" s="267"/>
      <c r="X1169" s="267"/>
      <c r="Y1169" s="267"/>
      <c r="Z1169" s="267"/>
      <c r="AA1169" s="267"/>
      <c r="AB1169" s="267"/>
      <c r="AC1169" s="267"/>
      <c r="AD1169" s="267"/>
      <c r="AE1169" s="267"/>
      <c r="AF1169" s="267"/>
      <c r="AG1169" s="267"/>
      <c r="AH1169" s="267"/>
      <c r="AI1169" s="267"/>
      <c r="AJ1169" s="267"/>
      <c r="AK1169" s="267"/>
      <c r="AL1169" s="267"/>
      <c r="AM1169" s="267"/>
      <c r="AN1169" s="267"/>
      <c r="AO1169" s="267"/>
      <c r="AP1169" s="267"/>
      <c r="AQ1169" s="267"/>
      <c r="AR1169" s="267"/>
      <c r="AS1169" s="267"/>
      <c r="AT1169" s="267"/>
      <c r="AU1169" s="267"/>
      <c r="AV1169" s="267"/>
      <c r="AW1169" s="267"/>
      <c r="AX1169" s="267"/>
      <c r="AY1169" s="267"/>
      <c r="AZ1169" s="267"/>
      <c r="BA1169" s="267"/>
      <c r="BB1169" s="267"/>
      <c r="BC1169" s="267"/>
      <c r="BD1169" s="267"/>
      <c r="BE1169" s="267"/>
      <c r="BF1169" s="267"/>
      <c r="BG1169" s="267"/>
      <c r="BH1169" s="267"/>
      <c r="BI1169" s="267"/>
      <c r="BJ1169" s="267"/>
      <c r="BK1169" s="267"/>
      <c r="BL1169" s="267"/>
      <c r="BM1169" s="267"/>
      <c r="BN1169" s="267"/>
      <c r="BO1169" s="267"/>
      <c r="BP1169" s="267"/>
      <c r="BQ1169" s="267"/>
      <c r="BR1169" s="267"/>
      <c r="BS1169" s="26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267"/>
      <c r="CJ1169" s="267"/>
      <c r="CK1169" s="267"/>
      <c r="CL1169" s="267"/>
      <c r="CM1169" s="267"/>
      <c r="CN1169" s="267"/>
      <c r="CO1169" s="267"/>
      <c r="CP1169" s="267"/>
      <c r="CQ1169" s="267"/>
      <c r="CR1169" s="267"/>
      <c r="CS1169" s="267"/>
      <c r="CT1169" s="267"/>
      <c r="CU1169" s="267"/>
      <c r="CV1169" s="267"/>
      <c r="CW1169" s="267"/>
      <c r="CX1169" s="267"/>
      <c r="CY1169" s="267"/>
      <c r="CZ1169" s="267"/>
      <c r="DA1169" s="267"/>
      <c r="DB1169" s="267"/>
      <c r="DC1169" s="267"/>
      <c r="DD1169" s="267"/>
      <c r="DE1169" s="267"/>
      <c r="DF1169" s="267"/>
      <c r="DG1169" s="267"/>
      <c r="DH1169" s="267"/>
      <c r="DI1169" s="267"/>
      <c r="DJ1169" s="267"/>
      <c r="DK1169" s="267"/>
      <c r="DL1169" s="267"/>
      <c r="DM1169" s="267"/>
      <c r="DN1169" s="267"/>
      <c r="DO1169" s="267"/>
      <c r="DP1169" s="267"/>
      <c r="DQ1169" s="267"/>
      <c r="DR1169" s="267"/>
      <c r="DS1169" s="267"/>
      <c r="DT1169" s="267"/>
      <c r="DU1169" s="267"/>
      <c r="DV1169" s="267"/>
      <c r="DW1169" s="267"/>
      <c r="DX1169" s="267"/>
      <c r="DY1169" s="267"/>
      <c r="DZ1169" s="267"/>
      <c r="EA1169" s="267"/>
      <c r="EB1169" s="267"/>
      <c r="EC1169" s="267"/>
      <c r="ED1169" s="267"/>
      <c r="EE1169" s="267"/>
      <c r="EF1169" s="267"/>
      <c r="EG1169" s="267"/>
      <c r="EH1169" s="267"/>
      <c r="EI1169" s="267"/>
      <c r="EJ1169" s="267"/>
      <c r="EK1169" s="267"/>
      <c r="EL1169" s="267"/>
      <c r="EM1169" s="267"/>
      <c r="EN1169" s="267"/>
      <c r="EO1169" s="267"/>
      <c r="EP1169" s="267"/>
      <c r="EQ1169" s="267"/>
      <c r="ER1169" s="267"/>
      <c r="ES1169" s="267"/>
      <c r="ET1169" s="267"/>
      <c r="EU1169" s="267"/>
      <c r="EV1169" s="267"/>
      <c r="EW1169" s="267"/>
      <c r="EX1169" s="267"/>
      <c r="EY1169" s="267"/>
      <c r="EZ1169" s="267"/>
      <c r="FA1169" s="267"/>
      <c r="FB1169" s="267"/>
      <c r="FC1169" s="267"/>
      <c r="FD1169" s="267"/>
      <c r="FE1169" s="267"/>
      <c r="FF1169" s="267"/>
      <c r="FG1169" s="267"/>
      <c r="FH1169" s="267"/>
      <c r="FI1169" s="267"/>
      <c r="FJ1169" s="267"/>
      <c r="FK1169" s="267"/>
      <c r="FL1169" s="267"/>
      <c r="FM1169" s="267"/>
      <c r="FN1169" s="267"/>
      <c r="FO1169" s="267"/>
      <c r="FP1169" s="267"/>
      <c r="FQ1169" s="267"/>
      <c r="FR1169" s="267"/>
      <c r="FS1169" s="267"/>
      <c r="FT1169" s="267"/>
      <c r="FU1169" s="267"/>
      <c r="FV1169" s="267"/>
      <c r="FW1169" s="267"/>
      <c r="FX1169" s="267"/>
      <c r="FY1169" s="267"/>
      <c r="FZ1169" s="267"/>
      <c r="GA1169" s="267"/>
      <c r="GB1169" s="267"/>
      <c r="GC1169" s="267"/>
      <c r="GD1169" s="267"/>
      <c r="GE1169" s="267"/>
      <c r="GF1169" s="267"/>
      <c r="GG1169" s="267"/>
      <c r="GH1169" s="267"/>
      <c r="GI1169" s="267"/>
      <c r="GJ1169" s="267"/>
      <c r="GK1169" s="267"/>
      <c r="GL1169" s="267"/>
      <c r="GM1169" s="267"/>
      <c r="GN1169" s="267"/>
      <c r="GO1169" s="267"/>
      <c r="GP1169" s="267"/>
      <c r="GQ1169" s="267"/>
      <c r="GR1169" s="267"/>
      <c r="GS1169" s="267"/>
      <c r="GT1169" s="267"/>
      <c r="GU1169" s="267"/>
      <c r="GV1169" s="267"/>
    </row>
    <row r="1171" spans="1:204" s="502" customFormat="1">
      <c r="A1171" s="258"/>
      <c r="B1171" s="425"/>
      <c r="C1171" s="260"/>
      <c r="D1171" s="261"/>
      <c r="E1171" s="262"/>
      <c r="F1171" s="263"/>
      <c r="G1171" s="426"/>
      <c r="H1171" s="428"/>
      <c r="I1171" s="507"/>
      <c r="J1171" s="508"/>
      <c r="K1171" s="509"/>
      <c r="L1171" s="510"/>
      <c r="N1171" s="511"/>
      <c r="O1171" s="511"/>
      <c r="P1171" s="267"/>
      <c r="Q1171" s="267"/>
      <c r="R1171" s="267"/>
      <c r="S1171" s="267"/>
      <c r="T1171" s="267"/>
      <c r="U1171" s="267"/>
      <c r="V1171" s="267"/>
      <c r="W1171" s="267"/>
      <c r="X1171" s="267"/>
      <c r="Y1171" s="267"/>
      <c r="Z1171" s="267"/>
      <c r="AA1171" s="267"/>
      <c r="AB1171" s="267"/>
      <c r="AC1171" s="267"/>
      <c r="AD1171" s="267"/>
      <c r="AE1171" s="267"/>
      <c r="AF1171" s="267"/>
      <c r="AG1171" s="267"/>
      <c r="AH1171" s="267"/>
      <c r="AI1171" s="267"/>
      <c r="AJ1171" s="267"/>
      <c r="AK1171" s="267"/>
      <c r="AL1171" s="267"/>
      <c r="AM1171" s="267"/>
      <c r="AN1171" s="267"/>
      <c r="AO1171" s="267"/>
      <c r="AP1171" s="267"/>
      <c r="AQ1171" s="267"/>
      <c r="AR1171" s="267"/>
      <c r="AS1171" s="267"/>
      <c r="AT1171" s="267"/>
      <c r="AU1171" s="267"/>
      <c r="AV1171" s="267"/>
      <c r="AW1171" s="267"/>
      <c r="AX1171" s="267"/>
      <c r="AY1171" s="267"/>
      <c r="AZ1171" s="267"/>
      <c r="BA1171" s="267"/>
      <c r="BB1171" s="267"/>
      <c r="BC1171" s="267"/>
      <c r="BD1171" s="267"/>
      <c r="BE1171" s="267"/>
      <c r="BF1171" s="267"/>
      <c r="BG1171" s="267"/>
      <c r="BH1171" s="267"/>
      <c r="BI1171" s="267"/>
      <c r="BJ1171" s="267"/>
      <c r="BK1171" s="267"/>
      <c r="BL1171" s="267"/>
      <c r="BM1171" s="267"/>
      <c r="BN1171" s="267"/>
      <c r="BO1171" s="267"/>
      <c r="BP1171" s="267"/>
      <c r="BQ1171" s="267"/>
      <c r="BR1171" s="267"/>
      <c r="BS1171" s="26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267"/>
      <c r="CJ1171" s="267"/>
      <c r="CK1171" s="267"/>
      <c r="CL1171" s="267"/>
      <c r="CM1171" s="267"/>
      <c r="CN1171" s="267"/>
      <c r="CO1171" s="267"/>
      <c r="CP1171" s="267"/>
      <c r="CQ1171" s="267"/>
      <c r="CR1171" s="267"/>
      <c r="CS1171" s="267"/>
      <c r="CT1171" s="267"/>
      <c r="CU1171" s="267"/>
      <c r="CV1171" s="267"/>
      <c r="CW1171" s="267"/>
      <c r="CX1171" s="267"/>
      <c r="CY1171" s="267"/>
      <c r="CZ1171" s="267"/>
      <c r="DA1171" s="267"/>
      <c r="DB1171" s="267"/>
      <c r="DC1171" s="267"/>
      <c r="DD1171" s="267"/>
      <c r="DE1171" s="267"/>
      <c r="DF1171" s="267"/>
      <c r="DG1171" s="267"/>
      <c r="DH1171" s="267"/>
      <c r="DI1171" s="267"/>
      <c r="DJ1171" s="267"/>
      <c r="DK1171" s="267"/>
      <c r="DL1171" s="267"/>
      <c r="DM1171" s="267"/>
      <c r="DN1171" s="267"/>
      <c r="DO1171" s="267"/>
      <c r="DP1171" s="267"/>
      <c r="DQ1171" s="267"/>
      <c r="DR1171" s="267"/>
      <c r="DS1171" s="267"/>
      <c r="DT1171" s="267"/>
      <c r="DU1171" s="267"/>
      <c r="DV1171" s="267"/>
      <c r="DW1171" s="267"/>
      <c r="DX1171" s="267"/>
      <c r="DY1171" s="267"/>
      <c r="DZ1171" s="267"/>
      <c r="EA1171" s="267"/>
      <c r="EB1171" s="267"/>
      <c r="EC1171" s="267"/>
      <c r="ED1171" s="267"/>
      <c r="EE1171" s="267"/>
      <c r="EF1171" s="267"/>
      <c r="EG1171" s="267"/>
      <c r="EH1171" s="267"/>
      <c r="EI1171" s="267"/>
      <c r="EJ1171" s="267"/>
      <c r="EK1171" s="267"/>
      <c r="EL1171" s="267"/>
      <c r="EM1171" s="267"/>
      <c r="EN1171" s="267"/>
      <c r="EO1171" s="267"/>
      <c r="EP1171" s="267"/>
      <c r="EQ1171" s="267"/>
      <c r="ER1171" s="267"/>
      <c r="ES1171" s="267"/>
      <c r="ET1171" s="267"/>
      <c r="EU1171" s="267"/>
      <c r="EV1171" s="267"/>
      <c r="EW1171" s="267"/>
      <c r="EX1171" s="267"/>
      <c r="EY1171" s="267"/>
      <c r="EZ1171" s="267"/>
      <c r="FA1171" s="267"/>
      <c r="FB1171" s="267"/>
      <c r="FC1171" s="267"/>
      <c r="FD1171" s="267"/>
      <c r="FE1171" s="267"/>
      <c r="FF1171" s="267"/>
      <c r="FG1171" s="267"/>
      <c r="FH1171" s="267"/>
      <c r="FI1171" s="267"/>
      <c r="FJ1171" s="267"/>
      <c r="FK1171" s="267"/>
      <c r="FL1171" s="267"/>
      <c r="FM1171" s="267"/>
      <c r="FN1171" s="267"/>
      <c r="FO1171" s="267"/>
      <c r="FP1171" s="267"/>
      <c r="FQ1171" s="267"/>
      <c r="FR1171" s="267"/>
      <c r="FS1171" s="267"/>
      <c r="FT1171" s="267"/>
      <c r="FU1171" s="267"/>
      <c r="FV1171" s="267"/>
      <c r="FW1171" s="267"/>
      <c r="FX1171" s="267"/>
      <c r="FY1171" s="267"/>
      <c r="FZ1171" s="267"/>
      <c r="GA1171" s="267"/>
      <c r="GB1171" s="267"/>
      <c r="GC1171" s="267"/>
      <c r="GD1171" s="267"/>
      <c r="GE1171" s="267"/>
      <c r="GF1171" s="267"/>
      <c r="GG1171" s="267"/>
      <c r="GH1171" s="267"/>
      <c r="GI1171" s="267"/>
      <c r="GJ1171" s="267"/>
      <c r="GK1171" s="267"/>
      <c r="GL1171" s="267"/>
      <c r="GM1171" s="267"/>
      <c r="GN1171" s="267"/>
      <c r="GO1171" s="267"/>
      <c r="GP1171" s="267"/>
      <c r="GQ1171" s="267"/>
      <c r="GR1171" s="267"/>
      <c r="GS1171" s="267"/>
      <c r="GT1171" s="267"/>
      <c r="GU1171" s="267"/>
      <c r="GV1171" s="267"/>
    </row>
    <row r="1172" spans="1:204" s="502" customFormat="1">
      <c r="A1172" s="258"/>
      <c r="B1172" s="425"/>
      <c r="C1172" s="260"/>
      <c r="D1172" s="261"/>
      <c r="E1172" s="262"/>
      <c r="F1172" s="263"/>
      <c r="G1172" s="426"/>
      <c r="H1172" s="428"/>
      <c r="I1172" s="507"/>
      <c r="J1172" s="508"/>
      <c r="K1172" s="509"/>
      <c r="L1172" s="510"/>
      <c r="N1172" s="511"/>
      <c r="O1172" s="511"/>
      <c r="P1172" s="267"/>
      <c r="Q1172" s="267"/>
      <c r="R1172" s="267"/>
      <c r="S1172" s="267"/>
      <c r="T1172" s="267"/>
      <c r="U1172" s="267"/>
      <c r="V1172" s="267"/>
      <c r="W1172" s="267"/>
      <c r="X1172" s="267"/>
      <c r="Y1172" s="267"/>
      <c r="Z1172" s="267"/>
      <c r="AA1172" s="267"/>
      <c r="AB1172" s="267"/>
      <c r="AC1172" s="267"/>
      <c r="AD1172" s="267"/>
      <c r="AE1172" s="267"/>
      <c r="AF1172" s="267"/>
      <c r="AG1172" s="267"/>
      <c r="AH1172" s="267"/>
      <c r="AI1172" s="267"/>
      <c r="AJ1172" s="267"/>
      <c r="AK1172" s="267"/>
      <c r="AL1172" s="267"/>
      <c r="AM1172" s="267"/>
      <c r="AN1172" s="267"/>
      <c r="AO1172" s="267"/>
      <c r="AP1172" s="267"/>
      <c r="AQ1172" s="267"/>
      <c r="AR1172" s="267"/>
      <c r="AS1172" s="267"/>
      <c r="AT1172" s="267"/>
      <c r="AU1172" s="267"/>
      <c r="AV1172" s="267"/>
      <c r="AW1172" s="267"/>
      <c r="AX1172" s="267"/>
      <c r="AY1172" s="267"/>
      <c r="AZ1172" s="267"/>
      <c r="BA1172" s="267"/>
      <c r="BB1172" s="267"/>
      <c r="BC1172" s="267"/>
      <c r="BD1172" s="267"/>
      <c r="BE1172" s="267"/>
      <c r="BF1172" s="267"/>
      <c r="BG1172" s="267"/>
      <c r="BH1172" s="267"/>
      <c r="BI1172" s="267"/>
      <c r="BJ1172" s="267"/>
      <c r="BK1172" s="267"/>
      <c r="BL1172" s="267"/>
      <c r="BM1172" s="267"/>
      <c r="BN1172" s="267"/>
      <c r="BO1172" s="267"/>
      <c r="BP1172" s="267"/>
      <c r="BQ1172" s="267"/>
      <c r="BR1172" s="267"/>
      <c r="BS1172" s="26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267"/>
      <c r="CJ1172" s="267"/>
      <c r="CK1172" s="267"/>
      <c r="CL1172" s="267"/>
      <c r="CM1172" s="267"/>
      <c r="CN1172" s="267"/>
      <c r="CO1172" s="267"/>
      <c r="CP1172" s="267"/>
      <c r="CQ1172" s="267"/>
      <c r="CR1172" s="267"/>
      <c r="CS1172" s="267"/>
      <c r="CT1172" s="267"/>
      <c r="CU1172" s="267"/>
      <c r="CV1172" s="267"/>
      <c r="CW1172" s="267"/>
      <c r="CX1172" s="267"/>
      <c r="CY1172" s="267"/>
      <c r="CZ1172" s="267"/>
      <c r="DA1172" s="267"/>
      <c r="DB1172" s="267"/>
      <c r="DC1172" s="267"/>
      <c r="DD1172" s="267"/>
      <c r="DE1172" s="267"/>
      <c r="DF1172" s="267"/>
      <c r="DG1172" s="267"/>
      <c r="DH1172" s="267"/>
      <c r="DI1172" s="267"/>
      <c r="DJ1172" s="267"/>
      <c r="DK1172" s="267"/>
      <c r="DL1172" s="267"/>
      <c r="DM1172" s="267"/>
      <c r="DN1172" s="267"/>
      <c r="DO1172" s="267"/>
      <c r="DP1172" s="267"/>
      <c r="DQ1172" s="267"/>
      <c r="DR1172" s="267"/>
      <c r="DS1172" s="267"/>
      <c r="DT1172" s="267"/>
      <c r="DU1172" s="267"/>
      <c r="DV1172" s="267"/>
      <c r="DW1172" s="267"/>
      <c r="DX1172" s="267"/>
      <c r="DY1172" s="267"/>
      <c r="DZ1172" s="267"/>
      <c r="EA1172" s="267"/>
      <c r="EB1172" s="267"/>
      <c r="EC1172" s="267"/>
      <c r="ED1172" s="267"/>
      <c r="EE1172" s="267"/>
      <c r="EF1172" s="267"/>
      <c r="EG1172" s="267"/>
      <c r="EH1172" s="267"/>
      <c r="EI1172" s="267"/>
      <c r="EJ1172" s="267"/>
      <c r="EK1172" s="267"/>
      <c r="EL1172" s="267"/>
      <c r="EM1172" s="267"/>
      <c r="EN1172" s="267"/>
      <c r="EO1172" s="267"/>
      <c r="EP1172" s="267"/>
      <c r="EQ1172" s="267"/>
      <c r="ER1172" s="267"/>
      <c r="ES1172" s="267"/>
      <c r="ET1172" s="267"/>
      <c r="EU1172" s="267"/>
      <c r="EV1172" s="267"/>
      <c r="EW1172" s="267"/>
      <c r="EX1172" s="267"/>
      <c r="EY1172" s="267"/>
      <c r="EZ1172" s="267"/>
      <c r="FA1172" s="267"/>
      <c r="FB1172" s="267"/>
      <c r="FC1172" s="267"/>
      <c r="FD1172" s="267"/>
      <c r="FE1172" s="267"/>
      <c r="FF1172" s="267"/>
      <c r="FG1172" s="267"/>
      <c r="FH1172" s="267"/>
      <c r="FI1172" s="267"/>
      <c r="FJ1172" s="267"/>
      <c r="FK1172" s="267"/>
      <c r="FL1172" s="267"/>
      <c r="FM1172" s="267"/>
      <c r="FN1172" s="267"/>
      <c r="FO1172" s="267"/>
      <c r="FP1172" s="267"/>
      <c r="FQ1172" s="267"/>
      <c r="FR1172" s="267"/>
      <c r="FS1172" s="267"/>
      <c r="FT1172" s="267"/>
      <c r="FU1172" s="267"/>
      <c r="FV1172" s="267"/>
      <c r="FW1172" s="267"/>
      <c r="FX1172" s="267"/>
      <c r="FY1172" s="267"/>
      <c r="FZ1172" s="267"/>
      <c r="GA1172" s="267"/>
      <c r="GB1172" s="267"/>
      <c r="GC1172" s="267"/>
      <c r="GD1172" s="267"/>
      <c r="GE1172" s="267"/>
      <c r="GF1172" s="267"/>
      <c r="GG1172" s="267"/>
      <c r="GH1172" s="267"/>
      <c r="GI1172" s="267"/>
      <c r="GJ1172" s="267"/>
      <c r="GK1172" s="267"/>
      <c r="GL1172" s="267"/>
      <c r="GM1172" s="267"/>
      <c r="GN1172" s="267"/>
      <c r="GO1172" s="267"/>
      <c r="GP1172" s="267"/>
      <c r="GQ1172" s="267"/>
      <c r="GR1172" s="267"/>
      <c r="GS1172" s="267"/>
      <c r="GT1172" s="267"/>
      <c r="GU1172" s="267"/>
      <c r="GV1172" s="267"/>
    </row>
    <row r="1174" spans="1:204" s="502" customFormat="1">
      <c r="A1174" s="258"/>
      <c r="B1174" s="425"/>
      <c r="C1174" s="260"/>
      <c r="D1174" s="261"/>
      <c r="E1174" s="262"/>
      <c r="F1174" s="263"/>
      <c r="G1174" s="426"/>
      <c r="H1174" s="428"/>
      <c r="I1174" s="507"/>
      <c r="J1174" s="508"/>
      <c r="K1174" s="509"/>
      <c r="L1174" s="510"/>
      <c r="N1174" s="511"/>
      <c r="O1174" s="511"/>
      <c r="P1174" s="267"/>
      <c r="Q1174" s="267"/>
      <c r="R1174" s="267"/>
      <c r="S1174" s="267"/>
      <c r="T1174" s="267"/>
      <c r="U1174" s="267"/>
      <c r="V1174" s="267"/>
      <c r="W1174" s="267"/>
      <c r="X1174" s="267"/>
      <c r="Y1174" s="267"/>
      <c r="Z1174" s="267"/>
      <c r="AA1174" s="267"/>
      <c r="AB1174" s="267"/>
      <c r="AC1174" s="267"/>
      <c r="AD1174" s="267"/>
      <c r="AE1174" s="267"/>
      <c r="AF1174" s="267"/>
      <c r="AG1174" s="267"/>
      <c r="AH1174" s="267"/>
      <c r="AI1174" s="267"/>
      <c r="AJ1174" s="267"/>
      <c r="AK1174" s="267"/>
      <c r="AL1174" s="267"/>
      <c r="AM1174" s="267"/>
      <c r="AN1174" s="267"/>
      <c r="AO1174" s="267"/>
      <c r="AP1174" s="267"/>
      <c r="AQ1174" s="267"/>
      <c r="AR1174" s="267"/>
      <c r="AS1174" s="267"/>
      <c r="AT1174" s="267"/>
      <c r="AU1174" s="267"/>
      <c r="AV1174" s="267"/>
      <c r="AW1174" s="267"/>
      <c r="AX1174" s="267"/>
      <c r="AY1174" s="267"/>
      <c r="AZ1174" s="267"/>
      <c r="BA1174" s="267"/>
      <c r="BB1174" s="267"/>
      <c r="BC1174" s="267"/>
      <c r="BD1174" s="267"/>
      <c r="BE1174" s="267"/>
      <c r="BF1174" s="267"/>
      <c r="BG1174" s="267"/>
      <c r="BH1174" s="267"/>
      <c r="BI1174" s="267"/>
      <c r="BJ1174" s="267"/>
      <c r="BK1174" s="267"/>
      <c r="BL1174" s="267"/>
      <c r="BM1174" s="267"/>
      <c r="BN1174" s="267"/>
      <c r="BO1174" s="267"/>
      <c r="BP1174" s="267"/>
      <c r="BQ1174" s="267"/>
      <c r="BR1174" s="267"/>
      <c r="BS1174" s="26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267"/>
      <c r="CJ1174" s="267"/>
      <c r="CK1174" s="267"/>
      <c r="CL1174" s="267"/>
      <c r="CM1174" s="267"/>
      <c r="CN1174" s="267"/>
      <c r="CO1174" s="267"/>
      <c r="CP1174" s="267"/>
      <c r="CQ1174" s="267"/>
      <c r="CR1174" s="267"/>
      <c r="CS1174" s="267"/>
      <c r="CT1174" s="267"/>
      <c r="CU1174" s="267"/>
      <c r="CV1174" s="267"/>
      <c r="CW1174" s="267"/>
      <c r="CX1174" s="267"/>
      <c r="CY1174" s="267"/>
      <c r="CZ1174" s="267"/>
      <c r="DA1174" s="267"/>
      <c r="DB1174" s="267"/>
      <c r="DC1174" s="267"/>
      <c r="DD1174" s="267"/>
      <c r="DE1174" s="267"/>
      <c r="DF1174" s="267"/>
      <c r="DG1174" s="267"/>
      <c r="DH1174" s="267"/>
      <c r="DI1174" s="267"/>
      <c r="DJ1174" s="267"/>
      <c r="DK1174" s="267"/>
      <c r="DL1174" s="267"/>
      <c r="DM1174" s="267"/>
      <c r="DN1174" s="267"/>
      <c r="DO1174" s="267"/>
      <c r="DP1174" s="267"/>
      <c r="DQ1174" s="267"/>
      <c r="DR1174" s="267"/>
      <c r="DS1174" s="267"/>
      <c r="DT1174" s="267"/>
      <c r="DU1174" s="267"/>
      <c r="DV1174" s="267"/>
      <c r="DW1174" s="267"/>
      <c r="DX1174" s="267"/>
      <c r="DY1174" s="267"/>
      <c r="DZ1174" s="267"/>
      <c r="EA1174" s="267"/>
      <c r="EB1174" s="267"/>
      <c r="EC1174" s="267"/>
      <c r="ED1174" s="267"/>
      <c r="EE1174" s="267"/>
      <c r="EF1174" s="267"/>
      <c r="EG1174" s="267"/>
      <c r="EH1174" s="267"/>
      <c r="EI1174" s="267"/>
      <c r="EJ1174" s="267"/>
      <c r="EK1174" s="267"/>
      <c r="EL1174" s="267"/>
      <c r="EM1174" s="267"/>
      <c r="EN1174" s="267"/>
      <c r="EO1174" s="267"/>
      <c r="EP1174" s="267"/>
      <c r="EQ1174" s="267"/>
      <c r="ER1174" s="267"/>
      <c r="ES1174" s="267"/>
      <c r="ET1174" s="267"/>
      <c r="EU1174" s="267"/>
      <c r="EV1174" s="267"/>
      <c r="EW1174" s="267"/>
      <c r="EX1174" s="267"/>
      <c r="EY1174" s="267"/>
      <c r="EZ1174" s="267"/>
      <c r="FA1174" s="267"/>
      <c r="FB1174" s="267"/>
      <c r="FC1174" s="267"/>
      <c r="FD1174" s="267"/>
      <c r="FE1174" s="267"/>
      <c r="FF1174" s="267"/>
      <c r="FG1174" s="267"/>
      <c r="FH1174" s="267"/>
      <c r="FI1174" s="267"/>
      <c r="FJ1174" s="267"/>
      <c r="FK1174" s="267"/>
      <c r="FL1174" s="267"/>
      <c r="FM1174" s="267"/>
      <c r="FN1174" s="267"/>
      <c r="FO1174" s="267"/>
      <c r="FP1174" s="267"/>
      <c r="FQ1174" s="267"/>
      <c r="FR1174" s="267"/>
      <c r="FS1174" s="267"/>
      <c r="FT1174" s="267"/>
      <c r="FU1174" s="267"/>
      <c r="FV1174" s="267"/>
      <c r="FW1174" s="267"/>
      <c r="FX1174" s="267"/>
      <c r="FY1174" s="267"/>
      <c r="FZ1174" s="267"/>
      <c r="GA1174" s="267"/>
      <c r="GB1174" s="267"/>
      <c r="GC1174" s="267"/>
      <c r="GD1174" s="267"/>
      <c r="GE1174" s="267"/>
      <c r="GF1174" s="267"/>
      <c r="GG1174" s="267"/>
      <c r="GH1174" s="267"/>
      <c r="GI1174" s="267"/>
      <c r="GJ1174" s="267"/>
      <c r="GK1174" s="267"/>
      <c r="GL1174" s="267"/>
      <c r="GM1174" s="267"/>
      <c r="GN1174" s="267"/>
      <c r="GO1174" s="267"/>
      <c r="GP1174" s="267"/>
      <c r="GQ1174" s="267"/>
      <c r="GR1174" s="267"/>
      <c r="GS1174" s="267"/>
      <c r="GT1174" s="267"/>
      <c r="GU1174" s="267"/>
      <c r="GV1174" s="267"/>
    </row>
    <row r="1176" spans="1:204" s="502" customFormat="1">
      <c r="A1176" s="258"/>
      <c r="B1176" s="425"/>
      <c r="C1176" s="260"/>
      <c r="D1176" s="261"/>
      <c r="E1176" s="262"/>
      <c r="F1176" s="263"/>
      <c r="G1176" s="426"/>
      <c r="H1176" s="428"/>
      <c r="I1176" s="507"/>
      <c r="J1176" s="508"/>
      <c r="K1176" s="509"/>
      <c r="L1176" s="510"/>
      <c r="N1176" s="511"/>
      <c r="O1176" s="511"/>
      <c r="P1176" s="267"/>
      <c r="Q1176" s="267"/>
      <c r="R1176" s="267"/>
      <c r="S1176" s="267"/>
      <c r="T1176" s="267"/>
      <c r="U1176" s="267"/>
      <c r="V1176" s="267"/>
      <c r="W1176" s="267"/>
      <c r="X1176" s="267"/>
      <c r="Y1176" s="267"/>
      <c r="Z1176" s="267"/>
      <c r="AA1176" s="267"/>
      <c r="AB1176" s="267"/>
      <c r="AC1176" s="267"/>
      <c r="AD1176" s="267"/>
      <c r="AE1176" s="267"/>
      <c r="AF1176" s="267"/>
      <c r="AG1176" s="267"/>
      <c r="AH1176" s="267"/>
      <c r="AI1176" s="267"/>
      <c r="AJ1176" s="267"/>
      <c r="AK1176" s="267"/>
      <c r="AL1176" s="267"/>
      <c r="AM1176" s="267"/>
      <c r="AN1176" s="267"/>
      <c r="AO1176" s="267"/>
      <c r="AP1176" s="267"/>
      <c r="AQ1176" s="267"/>
      <c r="AR1176" s="267"/>
      <c r="AS1176" s="267"/>
      <c r="AT1176" s="267"/>
      <c r="AU1176" s="267"/>
      <c r="AV1176" s="267"/>
      <c r="AW1176" s="267"/>
      <c r="AX1176" s="267"/>
      <c r="AY1176" s="267"/>
      <c r="AZ1176" s="267"/>
      <c r="BA1176" s="267"/>
      <c r="BB1176" s="267"/>
      <c r="BC1176" s="267"/>
      <c r="BD1176" s="267"/>
      <c r="BE1176" s="267"/>
      <c r="BF1176" s="267"/>
      <c r="BG1176" s="267"/>
      <c r="BH1176" s="267"/>
      <c r="BI1176" s="267"/>
      <c r="BJ1176" s="267"/>
      <c r="BK1176" s="267"/>
      <c r="BL1176" s="267"/>
      <c r="BM1176" s="267"/>
      <c r="BN1176" s="267"/>
      <c r="BO1176" s="267"/>
      <c r="BP1176" s="267"/>
      <c r="BQ1176" s="267"/>
      <c r="BR1176" s="267"/>
      <c r="BS1176" s="26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267"/>
      <c r="CJ1176" s="267"/>
      <c r="CK1176" s="267"/>
      <c r="CL1176" s="267"/>
      <c r="CM1176" s="267"/>
      <c r="CN1176" s="267"/>
      <c r="CO1176" s="267"/>
      <c r="CP1176" s="267"/>
      <c r="CQ1176" s="267"/>
      <c r="CR1176" s="267"/>
      <c r="CS1176" s="267"/>
      <c r="CT1176" s="267"/>
      <c r="CU1176" s="267"/>
      <c r="CV1176" s="267"/>
      <c r="CW1176" s="267"/>
      <c r="CX1176" s="267"/>
      <c r="CY1176" s="267"/>
      <c r="CZ1176" s="267"/>
      <c r="DA1176" s="267"/>
      <c r="DB1176" s="267"/>
      <c r="DC1176" s="267"/>
      <c r="DD1176" s="267"/>
      <c r="DE1176" s="267"/>
      <c r="DF1176" s="267"/>
      <c r="DG1176" s="267"/>
      <c r="DH1176" s="267"/>
      <c r="DI1176" s="267"/>
      <c r="DJ1176" s="267"/>
      <c r="DK1176" s="267"/>
      <c r="DL1176" s="267"/>
      <c r="DM1176" s="267"/>
      <c r="DN1176" s="267"/>
      <c r="DO1176" s="267"/>
      <c r="DP1176" s="267"/>
      <c r="DQ1176" s="267"/>
      <c r="DR1176" s="267"/>
      <c r="DS1176" s="267"/>
      <c r="DT1176" s="267"/>
      <c r="DU1176" s="267"/>
      <c r="DV1176" s="267"/>
      <c r="DW1176" s="267"/>
      <c r="DX1176" s="267"/>
      <c r="DY1176" s="267"/>
      <c r="DZ1176" s="267"/>
      <c r="EA1176" s="267"/>
      <c r="EB1176" s="267"/>
      <c r="EC1176" s="267"/>
      <c r="ED1176" s="267"/>
      <c r="EE1176" s="267"/>
      <c r="EF1176" s="267"/>
      <c r="EG1176" s="267"/>
      <c r="EH1176" s="267"/>
      <c r="EI1176" s="267"/>
      <c r="EJ1176" s="267"/>
      <c r="EK1176" s="267"/>
      <c r="EL1176" s="267"/>
      <c r="EM1176" s="267"/>
      <c r="EN1176" s="267"/>
      <c r="EO1176" s="267"/>
      <c r="EP1176" s="267"/>
      <c r="EQ1176" s="267"/>
      <c r="ER1176" s="267"/>
      <c r="ES1176" s="267"/>
      <c r="ET1176" s="267"/>
      <c r="EU1176" s="267"/>
      <c r="EV1176" s="267"/>
      <c r="EW1176" s="267"/>
      <c r="EX1176" s="267"/>
      <c r="EY1176" s="267"/>
      <c r="EZ1176" s="267"/>
      <c r="FA1176" s="267"/>
      <c r="FB1176" s="267"/>
      <c r="FC1176" s="267"/>
      <c r="FD1176" s="267"/>
      <c r="FE1176" s="267"/>
      <c r="FF1176" s="267"/>
      <c r="FG1176" s="267"/>
      <c r="FH1176" s="267"/>
      <c r="FI1176" s="267"/>
      <c r="FJ1176" s="267"/>
      <c r="FK1176" s="267"/>
      <c r="FL1176" s="267"/>
      <c r="FM1176" s="267"/>
      <c r="FN1176" s="267"/>
      <c r="FO1176" s="267"/>
      <c r="FP1176" s="267"/>
      <c r="FQ1176" s="267"/>
      <c r="FR1176" s="267"/>
      <c r="FS1176" s="267"/>
      <c r="FT1176" s="267"/>
      <c r="FU1176" s="267"/>
      <c r="FV1176" s="267"/>
      <c r="FW1176" s="267"/>
      <c r="FX1176" s="267"/>
      <c r="FY1176" s="267"/>
      <c r="FZ1176" s="267"/>
      <c r="GA1176" s="267"/>
      <c r="GB1176" s="267"/>
      <c r="GC1176" s="267"/>
      <c r="GD1176" s="267"/>
      <c r="GE1176" s="267"/>
      <c r="GF1176" s="267"/>
      <c r="GG1176" s="267"/>
      <c r="GH1176" s="267"/>
      <c r="GI1176" s="267"/>
      <c r="GJ1176" s="267"/>
      <c r="GK1176" s="267"/>
      <c r="GL1176" s="267"/>
      <c r="GM1176" s="267"/>
      <c r="GN1176" s="267"/>
      <c r="GO1176" s="267"/>
      <c r="GP1176" s="267"/>
      <c r="GQ1176" s="267"/>
      <c r="GR1176" s="267"/>
      <c r="GS1176" s="267"/>
      <c r="GT1176" s="267"/>
      <c r="GU1176" s="267"/>
      <c r="GV1176" s="267"/>
    </row>
    <row r="1178" spans="1:204" s="502" customFormat="1">
      <c r="A1178" s="258"/>
      <c r="B1178" s="425"/>
      <c r="C1178" s="260"/>
      <c r="D1178" s="261"/>
      <c r="E1178" s="262"/>
      <c r="F1178" s="263"/>
      <c r="G1178" s="426"/>
      <c r="H1178" s="428"/>
      <c r="I1178" s="507"/>
      <c r="J1178" s="508"/>
      <c r="K1178" s="509"/>
      <c r="L1178" s="510"/>
      <c r="N1178" s="511"/>
      <c r="O1178" s="511"/>
      <c r="P1178" s="267"/>
      <c r="Q1178" s="267"/>
      <c r="R1178" s="267"/>
      <c r="S1178" s="267"/>
      <c r="T1178" s="267"/>
      <c r="U1178" s="267"/>
      <c r="V1178" s="267"/>
      <c r="W1178" s="267"/>
      <c r="X1178" s="267"/>
      <c r="Y1178" s="267"/>
      <c r="Z1178" s="267"/>
      <c r="AA1178" s="267"/>
      <c r="AB1178" s="267"/>
      <c r="AC1178" s="267"/>
      <c r="AD1178" s="267"/>
      <c r="AE1178" s="267"/>
      <c r="AF1178" s="267"/>
      <c r="AG1178" s="267"/>
      <c r="AH1178" s="267"/>
      <c r="AI1178" s="267"/>
      <c r="AJ1178" s="267"/>
      <c r="AK1178" s="267"/>
      <c r="AL1178" s="267"/>
      <c r="AM1178" s="267"/>
      <c r="AN1178" s="267"/>
      <c r="AO1178" s="267"/>
      <c r="AP1178" s="267"/>
      <c r="AQ1178" s="267"/>
      <c r="AR1178" s="267"/>
      <c r="AS1178" s="267"/>
      <c r="AT1178" s="267"/>
      <c r="AU1178" s="267"/>
      <c r="AV1178" s="267"/>
      <c r="AW1178" s="267"/>
      <c r="AX1178" s="267"/>
      <c r="AY1178" s="267"/>
      <c r="AZ1178" s="267"/>
      <c r="BA1178" s="267"/>
      <c r="BB1178" s="267"/>
      <c r="BC1178" s="267"/>
      <c r="BD1178" s="267"/>
      <c r="BE1178" s="267"/>
      <c r="BF1178" s="267"/>
      <c r="BG1178" s="267"/>
      <c r="BH1178" s="267"/>
      <c r="BI1178" s="267"/>
      <c r="BJ1178" s="267"/>
      <c r="BK1178" s="267"/>
      <c r="BL1178" s="267"/>
      <c r="BM1178" s="267"/>
      <c r="BN1178" s="267"/>
      <c r="BO1178" s="267"/>
      <c r="BP1178" s="267"/>
      <c r="BQ1178" s="267"/>
      <c r="BR1178" s="267"/>
      <c r="BS1178" s="26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267"/>
      <c r="CJ1178" s="267"/>
      <c r="CK1178" s="267"/>
      <c r="CL1178" s="267"/>
      <c r="CM1178" s="267"/>
      <c r="CN1178" s="267"/>
      <c r="CO1178" s="267"/>
      <c r="CP1178" s="267"/>
      <c r="CQ1178" s="267"/>
      <c r="CR1178" s="267"/>
      <c r="CS1178" s="267"/>
      <c r="CT1178" s="267"/>
      <c r="CU1178" s="267"/>
      <c r="CV1178" s="267"/>
      <c r="CW1178" s="267"/>
      <c r="CX1178" s="267"/>
      <c r="CY1178" s="267"/>
      <c r="CZ1178" s="267"/>
      <c r="DA1178" s="267"/>
      <c r="DB1178" s="267"/>
      <c r="DC1178" s="267"/>
      <c r="DD1178" s="267"/>
      <c r="DE1178" s="267"/>
      <c r="DF1178" s="267"/>
      <c r="DG1178" s="267"/>
      <c r="DH1178" s="267"/>
      <c r="DI1178" s="267"/>
      <c r="DJ1178" s="267"/>
      <c r="DK1178" s="267"/>
      <c r="DL1178" s="267"/>
      <c r="DM1178" s="267"/>
      <c r="DN1178" s="267"/>
      <c r="DO1178" s="267"/>
      <c r="DP1178" s="267"/>
      <c r="DQ1178" s="267"/>
      <c r="DR1178" s="267"/>
      <c r="DS1178" s="267"/>
      <c r="DT1178" s="267"/>
      <c r="DU1178" s="267"/>
      <c r="DV1178" s="267"/>
      <c r="DW1178" s="267"/>
      <c r="DX1178" s="267"/>
      <c r="DY1178" s="267"/>
      <c r="DZ1178" s="267"/>
      <c r="EA1178" s="267"/>
      <c r="EB1178" s="267"/>
      <c r="EC1178" s="267"/>
      <c r="ED1178" s="267"/>
      <c r="EE1178" s="267"/>
      <c r="EF1178" s="267"/>
      <c r="EG1178" s="267"/>
      <c r="EH1178" s="267"/>
      <c r="EI1178" s="267"/>
      <c r="EJ1178" s="267"/>
      <c r="EK1178" s="267"/>
      <c r="EL1178" s="267"/>
      <c r="EM1178" s="267"/>
      <c r="EN1178" s="267"/>
      <c r="EO1178" s="267"/>
      <c r="EP1178" s="267"/>
      <c r="EQ1178" s="267"/>
      <c r="ER1178" s="267"/>
      <c r="ES1178" s="267"/>
      <c r="ET1178" s="267"/>
      <c r="EU1178" s="267"/>
      <c r="EV1178" s="267"/>
      <c r="EW1178" s="267"/>
      <c r="EX1178" s="267"/>
      <c r="EY1178" s="267"/>
      <c r="EZ1178" s="267"/>
      <c r="FA1178" s="267"/>
      <c r="FB1178" s="267"/>
      <c r="FC1178" s="267"/>
      <c r="FD1178" s="267"/>
      <c r="FE1178" s="267"/>
      <c r="FF1178" s="267"/>
      <c r="FG1178" s="267"/>
      <c r="FH1178" s="267"/>
      <c r="FI1178" s="267"/>
      <c r="FJ1178" s="267"/>
      <c r="FK1178" s="267"/>
      <c r="FL1178" s="267"/>
      <c r="FM1178" s="267"/>
      <c r="FN1178" s="267"/>
      <c r="FO1178" s="267"/>
      <c r="FP1178" s="267"/>
      <c r="FQ1178" s="267"/>
      <c r="FR1178" s="267"/>
      <c r="FS1178" s="267"/>
      <c r="FT1178" s="267"/>
      <c r="FU1178" s="267"/>
      <c r="FV1178" s="267"/>
      <c r="FW1178" s="267"/>
      <c r="FX1178" s="267"/>
      <c r="FY1178" s="267"/>
      <c r="FZ1178" s="267"/>
      <c r="GA1178" s="267"/>
      <c r="GB1178" s="267"/>
      <c r="GC1178" s="267"/>
      <c r="GD1178" s="267"/>
      <c r="GE1178" s="267"/>
      <c r="GF1178" s="267"/>
      <c r="GG1178" s="267"/>
      <c r="GH1178" s="267"/>
      <c r="GI1178" s="267"/>
      <c r="GJ1178" s="267"/>
      <c r="GK1178" s="267"/>
      <c r="GL1178" s="267"/>
      <c r="GM1178" s="267"/>
      <c r="GN1178" s="267"/>
      <c r="GO1178" s="267"/>
      <c r="GP1178" s="267"/>
      <c r="GQ1178" s="267"/>
      <c r="GR1178" s="267"/>
      <c r="GS1178" s="267"/>
      <c r="GT1178" s="267"/>
      <c r="GU1178" s="267"/>
      <c r="GV1178" s="267"/>
    </row>
    <row r="1180" spans="1:204" s="502" customFormat="1">
      <c r="A1180" s="258"/>
      <c r="B1180" s="425"/>
      <c r="C1180" s="260"/>
      <c r="D1180" s="261"/>
      <c r="E1180" s="262"/>
      <c r="F1180" s="263"/>
      <c r="G1180" s="426"/>
      <c r="H1180" s="428"/>
      <c r="I1180" s="507"/>
      <c r="J1180" s="508"/>
      <c r="K1180" s="509"/>
      <c r="L1180" s="510"/>
      <c r="N1180" s="511"/>
      <c r="O1180" s="511"/>
      <c r="P1180" s="267"/>
      <c r="Q1180" s="267"/>
      <c r="R1180" s="267"/>
      <c r="S1180" s="267"/>
      <c r="T1180" s="267"/>
      <c r="U1180" s="267"/>
      <c r="V1180" s="267"/>
      <c r="W1180" s="267"/>
      <c r="X1180" s="267"/>
      <c r="Y1180" s="267"/>
      <c r="Z1180" s="267"/>
      <c r="AA1180" s="267"/>
      <c r="AB1180" s="267"/>
      <c r="AC1180" s="267"/>
      <c r="AD1180" s="267"/>
      <c r="AE1180" s="267"/>
      <c r="AF1180" s="267"/>
      <c r="AG1180" s="267"/>
      <c r="AH1180" s="267"/>
      <c r="AI1180" s="267"/>
      <c r="AJ1180" s="267"/>
      <c r="AK1180" s="267"/>
      <c r="AL1180" s="267"/>
      <c r="AM1180" s="267"/>
      <c r="AN1180" s="267"/>
      <c r="AO1180" s="267"/>
      <c r="AP1180" s="267"/>
      <c r="AQ1180" s="267"/>
      <c r="AR1180" s="267"/>
      <c r="AS1180" s="267"/>
      <c r="AT1180" s="267"/>
      <c r="AU1180" s="267"/>
      <c r="AV1180" s="267"/>
      <c r="AW1180" s="267"/>
      <c r="AX1180" s="267"/>
      <c r="AY1180" s="267"/>
      <c r="AZ1180" s="267"/>
      <c r="BA1180" s="267"/>
      <c r="BB1180" s="267"/>
      <c r="BC1180" s="267"/>
      <c r="BD1180" s="267"/>
      <c r="BE1180" s="267"/>
      <c r="BF1180" s="267"/>
      <c r="BG1180" s="267"/>
      <c r="BH1180" s="267"/>
      <c r="BI1180" s="267"/>
      <c r="BJ1180" s="267"/>
      <c r="BK1180" s="267"/>
      <c r="BL1180" s="267"/>
      <c r="BM1180" s="267"/>
      <c r="BN1180" s="267"/>
      <c r="BO1180" s="267"/>
      <c r="BP1180" s="267"/>
      <c r="BQ1180" s="267"/>
      <c r="BR1180" s="267"/>
      <c r="BS1180" s="26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267"/>
      <c r="CJ1180" s="267"/>
      <c r="CK1180" s="267"/>
      <c r="CL1180" s="267"/>
      <c r="CM1180" s="267"/>
      <c r="CN1180" s="267"/>
      <c r="CO1180" s="267"/>
      <c r="CP1180" s="267"/>
      <c r="CQ1180" s="267"/>
      <c r="CR1180" s="267"/>
      <c r="CS1180" s="267"/>
      <c r="CT1180" s="267"/>
      <c r="CU1180" s="267"/>
      <c r="CV1180" s="267"/>
      <c r="CW1180" s="267"/>
      <c r="CX1180" s="267"/>
      <c r="CY1180" s="267"/>
      <c r="CZ1180" s="267"/>
      <c r="DA1180" s="267"/>
      <c r="DB1180" s="267"/>
      <c r="DC1180" s="267"/>
      <c r="DD1180" s="267"/>
      <c r="DE1180" s="267"/>
      <c r="DF1180" s="267"/>
      <c r="DG1180" s="267"/>
      <c r="DH1180" s="267"/>
      <c r="DI1180" s="267"/>
      <c r="DJ1180" s="267"/>
      <c r="DK1180" s="267"/>
      <c r="DL1180" s="267"/>
      <c r="DM1180" s="267"/>
      <c r="DN1180" s="267"/>
      <c r="DO1180" s="267"/>
      <c r="DP1180" s="267"/>
      <c r="DQ1180" s="267"/>
      <c r="DR1180" s="267"/>
      <c r="DS1180" s="267"/>
      <c r="DT1180" s="267"/>
      <c r="DU1180" s="267"/>
      <c r="DV1180" s="267"/>
      <c r="DW1180" s="267"/>
      <c r="DX1180" s="267"/>
      <c r="DY1180" s="267"/>
      <c r="DZ1180" s="267"/>
      <c r="EA1180" s="267"/>
      <c r="EB1180" s="267"/>
      <c r="EC1180" s="267"/>
      <c r="ED1180" s="267"/>
      <c r="EE1180" s="267"/>
      <c r="EF1180" s="267"/>
      <c r="EG1180" s="267"/>
      <c r="EH1180" s="267"/>
      <c r="EI1180" s="267"/>
      <c r="EJ1180" s="267"/>
      <c r="EK1180" s="267"/>
      <c r="EL1180" s="267"/>
      <c r="EM1180" s="267"/>
      <c r="EN1180" s="267"/>
      <c r="EO1180" s="267"/>
      <c r="EP1180" s="267"/>
      <c r="EQ1180" s="267"/>
      <c r="ER1180" s="267"/>
      <c r="ES1180" s="267"/>
      <c r="ET1180" s="267"/>
      <c r="EU1180" s="267"/>
      <c r="EV1180" s="267"/>
      <c r="EW1180" s="267"/>
      <c r="EX1180" s="267"/>
      <c r="EY1180" s="267"/>
      <c r="EZ1180" s="267"/>
      <c r="FA1180" s="267"/>
      <c r="FB1180" s="267"/>
      <c r="FC1180" s="267"/>
      <c r="FD1180" s="267"/>
      <c r="FE1180" s="267"/>
      <c r="FF1180" s="267"/>
      <c r="FG1180" s="267"/>
      <c r="FH1180" s="267"/>
      <c r="FI1180" s="267"/>
      <c r="FJ1180" s="267"/>
      <c r="FK1180" s="267"/>
      <c r="FL1180" s="267"/>
      <c r="FM1180" s="267"/>
      <c r="FN1180" s="267"/>
      <c r="FO1180" s="267"/>
      <c r="FP1180" s="267"/>
      <c r="FQ1180" s="267"/>
      <c r="FR1180" s="267"/>
      <c r="FS1180" s="267"/>
      <c r="FT1180" s="267"/>
      <c r="FU1180" s="267"/>
      <c r="FV1180" s="267"/>
      <c r="FW1180" s="267"/>
      <c r="FX1180" s="267"/>
      <c r="FY1180" s="267"/>
      <c r="FZ1180" s="267"/>
      <c r="GA1180" s="267"/>
      <c r="GB1180" s="267"/>
      <c r="GC1180" s="267"/>
      <c r="GD1180" s="267"/>
      <c r="GE1180" s="267"/>
      <c r="GF1180" s="267"/>
      <c r="GG1180" s="267"/>
      <c r="GH1180" s="267"/>
      <c r="GI1180" s="267"/>
      <c r="GJ1180" s="267"/>
      <c r="GK1180" s="267"/>
      <c r="GL1180" s="267"/>
      <c r="GM1180" s="267"/>
      <c r="GN1180" s="267"/>
      <c r="GO1180" s="267"/>
      <c r="GP1180" s="267"/>
      <c r="GQ1180" s="267"/>
      <c r="GR1180" s="267"/>
      <c r="GS1180" s="267"/>
      <c r="GT1180" s="267"/>
      <c r="GU1180" s="267"/>
      <c r="GV1180" s="267"/>
    </row>
    <row r="1182" spans="1:204" s="502" customFormat="1">
      <c r="A1182" s="258"/>
      <c r="B1182" s="425"/>
      <c r="C1182" s="260"/>
      <c r="D1182" s="261"/>
      <c r="E1182" s="262"/>
      <c r="F1182" s="263"/>
      <c r="G1182" s="426"/>
      <c r="H1182" s="428"/>
      <c r="I1182" s="507"/>
      <c r="J1182" s="508"/>
      <c r="K1182" s="509"/>
      <c r="L1182" s="510"/>
      <c r="N1182" s="511"/>
      <c r="O1182" s="511"/>
      <c r="P1182" s="267"/>
      <c r="Q1182" s="267"/>
      <c r="R1182" s="267"/>
      <c r="S1182" s="267"/>
      <c r="T1182" s="267"/>
      <c r="U1182" s="267"/>
      <c r="V1182" s="267"/>
      <c r="W1182" s="267"/>
      <c r="X1182" s="267"/>
      <c r="Y1182" s="267"/>
      <c r="Z1182" s="267"/>
      <c r="AA1182" s="267"/>
      <c r="AB1182" s="267"/>
      <c r="AC1182" s="267"/>
      <c r="AD1182" s="267"/>
      <c r="AE1182" s="267"/>
      <c r="AF1182" s="267"/>
      <c r="AG1182" s="267"/>
      <c r="AH1182" s="267"/>
      <c r="AI1182" s="267"/>
      <c r="AJ1182" s="267"/>
      <c r="AK1182" s="267"/>
      <c r="AL1182" s="267"/>
      <c r="AM1182" s="267"/>
      <c r="AN1182" s="267"/>
      <c r="AO1182" s="267"/>
      <c r="AP1182" s="267"/>
      <c r="AQ1182" s="267"/>
      <c r="AR1182" s="267"/>
      <c r="AS1182" s="267"/>
      <c r="AT1182" s="267"/>
      <c r="AU1182" s="267"/>
      <c r="AV1182" s="267"/>
      <c r="AW1182" s="267"/>
      <c r="AX1182" s="267"/>
      <c r="AY1182" s="267"/>
      <c r="AZ1182" s="267"/>
      <c r="BA1182" s="267"/>
      <c r="BB1182" s="267"/>
      <c r="BC1182" s="267"/>
      <c r="BD1182" s="267"/>
      <c r="BE1182" s="267"/>
      <c r="BF1182" s="267"/>
      <c r="BG1182" s="267"/>
      <c r="BH1182" s="267"/>
      <c r="BI1182" s="267"/>
      <c r="BJ1182" s="267"/>
      <c r="BK1182" s="267"/>
      <c r="BL1182" s="267"/>
      <c r="BM1182" s="267"/>
      <c r="BN1182" s="267"/>
      <c r="BO1182" s="267"/>
      <c r="BP1182" s="267"/>
      <c r="BQ1182" s="267"/>
      <c r="BR1182" s="267"/>
      <c r="BS1182" s="26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267"/>
      <c r="CJ1182" s="267"/>
      <c r="CK1182" s="267"/>
      <c r="CL1182" s="267"/>
      <c r="CM1182" s="267"/>
      <c r="CN1182" s="267"/>
      <c r="CO1182" s="267"/>
      <c r="CP1182" s="267"/>
      <c r="CQ1182" s="267"/>
      <c r="CR1182" s="267"/>
      <c r="CS1182" s="267"/>
      <c r="CT1182" s="267"/>
      <c r="CU1182" s="267"/>
      <c r="CV1182" s="267"/>
      <c r="CW1182" s="267"/>
      <c r="CX1182" s="267"/>
      <c r="CY1182" s="267"/>
      <c r="CZ1182" s="267"/>
      <c r="DA1182" s="267"/>
      <c r="DB1182" s="267"/>
      <c r="DC1182" s="267"/>
      <c r="DD1182" s="267"/>
      <c r="DE1182" s="267"/>
      <c r="DF1182" s="267"/>
      <c r="DG1182" s="267"/>
      <c r="DH1182" s="267"/>
      <c r="DI1182" s="267"/>
      <c r="DJ1182" s="267"/>
      <c r="DK1182" s="267"/>
      <c r="DL1182" s="267"/>
      <c r="DM1182" s="267"/>
      <c r="DN1182" s="267"/>
      <c r="DO1182" s="267"/>
      <c r="DP1182" s="267"/>
      <c r="DQ1182" s="267"/>
      <c r="DR1182" s="267"/>
      <c r="DS1182" s="267"/>
      <c r="DT1182" s="267"/>
      <c r="DU1182" s="267"/>
      <c r="DV1182" s="267"/>
      <c r="DW1182" s="267"/>
      <c r="DX1182" s="267"/>
      <c r="DY1182" s="267"/>
      <c r="DZ1182" s="267"/>
      <c r="EA1182" s="267"/>
      <c r="EB1182" s="267"/>
      <c r="EC1182" s="267"/>
      <c r="ED1182" s="267"/>
      <c r="EE1182" s="267"/>
      <c r="EF1182" s="267"/>
      <c r="EG1182" s="267"/>
      <c r="EH1182" s="267"/>
      <c r="EI1182" s="267"/>
      <c r="EJ1182" s="267"/>
      <c r="EK1182" s="267"/>
      <c r="EL1182" s="267"/>
      <c r="EM1182" s="267"/>
      <c r="EN1182" s="267"/>
      <c r="EO1182" s="267"/>
      <c r="EP1182" s="267"/>
      <c r="EQ1182" s="267"/>
      <c r="ER1182" s="267"/>
      <c r="ES1182" s="267"/>
      <c r="ET1182" s="267"/>
      <c r="EU1182" s="267"/>
      <c r="EV1182" s="267"/>
      <c r="EW1182" s="267"/>
      <c r="EX1182" s="267"/>
      <c r="EY1182" s="267"/>
      <c r="EZ1182" s="267"/>
      <c r="FA1182" s="267"/>
      <c r="FB1182" s="267"/>
      <c r="FC1182" s="267"/>
      <c r="FD1182" s="267"/>
      <c r="FE1182" s="267"/>
      <c r="FF1182" s="267"/>
      <c r="FG1182" s="267"/>
      <c r="FH1182" s="267"/>
      <c r="FI1182" s="267"/>
      <c r="FJ1182" s="267"/>
      <c r="FK1182" s="267"/>
      <c r="FL1182" s="267"/>
      <c r="FM1182" s="267"/>
      <c r="FN1182" s="267"/>
      <c r="FO1182" s="267"/>
      <c r="FP1182" s="267"/>
      <c r="FQ1182" s="267"/>
      <c r="FR1182" s="267"/>
      <c r="FS1182" s="267"/>
      <c r="FT1182" s="267"/>
      <c r="FU1182" s="267"/>
      <c r="FV1182" s="267"/>
      <c r="FW1182" s="267"/>
      <c r="FX1182" s="267"/>
      <c r="FY1182" s="267"/>
      <c r="FZ1182" s="267"/>
      <c r="GA1182" s="267"/>
      <c r="GB1182" s="267"/>
      <c r="GC1182" s="267"/>
      <c r="GD1182" s="267"/>
      <c r="GE1182" s="267"/>
      <c r="GF1182" s="267"/>
      <c r="GG1182" s="267"/>
      <c r="GH1182" s="267"/>
      <c r="GI1182" s="267"/>
      <c r="GJ1182" s="267"/>
      <c r="GK1182" s="267"/>
      <c r="GL1182" s="267"/>
      <c r="GM1182" s="267"/>
      <c r="GN1182" s="267"/>
      <c r="GO1182" s="267"/>
      <c r="GP1182" s="267"/>
      <c r="GQ1182" s="267"/>
      <c r="GR1182" s="267"/>
      <c r="GS1182" s="267"/>
      <c r="GT1182" s="267"/>
      <c r="GU1182" s="267"/>
      <c r="GV1182" s="267"/>
    </row>
    <row r="1184" spans="1:204" s="502" customFormat="1">
      <c r="A1184" s="258"/>
      <c r="B1184" s="425"/>
      <c r="C1184" s="260"/>
      <c r="D1184" s="261"/>
      <c r="E1184" s="262"/>
      <c r="F1184" s="263"/>
      <c r="G1184" s="426"/>
      <c r="H1184" s="428"/>
      <c r="I1184" s="507"/>
      <c r="J1184" s="508"/>
      <c r="K1184" s="509"/>
      <c r="L1184" s="510"/>
      <c r="N1184" s="511"/>
      <c r="O1184" s="511"/>
      <c r="P1184" s="267"/>
      <c r="Q1184" s="267"/>
      <c r="R1184" s="267"/>
      <c r="S1184" s="267"/>
      <c r="T1184" s="267"/>
      <c r="U1184" s="267"/>
      <c r="V1184" s="267"/>
      <c r="W1184" s="267"/>
      <c r="X1184" s="267"/>
      <c r="Y1184" s="267"/>
      <c r="Z1184" s="267"/>
      <c r="AA1184" s="267"/>
      <c r="AB1184" s="267"/>
      <c r="AC1184" s="267"/>
      <c r="AD1184" s="267"/>
      <c r="AE1184" s="267"/>
      <c r="AF1184" s="267"/>
      <c r="AG1184" s="267"/>
      <c r="AH1184" s="267"/>
      <c r="AI1184" s="267"/>
      <c r="AJ1184" s="267"/>
      <c r="AK1184" s="267"/>
      <c r="AL1184" s="267"/>
      <c r="AM1184" s="267"/>
      <c r="AN1184" s="267"/>
      <c r="AO1184" s="267"/>
      <c r="AP1184" s="267"/>
      <c r="AQ1184" s="267"/>
      <c r="AR1184" s="267"/>
      <c r="AS1184" s="267"/>
      <c r="AT1184" s="267"/>
      <c r="AU1184" s="267"/>
      <c r="AV1184" s="267"/>
      <c r="AW1184" s="267"/>
      <c r="AX1184" s="267"/>
      <c r="AY1184" s="267"/>
      <c r="AZ1184" s="267"/>
      <c r="BA1184" s="267"/>
      <c r="BB1184" s="267"/>
      <c r="BC1184" s="267"/>
      <c r="BD1184" s="267"/>
      <c r="BE1184" s="267"/>
      <c r="BF1184" s="267"/>
      <c r="BG1184" s="267"/>
      <c r="BH1184" s="267"/>
      <c r="BI1184" s="267"/>
      <c r="BJ1184" s="267"/>
      <c r="BK1184" s="267"/>
      <c r="BL1184" s="267"/>
      <c r="BM1184" s="267"/>
      <c r="BN1184" s="267"/>
      <c r="BO1184" s="267"/>
      <c r="BP1184" s="267"/>
      <c r="BQ1184" s="267"/>
      <c r="BR1184" s="267"/>
      <c r="BS1184" s="26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267"/>
      <c r="CJ1184" s="267"/>
      <c r="CK1184" s="267"/>
      <c r="CL1184" s="267"/>
      <c r="CM1184" s="267"/>
      <c r="CN1184" s="267"/>
      <c r="CO1184" s="267"/>
      <c r="CP1184" s="267"/>
      <c r="CQ1184" s="267"/>
      <c r="CR1184" s="267"/>
      <c r="CS1184" s="267"/>
      <c r="CT1184" s="267"/>
      <c r="CU1184" s="267"/>
      <c r="CV1184" s="267"/>
      <c r="CW1184" s="267"/>
      <c r="CX1184" s="267"/>
      <c r="CY1184" s="267"/>
      <c r="CZ1184" s="267"/>
      <c r="DA1184" s="267"/>
      <c r="DB1184" s="267"/>
      <c r="DC1184" s="267"/>
      <c r="DD1184" s="267"/>
      <c r="DE1184" s="267"/>
      <c r="DF1184" s="267"/>
      <c r="DG1184" s="267"/>
      <c r="DH1184" s="267"/>
      <c r="DI1184" s="267"/>
      <c r="DJ1184" s="267"/>
      <c r="DK1184" s="267"/>
      <c r="DL1184" s="267"/>
      <c r="DM1184" s="267"/>
      <c r="DN1184" s="267"/>
      <c r="DO1184" s="267"/>
      <c r="DP1184" s="267"/>
      <c r="DQ1184" s="267"/>
      <c r="DR1184" s="267"/>
      <c r="DS1184" s="267"/>
      <c r="DT1184" s="267"/>
      <c r="DU1184" s="267"/>
      <c r="DV1184" s="267"/>
      <c r="DW1184" s="267"/>
      <c r="DX1184" s="267"/>
      <c r="DY1184" s="267"/>
      <c r="DZ1184" s="267"/>
      <c r="EA1184" s="267"/>
      <c r="EB1184" s="267"/>
      <c r="EC1184" s="267"/>
      <c r="ED1184" s="267"/>
      <c r="EE1184" s="267"/>
      <c r="EF1184" s="267"/>
      <c r="EG1184" s="267"/>
      <c r="EH1184" s="267"/>
      <c r="EI1184" s="267"/>
      <c r="EJ1184" s="267"/>
      <c r="EK1184" s="267"/>
      <c r="EL1184" s="267"/>
      <c r="EM1184" s="267"/>
      <c r="EN1184" s="267"/>
      <c r="EO1184" s="267"/>
      <c r="EP1184" s="267"/>
      <c r="EQ1184" s="267"/>
      <c r="ER1184" s="267"/>
      <c r="ES1184" s="267"/>
      <c r="ET1184" s="267"/>
      <c r="EU1184" s="267"/>
      <c r="EV1184" s="267"/>
      <c r="EW1184" s="267"/>
      <c r="EX1184" s="267"/>
      <c r="EY1184" s="267"/>
      <c r="EZ1184" s="267"/>
      <c r="FA1184" s="267"/>
      <c r="FB1184" s="267"/>
      <c r="FC1184" s="267"/>
      <c r="FD1184" s="267"/>
      <c r="FE1184" s="267"/>
      <c r="FF1184" s="267"/>
      <c r="FG1184" s="267"/>
      <c r="FH1184" s="267"/>
      <c r="FI1184" s="267"/>
      <c r="FJ1184" s="267"/>
      <c r="FK1184" s="267"/>
      <c r="FL1184" s="267"/>
      <c r="FM1184" s="267"/>
      <c r="FN1184" s="267"/>
      <c r="FO1184" s="267"/>
      <c r="FP1184" s="267"/>
      <c r="FQ1184" s="267"/>
      <c r="FR1184" s="267"/>
      <c r="FS1184" s="267"/>
      <c r="FT1184" s="267"/>
      <c r="FU1184" s="267"/>
      <c r="FV1184" s="267"/>
      <c r="FW1184" s="267"/>
      <c r="FX1184" s="267"/>
      <c r="FY1184" s="267"/>
      <c r="FZ1184" s="267"/>
      <c r="GA1184" s="267"/>
      <c r="GB1184" s="267"/>
      <c r="GC1184" s="267"/>
      <c r="GD1184" s="267"/>
      <c r="GE1184" s="267"/>
      <c r="GF1184" s="267"/>
      <c r="GG1184" s="267"/>
      <c r="GH1184" s="267"/>
      <c r="GI1184" s="267"/>
      <c r="GJ1184" s="267"/>
      <c r="GK1184" s="267"/>
      <c r="GL1184" s="267"/>
      <c r="GM1184" s="267"/>
      <c r="GN1184" s="267"/>
      <c r="GO1184" s="267"/>
      <c r="GP1184" s="267"/>
      <c r="GQ1184" s="267"/>
      <c r="GR1184" s="267"/>
      <c r="GS1184" s="267"/>
      <c r="GT1184" s="267"/>
      <c r="GU1184" s="267"/>
      <c r="GV1184" s="267"/>
    </row>
    <row r="1185" spans="1:204" s="502" customFormat="1">
      <c r="A1185" s="258"/>
      <c r="B1185" s="425"/>
      <c r="C1185" s="260"/>
      <c r="D1185" s="261"/>
      <c r="E1185" s="262"/>
      <c r="F1185" s="263"/>
      <c r="G1185" s="426"/>
      <c r="H1185" s="428"/>
      <c r="I1185" s="507"/>
      <c r="J1185" s="508"/>
      <c r="K1185" s="509"/>
      <c r="L1185" s="510"/>
      <c r="N1185" s="511"/>
      <c r="O1185" s="511"/>
      <c r="P1185" s="267"/>
      <c r="Q1185" s="267"/>
      <c r="R1185" s="267"/>
      <c r="S1185" s="267"/>
      <c r="T1185" s="267"/>
      <c r="U1185" s="267"/>
      <c r="V1185" s="267"/>
      <c r="W1185" s="267"/>
      <c r="X1185" s="267"/>
      <c r="Y1185" s="267"/>
      <c r="Z1185" s="267"/>
      <c r="AA1185" s="267"/>
      <c r="AB1185" s="267"/>
      <c r="AC1185" s="267"/>
      <c r="AD1185" s="267"/>
      <c r="AE1185" s="267"/>
      <c r="AF1185" s="267"/>
      <c r="AG1185" s="267"/>
      <c r="AH1185" s="267"/>
      <c r="AI1185" s="267"/>
      <c r="AJ1185" s="267"/>
      <c r="AK1185" s="267"/>
      <c r="AL1185" s="267"/>
      <c r="AM1185" s="267"/>
      <c r="AN1185" s="267"/>
      <c r="AO1185" s="267"/>
      <c r="AP1185" s="267"/>
      <c r="AQ1185" s="267"/>
      <c r="AR1185" s="267"/>
      <c r="AS1185" s="267"/>
      <c r="AT1185" s="267"/>
      <c r="AU1185" s="267"/>
      <c r="AV1185" s="267"/>
      <c r="AW1185" s="267"/>
      <c r="AX1185" s="267"/>
      <c r="AY1185" s="267"/>
      <c r="AZ1185" s="267"/>
      <c r="BA1185" s="267"/>
      <c r="BB1185" s="267"/>
      <c r="BC1185" s="267"/>
      <c r="BD1185" s="267"/>
      <c r="BE1185" s="267"/>
      <c r="BF1185" s="267"/>
      <c r="BG1185" s="267"/>
      <c r="BH1185" s="267"/>
      <c r="BI1185" s="267"/>
      <c r="BJ1185" s="267"/>
      <c r="BK1185" s="267"/>
      <c r="BL1185" s="267"/>
      <c r="BM1185" s="267"/>
      <c r="BN1185" s="267"/>
      <c r="BO1185" s="267"/>
      <c r="BP1185" s="267"/>
      <c r="BQ1185" s="267"/>
      <c r="BR1185" s="267"/>
      <c r="BS1185" s="26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267"/>
      <c r="CJ1185" s="267"/>
      <c r="CK1185" s="267"/>
      <c r="CL1185" s="267"/>
      <c r="CM1185" s="267"/>
      <c r="CN1185" s="267"/>
      <c r="CO1185" s="267"/>
      <c r="CP1185" s="267"/>
      <c r="CQ1185" s="267"/>
      <c r="CR1185" s="267"/>
      <c r="CS1185" s="267"/>
      <c r="CT1185" s="267"/>
      <c r="CU1185" s="267"/>
      <c r="CV1185" s="267"/>
      <c r="CW1185" s="267"/>
      <c r="CX1185" s="267"/>
      <c r="CY1185" s="267"/>
      <c r="CZ1185" s="267"/>
      <c r="DA1185" s="267"/>
      <c r="DB1185" s="267"/>
      <c r="DC1185" s="267"/>
      <c r="DD1185" s="267"/>
      <c r="DE1185" s="267"/>
      <c r="DF1185" s="267"/>
      <c r="DG1185" s="267"/>
      <c r="DH1185" s="267"/>
      <c r="DI1185" s="267"/>
      <c r="DJ1185" s="267"/>
      <c r="DK1185" s="267"/>
      <c r="DL1185" s="267"/>
      <c r="DM1185" s="267"/>
      <c r="DN1185" s="267"/>
      <c r="DO1185" s="267"/>
      <c r="DP1185" s="267"/>
      <c r="DQ1185" s="267"/>
      <c r="DR1185" s="267"/>
      <c r="DS1185" s="267"/>
      <c r="DT1185" s="267"/>
      <c r="DU1185" s="267"/>
      <c r="DV1185" s="267"/>
      <c r="DW1185" s="267"/>
      <c r="DX1185" s="267"/>
      <c r="DY1185" s="267"/>
      <c r="DZ1185" s="267"/>
      <c r="EA1185" s="267"/>
      <c r="EB1185" s="267"/>
      <c r="EC1185" s="267"/>
      <c r="ED1185" s="267"/>
      <c r="EE1185" s="267"/>
      <c r="EF1185" s="267"/>
      <c r="EG1185" s="267"/>
      <c r="EH1185" s="267"/>
      <c r="EI1185" s="267"/>
      <c r="EJ1185" s="267"/>
      <c r="EK1185" s="267"/>
      <c r="EL1185" s="267"/>
      <c r="EM1185" s="267"/>
      <c r="EN1185" s="267"/>
      <c r="EO1185" s="267"/>
      <c r="EP1185" s="267"/>
      <c r="EQ1185" s="267"/>
      <c r="ER1185" s="267"/>
      <c r="ES1185" s="267"/>
      <c r="ET1185" s="267"/>
      <c r="EU1185" s="267"/>
      <c r="EV1185" s="267"/>
      <c r="EW1185" s="267"/>
      <c r="EX1185" s="267"/>
      <c r="EY1185" s="267"/>
      <c r="EZ1185" s="267"/>
      <c r="FA1185" s="267"/>
      <c r="FB1185" s="267"/>
      <c r="FC1185" s="267"/>
      <c r="FD1185" s="267"/>
      <c r="FE1185" s="267"/>
      <c r="FF1185" s="267"/>
      <c r="FG1185" s="267"/>
      <c r="FH1185" s="267"/>
      <c r="FI1185" s="267"/>
      <c r="FJ1185" s="267"/>
      <c r="FK1185" s="267"/>
      <c r="FL1185" s="267"/>
      <c r="FM1185" s="267"/>
      <c r="FN1185" s="267"/>
      <c r="FO1185" s="267"/>
      <c r="FP1185" s="267"/>
      <c r="FQ1185" s="267"/>
      <c r="FR1185" s="267"/>
      <c r="FS1185" s="267"/>
      <c r="FT1185" s="267"/>
      <c r="FU1185" s="267"/>
      <c r="FV1185" s="267"/>
      <c r="FW1185" s="267"/>
      <c r="FX1185" s="267"/>
      <c r="FY1185" s="267"/>
      <c r="FZ1185" s="267"/>
      <c r="GA1185" s="267"/>
      <c r="GB1185" s="267"/>
      <c r="GC1185" s="267"/>
      <c r="GD1185" s="267"/>
      <c r="GE1185" s="267"/>
      <c r="GF1185" s="267"/>
      <c r="GG1185" s="267"/>
      <c r="GH1185" s="267"/>
      <c r="GI1185" s="267"/>
      <c r="GJ1185" s="267"/>
      <c r="GK1185" s="267"/>
      <c r="GL1185" s="267"/>
      <c r="GM1185" s="267"/>
      <c r="GN1185" s="267"/>
      <c r="GO1185" s="267"/>
      <c r="GP1185" s="267"/>
      <c r="GQ1185" s="267"/>
      <c r="GR1185" s="267"/>
      <c r="GS1185" s="267"/>
      <c r="GT1185" s="267"/>
      <c r="GU1185" s="267"/>
      <c r="GV1185" s="267"/>
    </row>
    <row r="1187" spans="1:204" s="502" customFormat="1">
      <c r="A1187" s="258"/>
      <c r="B1187" s="425"/>
      <c r="C1187" s="260"/>
      <c r="D1187" s="261"/>
      <c r="E1187" s="262"/>
      <c r="F1187" s="263"/>
      <c r="G1187" s="426"/>
      <c r="H1187" s="428"/>
      <c r="I1187" s="507"/>
      <c r="J1187" s="508"/>
      <c r="K1187" s="509"/>
      <c r="L1187" s="510"/>
      <c r="N1187" s="511"/>
      <c r="O1187" s="511"/>
      <c r="P1187" s="267"/>
      <c r="Q1187" s="267"/>
      <c r="R1187" s="267"/>
      <c r="S1187" s="267"/>
      <c r="T1187" s="267"/>
      <c r="U1187" s="267"/>
      <c r="V1187" s="267"/>
      <c r="W1187" s="267"/>
      <c r="X1187" s="267"/>
      <c r="Y1187" s="267"/>
      <c r="Z1187" s="267"/>
      <c r="AA1187" s="267"/>
      <c r="AB1187" s="267"/>
      <c r="AC1187" s="267"/>
      <c r="AD1187" s="267"/>
      <c r="AE1187" s="267"/>
      <c r="AF1187" s="267"/>
      <c r="AG1187" s="267"/>
      <c r="AH1187" s="267"/>
      <c r="AI1187" s="267"/>
      <c r="AJ1187" s="267"/>
      <c r="AK1187" s="267"/>
      <c r="AL1187" s="267"/>
      <c r="AM1187" s="267"/>
      <c r="AN1187" s="267"/>
      <c r="AO1187" s="267"/>
      <c r="AP1187" s="267"/>
      <c r="AQ1187" s="267"/>
      <c r="AR1187" s="267"/>
      <c r="AS1187" s="267"/>
      <c r="AT1187" s="267"/>
      <c r="AU1187" s="267"/>
      <c r="AV1187" s="267"/>
      <c r="AW1187" s="267"/>
      <c r="AX1187" s="267"/>
      <c r="AY1187" s="267"/>
      <c r="AZ1187" s="267"/>
      <c r="BA1187" s="267"/>
      <c r="BB1187" s="267"/>
      <c r="BC1187" s="267"/>
      <c r="BD1187" s="267"/>
      <c r="BE1187" s="267"/>
      <c r="BF1187" s="267"/>
      <c r="BG1187" s="267"/>
      <c r="BH1187" s="267"/>
      <c r="BI1187" s="267"/>
      <c r="BJ1187" s="267"/>
      <c r="BK1187" s="267"/>
      <c r="BL1187" s="267"/>
      <c r="BM1187" s="267"/>
      <c r="BN1187" s="267"/>
      <c r="BO1187" s="267"/>
      <c r="BP1187" s="267"/>
      <c r="BQ1187" s="267"/>
      <c r="BR1187" s="267"/>
      <c r="BS1187" s="26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267"/>
      <c r="CJ1187" s="267"/>
      <c r="CK1187" s="267"/>
      <c r="CL1187" s="267"/>
      <c r="CM1187" s="267"/>
      <c r="CN1187" s="267"/>
      <c r="CO1187" s="267"/>
      <c r="CP1187" s="267"/>
      <c r="CQ1187" s="267"/>
      <c r="CR1187" s="267"/>
      <c r="CS1187" s="267"/>
      <c r="CT1187" s="267"/>
      <c r="CU1187" s="267"/>
      <c r="CV1187" s="267"/>
      <c r="CW1187" s="267"/>
      <c r="CX1187" s="267"/>
      <c r="CY1187" s="267"/>
      <c r="CZ1187" s="267"/>
      <c r="DA1187" s="267"/>
      <c r="DB1187" s="267"/>
      <c r="DC1187" s="267"/>
      <c r="DD1187" s="267"/>
      <c r="DE1187" s="267"/>
      <c r="DF1187" s="267"/>
      <c r="DG1187" s="267"/>
      <c r="DH1187" s="267"/>
      <c r="DI1187" s="267"/>
      <c r="DJ1187" s="267"/>
      <c r="DK1187" s="267"/>
      <c r="DL1187" s="267"/>
      <c r="DM1187" s="267"/>
      <c r="DN1187" s="267"/>
      <c r="DO1187" s="267"/>
      <c r="DP1187" s="267"/>
      <c r="DQ1187" s="267"/>
      <c r="DR1187" s="267"/>
      <c r="DS1187" s="267"/>
      <c r="DT1187" s="267"/>
      <c r="DU1187" s="267"/>
      <c r="DV1187" s="267"/>
      <c r="DW1187" s="267"/>
      <c r="DX1187" s="267"/>
      <c r="DY1187" s="267"/>
      <c r="DZ1187" s="267"/>
      <c r="EA1187" s="267"/>
      <c r="EB1187" s="267"/>
      <c r="EC1187" s="267"/>
      <c r="ED1187" s="267"/>
      <c r="EE1187" s="267"/>
      <c r="EF1187" s="267"/>
      <c r="EG1187" s="267"/>
      <c r="EH1187" s="267"/>
      <c r="EI1187" s="267"/>
      <c r="EJ1187" s="267"/>
      <c r="EK1187" s="267"/>
      <c r="EL1187" s="267"/>
      <c r="EM1187" s="267"/>
      <c r="EN1187" s="267"/>
      <c r="EO1187" s="267"/>
      <c r="EP1187" s="267"/>
      <c r="EQ1187" s="267"/>
      <c r="ER1187" s="267"/>
      <c r="ES1187" s="267"/>
      <c r="ET1187" s="267"/>
      <c r="EU1187" s="267"/>
      <c r="EV1187" s="267"/>
      <c r="EW1187" s="267"/>
      <c r="EX1187" s="267"/>
      <c r="EY1187" s="267"/>
      <c r="EZ1187" s="267"/>
      <c r="FA1187" s="267"/>
      <c r="FB1187" s="267"/>
      <c r="FC1187" s="267"/>
      <c r="FD1187" s="267"/>
      <c r="FE1187" s="267"/>
      <c r="FF1187" s="267"/>
      <c r="FG1187" s="267"/>
      <c r="FH1187" s="267"/>
      <c r="FI1187" s="267"/>
      <c r="FJ1187" s="267"/>
      <c r="FK1187" s="267"/>
      <c r="FL1187" s="267"/>
      <c r="FM1187" s="267"/>
      <c r="FN1187" s="267"/>
      <c r="FO1187" s="267"/>
      <c r="FP1187" s="267"/>
      <c r="FQ1187" s="267"/>
      <c r="FR1187" s="267"/>
      <c r="FS1187" s="267"/>
      <c r="FT1187" s="267"/>
      <c r="FU1187" s="267"/>
      <c r="FV1187" s="267"/>
      <c r="FW1187" s="267"/>
      <c r="FX1187" s="267"/>
      <c r="FY1187" s="267"/>
      <c r="FZ1187" s="267"/>
      <c r="GA1187" s="267"/>
      <c r="GB1187" s="267"/>
      <c r="GC1187" s="267"/>
      <c r="GD1187" s="267"/>
      <c r="GE1187" s="267"/>
      <c r="GF1187" s="267"/>
      <c r="GG1187" s="267"/>
      <c r="GH1187" s="267"/>
      <c r="GI1187" s="267"/>
      <c r="GJ1187" s="267"/>
      <c r="GK1187" s="267"/>
      <c r="GL1187" s="267"/>
      <c r="GM1187" s="267"/>
      <c r="GN1187" s="267"/>
      <c r="GO1187" s="267"/>
      <c r="GP1187" s="267"/>
      <c r="GQ1187" s="267"/>
      <c r="GR1187" s="267"/>
      <c r="GS1187" s="267"/>
      <c r="GT1187" s="267"/>
      <c r="GU1187" s="267"/>
      <c r="GV1187" s="267"/>
    </row>
    <row r="1189" spans="1:204" s="502" customFormat="1">
      <c r="A1189" s="258"/>
      <c r="B1189" s="425"/>
      <c r="C1189" s="260"/>
      <c r="D1189" s="261"/>
      <c r="E1189" s="262"/>
      <c r="F1189" s="263"/>
      <c r="G1189" s="426"/>
      <c r="H1189" s="428"/>
      <c r="I1189" s="507"/>
      <c r="J1189" s="508"/>
      <c r="K1189" s="509"/>
      <c r="L1189" s="510"/>
      <c r="N1189" s="511"/>
      <c r="O1189" s="511"/>
      <c r="P1189" s="267"/>
      <c r="Q1189" s="267"/>
      <c r="R1189" s="267"/>
      <c r="S1189" s="267"/>
      <c r="T1189" s="267"/>
      <c r="U1189" s="267"/>
      <c r="V1189" s="267"/>
      <c r="W1189" s="267"/>
      <c r="X1189" s="267"/>
      <c r="Y1189" s="267"/>
      <c r="Z1189" s="267"/>
      <c r="AA1189" s="267"/>
      <c r="AB1189" s="267"/>
      <c r="AC1189" s="267"/>
      <c r="AD1189" s="267"/>
      <c r="AE1189" s="267"/>
      <c r="AF1189" s="267"/>
      <c r="AG1189" s="267"/>
      <c r="AH1189" s="267"/>
      <c r="AI1189" s="267"/>
      <c r="AJ1189" s="267"/>
      <c r="AK1189" s="267"/>
      <c r="AL1189" s="267"/>
      <c r="AM1189" s="267"/>
      <c r="AN1189" s="267"/>
      <c r="AO1189" s="267"/>
      <c r="AP1189" s="267"/>
      <c r="AQ1189" s="267"/>
      <c r="AR1189" s="267"/>
      <c r="AS1189" s="267"/>
      <c r="AT1189" s="267"/>
      <c r="AU1189" s="267"/>
      <c r="AV1189" s="267"/>
      <c r="AW1189" s="267"/>
      <c r="AX1189" s="267"/>
      <c r="AY1189" s="267"/>
      <c r="AZ1189" s="267"/>
      <c r="BA1189" s="267"/>
      <c r="BB1189" s="267"/>
      <c r="BC1189" s="267"/>
      <c r="BD1189" s="267"/>
      <c r="BE1189" s="267"/>
      <c r="BF1189" s="267"/>
      <c r="BG1189" s="267"/>
      <c r="BH1189" s="267"/>
      <c r="BI1189" s="267"/>
      <c r="BJ1189" s="267"/>
      <c r="BK1189" s="267"/>
      <c r="BL1189" s="267"/>
      <c r="BM1189" s="267"/>
      <c r="BN1189" s="267"/>
      <c r="BO1189" s="267"/>
      <c r="BP1189" s="267"/>
      <c r="BQ1189" s="267"/>
      <c r="BR1189" s="267"/>
      <c r="BS1189" s="26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267"/>
      <c r="CJ1189" s="267"/>
      <c r="CK1189" s="267"/>
      <c r="CL1189" s="267"/>
      <c r="CM1189" s="267"/>
      <c r="CN1189" s="267"/>
      <c r="CO1189" s="267"/>
      <c r="CP1189" s="267"/>
      <c r="CQ1189" s="267"/>
      <c r="CR1189" s="267"/>
      <c r="CS1189" s="267"/>
      <c r="CT1189" s="267"/>
      <c r="CU1189" s="267"/>
      <c r="CV1189" s="267"/>
      <c r="CW1189" s="267"/>
      <c r="CX1189" s="267"/>
      <c r="CY1189" s="267"/>
      <c r="CZ1189" s="267"/>
      <c r="DA1189" s="267"/>
      <c r="DB1189" s="267"/>
      <c r="DC1189" s="267"/>
      <c r="DD1189" s="267"/>
      <c r="DE1189" s="267"/>
      <c r="DF1189" s="267"/>
      <c r="DG1189" s="267"/>
      <c r="DH1189" s="267"/>
      <c r="DI1189" s="267"/>
      <c r="DJ1189" s="267"/>
      <c r="DK1189" s="267"/>
      <c r="DL1189" s="267"/>
      <c r="DM1189" s="267"/>
      <c r="DN1189" s="267"/>
      <c r="DO1189" s="267"/>
      <c r="DP1189" s="267"/>
      <c r="DQ1189" s="267"/>
      <c r="DR1189" s="267"/>
      <c r="DS1189" s="267"/>
      <c r="DT1189" s="267"/>
      <c r="DU1189" s="267"/>
      <c r="DV1189" s="267"/>
      <c r="DW1189" s="267"/>
      <c r="DX1189" s="267"/>
      <c r="DY1189" s="267"/>
      <c r="DZ1189" s="267"/>
      <c r="EA1189" s="267"/>
      <c r="EB1189" s="267"/>
      <c r="EC1189" s="267"/>
      <c r="ED1189" s="267"/>
      <c r="EE1189" s="267"/>
      <c r="EF1189" s="267"/>
      <c r="EG1189" s="267"/>
      <c r="EH1189" s="267"/>
      <c r="EI1189" s="267"/>
      <c r="EJ1189" s="267"/>
      <c r="EK1189" s="267"/>
      <c r="EL1189" s="267"/>
      <c r="EM1189" s="267"/>
      <c r="EN1189" s="267"/>
      <c r="EO1189" s="267"/>
      <c r="EP1189" s="267"/>
      <c r="EQ1189" s="267"/>
      <c r="ER1189" s="267"/>
      <c r="ES1189" s="267"/>
      <c r="ET1189" s="267"/>
      <c r="EU1189" s="267"/>
      <c r="EV1189" s="267"/>
      <c r="EW1189" s="267"/>
      <c r="EX1189" s="267"/>
      <c r="EY1189" s="267"/>
      <c r="EZ1189" s="267"/>
      <c r="FA1189" s="267"/>
      <c r="FB1189" s="267"/>
      <c r="FC1189" s="267"/>
      <c r="FD1189" s="267"/>
      <c r="FE1189" s="267"/>
      <c r="FF1189" s="267"/>
      <c r="FG1189" s="267"/>
      <c r="FH1189" s="267"/>
      <c r="FI1189" s="267"/>
      <c r="FJ1189" s="267"/>
      <c r="FK1189" s="267"/>
      <c r="FL1189" s="267"/>
      <c r="FM1189" s="267"/>
      <c r="FN1189" s="267"/>
      <c r="FO1189" s="267"/>
      <c r="FP1189" s="267"/>
      <c r="FQ1189" s="267"/>
      <c r="FR1189" s="267"/>
      <c r="FS1189" s="267"/>
      <c r="FT1189" s="267"/>
      <c r="FU1189" s="267"/>
      <c r="FV1189" s="267"/>
      <c r="FW1189" s="267"/>
      <c r="FX1189" s="267"/>
      <c r="FY1189" s="267"/>
      <c r="FZ1189" s="267"/>
      <c r="GA1189" s="267"/>
      <c r="GB1189" s="267"/>
      <c r="GC1189" s="267"/>
      <c r="GD1189" s="267"/>
      <c r="GE1189" s="267"/>
      <c r="GF1189" s="267"/>
      <c r="GG1189" s="267"/>
      <c r="GH1189" s="267"/>
      <c r="GI1189" s="267"/>
      <c r="GJ1189" s="267"/>
      <c r="GK1189" s="267"/>
      <c r="GL1189" s="267"/>
      <c r="GM1189" s="267"/>
      <c r="GN1189" s="267"/>
      <c r="GO1189" s="267"/>
      <c r="GP1189" s="267"/>
      <c r="GQ1189" s="267"/>
      <c r="GR1189" s="267"/>
      <c r="GS1189" s="267"/>
      <c r="GT1189" s="267"/>
      <c r="GU1189" s="267"/>
      <c r="GV1189" s="267"/>
    </row>
    <row r="1191" spans="1:204" s="502" customFormat="1">
      <c r="A1191" s="258"/>
      <c r="B1191" s="425"/>
      <c r="C1191" s="260"/>
      <c r="D1191" s="261"/>
      <c r="E1191" s="262"/>
      <c r="F1191" s="263"/>
      <c r="G1191" s="426"/>
      <c r="H1191" s="428"/>
      <c r="I1191" s="507"/>
      <c r="J1191" s="508"/>
      <c r="K1191" s="509"/>
      <c r="L1191" s="510"/>
      <c r="N1191" s="511"/>
      <c r="O1191" s="511"/>
      <c r="P1191" s="267"/>
      <c r="Q1191" s="267"/>
      <c r="R1191" s="267"/>
      <c r="S1191" s="267"/>
      <c r="T1191" s="267"/>
      <c r="U1191" s="267"/>
      <c r="V1191" s="267"/>
      <c r="W1191" s="267"/>
      <c r="X1191" s="267"/>
      <c r="Y1191" s="267"/>
      <c r="Z1191" s="267"/>
      <c r="AA1191" s="267"/>
      <c r="AB1191" s="267"/>
      <c r="AC1191" s="267"/>
      <c r="AD1191" s="267"/>
      <c r="AE1191" s="267"/>
      <c r="AF1191" s="267"/>
      <c r="AG1191" s="267"/>
      <c r="AH1191" s="267"/>
      <c r="AI1191" s="267"/>
      <c r="AJ1191" s="267"/>
      <c r="AK1191" s="267"/>
      <c r="AL1191" s="267"/>
      <c r="AM1191" s="267"/>
      <c r="AN1191" s="267"/>
      <c r="AO1191" s="267"/>
      <c r="AP1191" s="267"/>
      <c r="AQ1191" s="267"/>
      <c r="AR1191" s="267"/>
      <c r="AS1191" s="267"/>
      <c r="AT1191" s="267"/>
      <c r="AU1191" s="267"/>
      <c r="AV1191" s="267"/>
      <c r="AW1191" s="267"/>
      <c r="AX1191" s="267"/>
      <c r="AY1191" s="267"/>
      <c r="AZ1191" s="267"/>
      <c r="BA1191" s="267"/>
      <c r="BB1191" s="267"/>
      <c r="BC1191" s="267"/>
      <c r="BD1191" s="267"/>
      <c r="BE1191" s="267"/>
      <c r="BF1191" s="267"/>
      <c r="BG1191" s="267"/>
      <c r="BH1191" s="267"/>
      <c r="BI1191" s="267"/>
      <c r="BJ1191" s="267"/>
      <c r="BK1191" s="267"/>
      <c r="BL1191" s="267"/>
      <c r="BM1191" s="267"/>
      <c r="BN1191" s="267"/>
      <c r="BO1191" s="267"/>
      <c r="BP1191" s="267"/>
      <c r="BQ1191" s="267"/>
      <c r="BR1191" s="267"/>
      <c r="BS1191" s="26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267"/>
      <c r="CJ1191" s="267"/>
      <c r="CK1191" s="267"/>
      <c r="CL1191" s="267"/>
      <c r="CM1191" s="267"/>
      <c r="CN1191" s="267"/>
      <c r="CO1191" s="267"/>
      <c r="CP1191" s="267"/>
      <c r="CQ1191" s="267"/>
      <c r="CR1191" s="267"/>
      <c r="CS1191" s="267"/>
      <c r="CT1191" s="267"/>
      <c r="CU1191" s="267"/>
      <c r="CV1191" s="267"/>
      <c r="CW1191" s="267"/>
      <c r="CX1191" s="267"/>
      <c r="CY1191" s="267"/>
      <c r="CZ1191" s="267"/>
      <c r="DA1191" s="267"/>
      <c r="DB1191" s="267"/>
      <c r="DC1191" s="267"/>
      <c r="DD1191" s="267"/>
      <c r="DE1191" s="267"/>
      <c r="DF1191" s="267"/>
      <c r="DG1191" s="267"/>
      <c r="DH1191" s="267"/>
      <c r="DI1191" s="267"/>
      <c r="DJ1191" s="267"/>
      <c r="DK1191" s="267"/>
      <c r="DL1191" s="267"/>
      <c r="DM1191" s="267"/>
      <c r="DN1191" s="267"/>
      <c r="DO1191" s="267"/>
      <c r="DP1191" s="267"/>
      <c r="DQ1191" s="267"/>
      <c r="DR1191" s="267"/>
      <c r="DS1191" s="267"/>
      <c r="DT1191" s="267"/>
      <c r="DU1191" s="267"/>
      <c r="DV1191" s="267"/>
      <c r="DW1191" s="267"/>
      <c r="DX1191" s="267"/>
      <c r="DY1191" s="267"/>
      <c r="DZ1191" s="267"/>
      <c r="EA1191" s="267"/>
      <c r="EB1191" s="267"/>
      <c r="EC1191" s="267"/>
      <c r="ED1191" s="267"/>
      <c r="EE1191" s="267"/>
      <c r="EF1191" s="267"/>
      <c r="EG1191" s="267"/>
      <c r="EH1191" s="267"/>
      <c r="EI1191" s="267"/>
      <c r="EJ1191" s="267"/>
      <c r="EK1191" s="267"/>
      <c r="EL1191" s="267"/>
      <c r="EM1191" s="267"/>
      <c r="EN1191" s="267"/>
      <c r="EO1191" s="267"/>
      <c r="EP1191" s="267"/>
      <c r="EQ1191" s="267"/>
      <c r="ER1191" s="267"/>
      <c r="ES1191" s="267"/>
      <c r="ET1191" s="267"/>
      <c r="EU1191" s="267"/>
      <c r="EV1191" s="267"/>
      <c r="EW1191" s="267"/>
      <c r="EX1191" s="267"/>
      <c r="EY1191" s="267"/>
      <c r="EZ1191" s="267"/>
      <c r="FA1191" s="267"/>
      <c r="FB1191" s="267"/>
      <c r="FC1191" s="267"/>
      <c r="FD1191" s="267"/>
      <c r="FE1191" s="267"/>
      <c r="FF1191" s="267"/>
      <c r="FG1191" s="267"/>
      <c r="FH1191" s="267"/>
      <c r="FI1191" s="267"/>
      <c r="FJ1191" s="267"/>
      <c r="FK1191" s="267"/>
      <c r="FL1191" s="267"/>
      <c r="FM1191" s="267"/>
      <c r="FN1191" s="267"/>
      <c r="FO1191" s="267"/>
      <c r="FP1191" s="267"/>
      <c r="FQ1191" s="267"/>
      <c r="FR1191" s="267"/>
      <c r="FS1191" s="267"/>
      <c r="FT1191" s="267"/>
      <c r="FU1191" s="267"/>
      <c r="FV1191" s="267"/>
      <c r="FW1191" s="267"/>
      <c r="FX1191" s="267"/>
      <c r="FY1191" s="267"/>
      <c r="FZ1191" s="267"/>
      <c r="GA1191" s="267"/>
      <c r="GB1191" s="267"/>
      <c r="GC1191" s="267"/>
      <c r="GD1191" s="267"/>
      <c r="GE1191" s="267"/>
      <c r="GF1191" s="267"/>
      <c r="GG1191" s="267"/>
      <c r="GH1191" s="267"/>
      <c r="GI1191" s="267"/>
      <c r="GJ1191" s="267"/>
      <c r="GK1191" s="267"/>
      <c r="GL1191" s="267"/>
      <c r="GM1191" s="267"/>
      <c r="GN1191" s="267"/>
      <c r="GO1191" s="267"/>
      <c r="GP1191" s="267"/>
      <c r="GQ1191" s="267"/>
      <c r="GR1191" s="267"/>
      <c r="GS1191" s="267"/>
      <c r="GT1191" s="267"/>
      <c r="GU1191" s="267"/>
      <c r="GV1191" s="267"/>
    </row>
    <row r="1193" spans="1:204" s="502" customFormat="1">
      <c r="A1193" s="258"/>
      <c r="B1193" s="425"/>
      <c r="C1193" s="260"/>
      <c r="D1193" s="261"/>
      <c r="E1193" s="262"/>
      <c r="F1193" s="263"/>
      <c r="G1193" s="426"/>
      <c r="H1193" s="428"/>
      <c r="I1193" s="507"/>
      <c r="J1193" s="508"/>
      <c r="K1193" s="509"/>
      <c r="L1193" s="510"/>
      <c r="N1193" s="511"/>
      <c r="O1193" s="511"/>
      <c r="P1193" s="267"/>
      <c r="Q1193" s="267"/>
      <c r="R1193" s="267"/>
      <c r="S1193" s="267"/>
      <c r="T1193" s="267"/>
      <c r="U1193" s="267"/>
      <c r="V1193" s="267"/>
      <c r="W1193" s="267"/>
      <c r="X1193" s="267"/>
      <c r="Y1193" s="267"/>
      <c r="Z1193" s="267"/>
      <c r="AA1193" s="267"/>
      <c r="AB1193" s="267"/>
      <c r="AC1193" s="267"/>
      <c r="AD1193" s="267"/>
      <c r="AE1193" s="267"/>
      <c r="AF1193" s="267"/>
      <c r="AG1193" s="267"/>
      <c r="AH1193" s="267"/>
      <c r="AI1193" s="267"/>
      <c r="AJ1193" s="267"/>
      <c r="AK1193" s="267"/>
      <c r="AL1193" s="267"/>
      <c r="AM1193" s="267"/>
      <c r="AN1193" s="267"/>
      <c r="AO1193" s="267"/>
      <c r="AP1193" s="267"/>
      <c r="AQ1193" s="267"/>
      <c r="AR1193" s="267"/>
      <c r="AS1193" s="267"/>
      <c r="AT1193" s="267"/>
      <c r="AU1193" s="267"/>
      <c r="AV1193" s="267"/>
      <c r="AW1193" s="267"/>
      <c r="AX1193" s="267"/>
      <c r="AY1193" s="267"/>
      <c r="AZ1193" s="267"/>
      <c r="BA1193" s="267"/>
      <c r="BB1193" s="267"/>
      <c r="BC1193" s="267"/>
      <c r="BD1193" s="267"/>
      <c r="BE1193" s="267"/>
      <c r="BF1193" s="267"/>
      <c r="BG1193" s="267"/>
      <c r="BH1193" s="267"/>
      <c r="BI1193" s="267"/>
      <c r="BJ1193" s="267"/>
      <c r="BK1193" s="267"/>
      <c r="BL1193" s="267"/>
      <c r="BM1193" s="267"/>
      <c r="BN1193" s="267"/>
      <c r="BO1193" s="267"/>
      <c r="BP1193" s="267"/>
      <c r="BQ1193" s="267"/>
      <c r="BR1193" s="267"/>
      <c r="BS1193" s="26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267"/>
      <c r="CJ1193" s="267"/>
      <c r="CK1193" s="267"/>
      <c r="CL1193" s="267"/>
      <c r="CM1193" s="267"/>
      <c r="CN1193" s="267"/>
      <c r="CO1193" s="267"/>
      <c r="CP1193" s="267"/>
      <c r="CQ1193" s="267"/>
      <c r="CR1193" s="267"/>
      <c r="CS1193" s="267"/>
      <c r="CT1193" s="267"/>
      <c r="CU1193" s="267"/>
      <c r="CV1193" s="267"/>
      <c r="CW1193" s="267"/>
      <c r="CX1193" s="267"/>
      <c r="CY1193" s="267"/>
      <c r="CZ1193" s="267"/>
      <c r="DA1193" s="267"/>
      <c r="DB1193" s="267"/>
      <c r="DC1193" s="267"/>
      <c r="DD1193" s="267"/>
      <c r="DE1193" s="267"/>
      <c r="DF1193" s="267"/>
      <c r="DG1193" s="267"/>
      <c r="DH1193" s="267"/>
      <c r="DI1193" s="267"/>
      <c r="DJ1193" s="267"/>
      <c r="DK1193" s="267"/>
      <c r="DL1193" s="267"/>
      <c r="DM1193" s="267"/>
      <c r="DN1193" s="267"/>
      <c r="DO1193" s="267"/>
      <c r="DP1193" s="267"/>
      <c r="DQ1193" s="267"/>
      <c r="DR1193" s="267"/>
      <c r="DS1193" s="267"/>
      <c r="DT1193" s="267"/>
      <c r="DU1193" s="267"/>
      <c r="DV1193" s="267"/>
      <c r="DW1193" s="267"/>
      <c r="DX1193" s="267"/>
      <c r="DY1193" s="267"/>
      <c r="DZ1193" s="267"/>
      <c r="EA1193" s="267"/>
      <c r="EB1193" s="267"/>
      <c r="EC1193" s="267"/>
      <c r="ED1193" s="267"/>
      <c r="EE1193" s="267"/>
      <c r="EF1193" s="267"/>
      <c r="EG1193" s="267"/>
      <c r="EH1193" s="267"/>
      <c r="EI1193" s="267"/>
      <c r="EJ1193" s="267"/>
      <c r="EK1193" s="267"/>
      <c r="EL1193" s="267"/>
      <c r="EM1193" s="267"/>
      <c r="EN1193" s="267"/>
      <c r="EO1193" s="267"/>
      <c r="EP1193" s="267"/>
      <c r="EQ1193" s="267"/>
      <c r="ER1193" s="267"/>
      <c r="ES1193" s="267"/>
      <c r="ET1193" s="267"/>
      <c r="EU1193" s="267"/>
      <c r="EV1193" s="267"/>
      <c r="EW1193" s="267"/>
      <c r="EX1193" s="267"/>
      <c r="EY1193" s="267"/>
      <c r="EZ1193" s="267"/>
      <c r="FA1193" s="267"/>
      <c r="FB1193" s="267"/>
      <c r="FC1193" s="267"/>
      <c r="FD1193" s="267"/>
      <c r="FE1193" s="267"/>
      <c r="FF1193" s="267"/>
      <c r="FG1193" s="267"/>
      <c r="FH1193" s="267"/>
      <c r="FI1193" s="267"/>
      <c r="FJ1193" s="267"/>
      <c r="FK1193" s="267"/>
      <c r="FL1193" s="267"/>
      <c r="FM1193" s="267"/>
      <c r="FN1193" s="267"/>
      <c r="FO1193" s="267"/>
      <c r="FP1193" s="267"/>
      <c r="FQ1193" s="267"/>
      <c r="FR1193" s="267"/>
      <c r="FS1193" s="267"/>
      <c r="FT1193" s="267"/>
      <c r="FU1193" s="267"/>
      <c r="FV1193" s="267"/>
      <c r="FW1193" s="267"/>
      <c r="FX1193" s="267"/>
      <c r="FY1193" s="267"/>
      <c r="FZ1193" s="267"/>
      <c r="GA1193" s="267"/>
      <c r="GB1193" s="267"/>
      <c r="GC1193" s="267"/>
      <c r="GD1193" s="267"/>
      <c r="GE1193" s="267"/>
      <c r="GF1193" s="267"/>
      <c r="GG1193" s="267"/>
      <c r="GH1193" s="267"/>
      <c r="GI1193" s="267"/>
      <c r="GJ1193" s="267"/>
      <c r="GK1193" s="267"/>
      <c r="GL1193" s="267"/>
      <c r="GM1193" s="267"/>
      <c r="GN1193" s="267"/>
      <c r="GO1193" s="267"/>
      <c r="GP1193" s="267"/>
      <c r="GQ1193" s="267"/>
      <c r="GR1193" s="267"/>
      <c r="GS1193" s="267"/>
      <c r="GT1193" s="267"/>
      <c r="GU1193" s="267"/>
      <c r="GV1193" s="267"/>
    </row>
    <row r="1195" spans="1:204" s="502" customFormat="1">
      <c r="A1195" s="258"/>
      <c r="B1195" s="425"/>
      <c r="C1195" s="260"/>
      <c r="D1195" s="261"/>
      <c r="E1195" s="262"/>
      <c r="F1195" s="263"/>
      <c r="G1195" s="426"/>
      <c r="H1195" s="428"/>
      <c r="I1195" s="507"/>
      <c r="J1195" s="508"/>
      <c r="K1195" s="509"/>
      <c r="L1195" s="510"/>
      <c r="N1195" s="511"/>
      <c r="O1195" s="511"/>
      <c r="P1195" s="267"/>
      <c r="Q1195" s="267"/>
      <c r="R1195" s="267"/>
      <c r="S1195" s="267"/>
      <c r="T1195" s="267"/>
      <c r="U1195" s="267"/>
      <c r="V1195" s="267"/>
      <c r="W1195" s="267"/>
      <c r="X1195" s="267"/>
      <c r="Y1195" s="267"/>
      <c r="Z1195" s="267"/>
      <c r="AA1195" s="267"/>
      <c r="AB1195" s="267"/>
      <c r="AC1195" s="267"/>
      <c r="AD1195" s="267"/>
      <c r="AE1195" s="267"/>
      <c r="AF1195" s="267"/>
      <c r="AG1195" s="267"/>
      <c r="AH1195" s="267"/>
      <c r="AI1195" s="267"/>
      <c r="AJ1195" s="267"/>
      <c r="AK1195" s="267"/>
      <c r="AL1195" s="267"/>
      <c r="AM1195" s="267"/>
      <c r="AN1195" s="267"/>
      <c r="AO1195" s="267"/>
      <c r="AP1195" s="267"/>
      <c r="AQ1195" s="267"/>
      <c r="AR1195" s="267"/>
      <c r="AS1195" s="267"/>
      <c r="AT1195" s="267"/>
      <c r="AU1195" s="267"/>
      <c r="AV1195" s="267"/>
      <c r="AW1195" s="267"/>
      <c r="AX1195" s="267"/>
      <c r="AY1195" s="267"/>
      <c r="AZ1195" s="267"/>
      <c r="BA1195" s="267"/>
      <c r="BB1195" s="267"/>
      <c r="BC1195" s="267"/>
      <c r="BD1195" s="267"/>
      <c r="BE1195" s="267"/>
      <c r="BF1195" s="267"/>
      <c r="BG1195" s="267"/>
      <c r="BH1195" s="267"/>
      <c r="BI1195" s="267"/>
      <c r="BJ1195" s="267"/>
      <c r="BK1195" s="267"/>
      <c r="BL1195" s="267"/>
      <c r="BM1195" s="267"/>
      <c r="BN1195" s="267"/>
      <c r="BO1195" s="267"/>
      <c r="BP1195" s="267"/>
      <c r="BQ1195" s="267"/>
      <c r="BR1195" s="267"/>
      <c r="BS1195" s="26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267"/>
      <c r="CJ1195" s="267"/>
      <c r="CK1195" s="267"/>
      <c r="CL1195" s="267"/>
      <c r="CM1195" s="267"/>
      <c r="CN1195" s="267"/>
      <c r="CO1195" s="267"/>
      <c r="CP1195" s="267"/>
      <c r="CQ1195" s="267"/>
      <c r="CR1195" s="267"/>
      <c r="CS1195" s="267"/>
      <c r="CT1195" s="267"/>
      <c r="CU1195" s="267"/>
      <c r="CV1195" s="267"/>
      <c r="CW1195" s="267"/>
      <c r="CX1195" s="267"/>
      <c r="CY1195" s="267"/>
      <c r="CZ1195" s="267"/>
      <c r="DA1195" s="267"/>
      <c r="DB1195" s="267"/>
      <c r="DC1195" s="267"/>
      <c r="DD1195" s="267"/>
      <c r="DE1195" s="267"/>
      <c r="DF1195" s="267"/>
      <c r="DG1195" s="267"/>
      <c r="DH1195" s="267"/>
      <c r="DI1195" s="267"/>
      <c r="DJ1195" s="267"/>
      <c r="DK1195" s="267"/>
      <c r="DL1195" s="267"/>
      <c r="DM1195" s="267"/>
      <c r="DN1195" s="267"/>
      <c r="DO1195" s="267"/>
      <c r="DP1195" s="267"/>
      <c r="DQ1195" s="267"/>
      <c r="DR1195" s="267"/>
      <c r="DS1195" s="267"/>
      <c r="DT1195" s="267"/>
      <c r="DU1195" s="267"/>
      <c r="DV1195" s="267"/>
      <c r="DW1195" s="267"/>
      <c r="DX1195" s="267"/>
      <c r="DY1195" s="267"/>
      <c r="DZ1195" s="267"/>
      <c r="EA1195" s="267"/>
      <c r="EB1195" s="267"/>
      <c r="EC1195" s="267"/>
      <c r="ED1195" s="267"/>
      <c r="EE1195" s="267"/>
      <c r="EF1195" s="267"/>
      <c r="EG1195" s="267"/>
      <c r="EH1195" s="267"/>
      <c r="EI1195" s="267"/>
      <c r="EJ1195" s="267"/>
      <c r="EK1195" s="267"/>
      <c r="EL1195" s="267"/>
      <c r="EM1195" s="267"/>
      <c r="EN1195" s="267"/>
      <c r="EO1195" s="267"/>
      <c r="EP1195" s="267"/>
      <c r="EQ1195" s="267"/>
      <c r="ER1195" s="267"/>
      <c r="ES1195" s="267"/>
      <c r="ET1195" s="267"/>
      <c r="EU1195" s="267"/>
      <c r="EV1195" s="267"/>
      <c r="EW1195" s="267"/>
      <c r="EX1195" s="267"/>
      <c r="EY1195" s="267"/>
      <c r="EZ1195" s="267"/>
      <c r="FA1195" s="267"/>
      <c r="FB1195" s="267"/>
      <c r="FC1195" s="267"/>
      <c r="FD1195" s="267"/>
      <c r="FE1195" s="267"/>
      <c r="FF1195" s="267"/>
      <c r="FG1195" s="267"/>
      <c r="FH1195" s="267"/>
      <c r="FI1195" s="267"/>
      <c r="FJ1195" s="267"/>
      <c r="FK1195" s="267"/>
      <c r="FL1195" s="267"/>
      <c r="FM1195" s="267"/>
      <c r="FN1195" s="267"/>
      <c r="FO1195" s="267"/>
      <c r="FP1195" s="267"/>
      <c r="FQ1195" s="267"/>
      <c r="FR1195" s="267"/>
      <c r="FS1195" s="267"/>
      <c r="FT1195" s="267"/>
      <c r="FU1195" s="267"/>
      <c r="FV1195" s="267"/>
      <c r="FW1195" s="267"/>
      <c r="FX1195" s="267"/>
      <c r="FY1195" s="267"/>
      <c r="FZ1195" s="267"/>
      <c r="GA1195" s="267"/>
      <c r="GB1195" s="267"/>
      <c r="GC1195" s="267"/>
      <c r="GD1195" s="267"/>
      <c r="GE1195" s="267"/>
      <c r="GF1195" s="267"/>
      <c r="GG1195" s="267"/>
      <c r="GH1195" s="267"/>
      <c r="GI1195" s="267"/>
      <c r="GJ1195" s="267"/>
      <c r="GK1195" s="267"/>
      <c r="GL1195" s="267"/>
      <c r="GM1195" s="267"/>
      <c r="GN1195" s="267"/>
      <c r="GO1195" s="267"/>
      <c r="GP1195" s="267"/>
      <c r="GQ1195" s="267"/>
      <c r="GR1195" s="267"/>
      <c r="GS1195" s="267"/>
      <c r="GT1195" s="267"/>
      <c r="GU1195" s="267"/>
      <c r="GV1195" s="267"/>
    </row>
    <row r="1197" spans="1:204" s="502" customFormat="1">
      <c r="A1197" s="258"/>
      <c r="B1197" s="425"/>
      <c r="C1197" s="260"/>
      <c r="D1197" s="261"/>
      <c r="E1197" s="262"/>
      <c r="F1197" s="263"/>
      <c r="G1197" s="426"/>
      <c r="H1197" s="428"/>
      <c r="I1197" s="507"/>
      <c r="J1197" s="508"/>
      <c r="K1197" s="509"/>
      <c r="L1197" s="510"/>
      <c r="N1197" s="511"/>
      <c r="O1197" s="511"/>
      <c r="P1197" s="267"/>
      <c r="Q1197" s="267"/>
      <c r="R1197" s="267"/>
      <c r="S1197" s="267"/>
      <c r="T1197" s="267"/>
      <c r="U1197" s="267"/>
      <c r="V1197" s="267"/>
      <c r="W1197" s="267"/>
      <c r="X1197" s="267"/>
      <c r="Y1197" s="267"/>
      <c r="Z1197" s="267"/>
      <c r="AA1197" s="267"/>
      <c r="AB1197" s="267"/>
      <c r="AC1197" s="267"/>
      <c r="AD1197" s="267"/>
      <c r="AE1197" s="267"/>
      <c r="AF1197" s="267"/>
      <c r="AG1197" s="267"/>
      <c r="AH1197" s="267"/>
      <c r="AI1197" s="267"/>
      <c r="AJ1197" s="267"/>
      <c r="AK1197" s="267"/>
      <c r="AL1197" s="267"/>
      <c r="AM1197" s="267"/>
      <c r="AN1197" s="267"/>
      <c r="AO1197" s="267"/>
      <c r="AP1197" s="267"/>
      <c r="AQ1197" s="267"/>
      <c r="AR1197" s="267"/>
      <c r="AS1197" s="267"/>
      <c r="AT1197" s="267"/>
      <c r="AU1197" s="267"/>
      <c r="AV1197" s="267"/>
      <c r="AW1197" s="267"/>
      <c r="AX1197" s="267"/>
      <c r="AY1197" s="267"/>
      <c r="AZ1197" s="267"/>
      <c r="BA1197" s="267"/>
      <c r="BB1197" s="267"/>
      <c r="BC1197" s="267"/>
      <c r="BD1197" s="267"/>
      <c r="BE1197" s="267"/>
      <c r="BF1197" s="267"/>
      <c r="BG1197" s="267"/>
      <c r="BH1197" s="267"/>
      <c r="BI1197" s="267"/>
      <c r="BJ1197" s="267"/>
      <c r="BK1197" s="267"/>
      <c r="BL1197" s="267"/>
      <c r="BM1197" s="267"/>
      <c r="BN1197" s="267"/>
      <c r="BO1197" s="267"/>
      <c r="BP1197" s="267"/>
      <c r="BQ1197" s="267"/>
      <c r="BR1197" s="267"/>
      <c r="BS1197" s="26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267"/>
      <c r="CJ1197" s="267"/>
      <c r="CK1197" s="267"/>
      <c r="CL1197" s="267"/>
      <c r="CM1197" s="267"/>
      <c r="CN1197" s="267"/>
      <c r="CO1197" s="267"/>
      <c r="CP1197" s="267"/>
      <c r="CQ1197" s="267"/>
      <c r="CR1197" s="267"/>
      <c r="CS1197" s="267"/>
      <c r="CT1197" s="267"/>
      <c r="CU1197" s="267"/>
      <c r="CV1197" s="267"/>
      <c r="CW1197" s="267"/>
      <c r="CX1197" s="267"/>
      <c r="CY1197" s="267"/>
      <c r="CZ1197" s="267"/>
      <c r="DA1197" s="267"/>
      <c r="DB1197" s="267"/>
      <c r="DC1197" s="267"/>
      <c r="DD1197" s="267"/>
      <c r="DE1197" s="267"/>
      <c r="DF1197" s="267"/>
      <c r="DG1197" s="267"/>
      <c r="DH1197" s="267"/>
      <c r="DI1197" s="267"/>
      <c r="DJ1197" s="267"/>
      <c r="DK1197" s="267"/>
      <c r="DL1197" s="267"/>
      <c r="DM1197" s="267"/>
      <c r="DN1197" s="267"/>
      <c r="DO1197" s="267"/>
      <c r="DP1197" s="267"/>
      <c r="DQ1197" s="267"/>
      <c r="DR1197" s="267"/>
      <c r="DS1197" s="267"/>
      <c r="DT1197" s="267"/>
      <c r="DU1197" s="267"/>
      <c r="DV1197" s="267"/>
      <c r="DW1197" s="267"/>
      <c r="DX1197" s="267"/>
      <c r="DY1197" s="267"/>
      <c r="DZ1197" s="267"/>
      <c r="EA1197" s="267"/>
      <c r="EB1197" s="267"/>
      <c r="EC1197" s="267"/>
      <c r="ED1197" s="267"/>
      <c r="EE1197" s="267"/>
      <c r="EF1197" s="267"/>
      <c r="EG1197" s="267"/>
      <c r="EH1197" s="267"/>
      <c r="EI1197" s="267"/>
      <c r="EJ1197" s="267"/>
      <c r="EK1197" s="267"/>
      <c r="EL1197" s="267"/>
      <c r="EM1197" s="267"/>
      <c r="EN1197" s="267"/>
      <c r="EO1197" s="267"/>
      <c r="EP1197" s="267"/>
      <c r="EQ1197" s="267"/>
      <c r="ER1197" s="267"/>
      <c r="ES1197" s="267"/>
      <c r="ET1197" s="267"/>
      <c r="EU1197" s="267"/>
      <c r="EV1197" s="267"/>
      <c r="EW1197" s="267"/>
      <c r="EX1197" s="267"/>
      <c r="EY1197" s="267"/>
      <c r="EZ1197" s="267"/>
      <c r="FA1197" s="267"/>
      <c r="FB1197" s="267"/>
      <c r="FC1197" s="267"/>
      <c r="FD1197" s="267"/>
      <c r="FE1197" s="267"/>
      <c r="FF1197" s="267"/>
      <c r="FG1197" s="267"/>
      <c r="FH1197" s="267"/>
      <c r="FI1197" s="267"/>
      <c r="FJ1197" s="267"/>
      <c r="FK1197" s="267"/>
      <c r="FL1197" s="267"/>
      <c r="FM1197" s="267"/>
      <c r="FN1197" s="267"/>
      <c r="FO1197" s="267"/>
      <c r="FP1197" s="267"/>
      <c r="FQ1197" s="267"/>
      <c r="FR1197" s="267"/>
      <c r="FS1197" s="267"/>
      <c r="FT1197" s="267"/>
      <c r="FU1197" s="267"/>
      <c r="FV1197" s="267"/>
      <c r="FW1197" s="267"/>
      <c r="FX1197" s="267"/>
      <c r="FY1197" s="267"/>
      <c r="FZ1197" s="267"/>
      <c r="GA1197" s="267"/>
      <c r="GB1197" s="267"/>
      <c r="GC1197" s="267"/>
      <c r="GD1197" s="267"/>
      <c r="GE1197" s="267"/>
      <c r="GF1197" s="267"/>
      <c r="GG1197" s="267"/>
      <c r="GH1197" s="267"/>
      <c r="GI1197" s="267"/>
      <c r="GJ1197" s="267"/>
      <c r="GK1197" s="267"/>
      <c r="GL1197" s="267"/>
      <c r="GM1197" s="267"/>
      <c r="GN1197" s="267"/>
      <c r="GO1197" s="267"/>
      <c r="GP1197" s="267"/>
      <c r="GQ1197" s="267"/>
      <c r="GR1197" s="267"/>
      <c r="GS1197" s="267"/>
      <c r="GT1197" s="267"/>
      <c r="GU1197" s="267"/>
      <c r="GV1197" s="267"/>
    </row>
    <row r="1199" spans="1:204" s="502" customFormat="1">
      <c r="A1199" s="258"/>
      <c r="B1199" s="425"/>
      <c r="C1199" s="260"/>
      <c r="D1199" s="261"/>
      <c r="E1199" s="262"/>
      <c r="F1199" s="263"/>
      <c r="G1199" s="426"/>
      <c r="H1199" s="428"/>
      <c r="I1199" s="507"/>
      <c r="J1199" s="508"/>
      <c r="K1199" s="509"/>
      <c r="L1199" s="510"/>
      <c r="N1199" s="511"/>
      <c r="O1199" s="511"/>
      <c r="P1199" s="267"/>
      <c r="Q1199" s="267"/>
      <c r="R1199" s="267"/>
      <c r="S1199" s="267"/>
      <c r="T1199" s="267"/>
      <c r="U1199" s="267"/>
      <c r="V1199" s="267"/>
      <c r="W1199" s="267"/>
      <c r="X1199" s="267"/>
      <c r="Y1199" s="267"/>
      <c r="Z1199" s="267"/>
      <c r="AA1199" s="267"/>
      <c r="AB1199" s="267"/>
      <c r="AC1199" s="267"/>
      <c r="AD1199" s="267"/>
      <c r="AE1199" s="267"/>
      <c r="AF1199" s="267"/>
      <c r="AG1199" s="267"/>
      <c r="AH1199" s="267"/>
      <c r="AI1199" s="267"/>
      <c r="AJ1199" s="267"/>
      <c r="AK1199" s="267"/>
      <c r="AL1199" s="267"/>
      <c r="AM1199" s="267"/>
      <c r="AN1199" s="267"/>
      <c r="AO1199" s="267"/>
      <c r="AP1199" s="267"/>
      <c r="AQ1199" s="267"/>
      <c r="AR1199" s="267"/>
      <c r="AS1199" s="267"/>
      <c r="AT1199" s="267"/>
      <c r="AU1199" s="267"/>
      <c r="AV1199" s="267"/>
      <c r="AW1199" s="267"/>
      <c r="AX1199" s="267"/>
      <c r="AY1199" s="267"/>
      <c r="AZ1199" s="267"/>
      <c r="BA1199" s="267"/>
      <c r="BB1199" s="267"/>
      <c r="BC1199" s="267"/>
      <c r="BD1199" s="267"/>
      <c r="BE1199" s="267"/>
      <c r="BF1199" s="267"/>
      <c r="BG1199" s="267"/>
      <c r="BH1199" s="267"/>
      <c r="BI1199" s="267"/>
      <c r="BJ1199" s="267"/>
      <c r="BK1199" s="267"/>
      <c r="BL1199" s="267"/>
      <c r="BM1199" s="267"/>
      <c r="BN1199" s="267"/>
      <c r="BO1199" s="267"/>
      <c r="BP1199" s="267"/>
      <c r="BQ1199" s="267"/>
      <c r="BR1199" s="267"/>
      <c r="BS1199" s="26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267"/>
      <c r="CJ1199" s="267"/>
      <c r="CK1199" s="267"/>
      <c r="CL1199" s="267"/>
      <c r="CM1199" s="267"/>
      <c r="CN1199" s="267"/>
      <c r="CO1199" s="267"/>
      <c r="CP1199" s="267"/>
      <c r="CQ1199" s="267"/>
      <c r="CR1199" s="267"/>
      <c r="CS1199" s="267"/>
      <c r="CT1199" s="267"/>
      <c r="CU1199" s="267"/>
      <c r="CV1199" s="267"/>
      <c r="CW1199" s="267"/>
      <c r="CX1199" s="267"/>
      <c r="CY1199" s="267"/>
      <c r="CZ1199" s="267"/>
      <c r="DA1199" s="267"/>
      <c r="DB1199" s="267"/>
      <c r="DC1199" s="267"/>
      <c r="DD1199" s="267"/>
      <c r="DE1199" s="267"/>
      <c r="DF1199" s="267"/>
      <c r="DG1199" s="267"/>
      <c r="DH1199" s="267"/>
      <c r="DI1199" s="267"/>
      <c r="DJ1199" s="267"/>
      <c r="DK1199" s="267"/>
      <c r="DL1199" s="267"/>
      <c r="DM1199" s="267"/>
      <c r="DN1199" s="267"/>
      <c r="DO1199" s="267"/>
      <c r="DP1199" s="267"/>
      <c r="DQ1199" s="267"/>
      <c r="DR1199" s="267"/>
      <c r="DS1199" s="267"/>
      <c r="DT1199" s="267"/>
      <c r="DU1199" s="267"/>
      <c r="DV1199" s="267"/>
      <c r="DW1199" s="267"/>
      <c r="DX1199" s="267"/>
      <c r="DY1199" s="267"/>
      <c r="DZ1199" s="267"/>
      <c r="EA1199" s="267"/>
      <c r="EB1199" s="267"/>
      <c r="EC1199" s="267"/>
      <c r="ED1199" s="267"/>
      <c r="EE1199" s="267"/>
      <c r="EF1199" s="267"/>
      <c r="EG1199" s="267"/>
      <c r="EH1199" s="267"/>
      <c r="EI1199" s="267"/>
      <c r="EJ1199" s="267"/>
      <c r="EK1199" s="267"/>
      <c r="EL1199" s="267"/>
      <c r="EM1199" s="267"/>
      <c r="EN1199" s="267"/>
      <c r="EO1199" s="267"/>
      <c r="EP1199" s="267"/>
      <c r="EQ1199" s="267"/>
      <c r="ER1199" s="267"/>
      <c r="ES1199" s="267"/>
      <c r="ET1199" s="267"/>
      <c r="EU1199" s="267"/>
      <c r="EV1199" s="267"/>
      <c r="EW1199" s="267"/>
      <c r="EX1199" s="267"/>
      <c r="EY1199" s="267"/>
      <c r="EZ1199" s="267"/>
      <c r="FA1199" s="267"/>
      <c r="FB1199" s="267"/>
      <c r="FC1199" s="267"/>
      <c r="FD1199" s="267"/>
      <c r="FE1199" s="267"/>
      <c r="FF1199" s="267"/>
      <c r="FG1199" s="267"/>
      <c r="FH1199" s="267"/>
      <c r="FI1199" s="267"/>
      <c r="FJ1199" s="267"/>
      <c r="FK1199" s="267"/>
      <c r="FL1199" s="267"/>
      <c r="FM1199" s="267"/>
      <c r="FN1199" s="267"/>
      <c r="FO1199" s="267"/>
      <c r="FP1199" s="267"/>
      <c r="FQ1199" s="267"/>
      <c r="FR1199" s="267"/>
      <c r="FS1199" s="267"/>
      <c r="FT1199" s="267"/>
      <c r="FU1199" s="267"/>
      <c r="FV1199" s="267"/>
      <c r="FW1199" s="267"/>
      <c r="FX1199" s="267"/>
      <c r="FY1199" s="267"/>
      <c r="FZ1199" s="267"/>
      <c r="GA1199" s="267"/>
      <c r="GB1199" s="267"/>
      <c r="GC1199" s="267"/>
      <c r="GD1199" s="267"/>
      <c r="GE1199" s="267"/>
      <c r="GF1199" s="267"/>
      <c r="GG1199" s="267"/>
      <c r="GH1199" s="267"/>
      <c r="GI1199" s="267"/>
      <c r="GJ1199" s="267"/>
      <c r="GK1199" s="267"/>
      <c r="GL1199" s="267"/>
      <c r="GM1199" s="267"/>
      <c r="GN1199" s="267"/>
      <c r="GO1199" s="267"/>
      <c r="GP1199" s="267"/>
      <c r="GQ1199" s="267"/>
      <c r="GR1199" s="267"/>
      <c r="GS1199" s="267"/>
      <c r="GT1199" s="267"/>
      <c r="GU1199" s="267"/>
      <c r="GV1199" s="267"/>
    </row>
    <row r="1201" spans="1:204" s="502" customFormat="1">
      <c r="A1201" s="258"/>
      <c r="B1201" s="425"/>
      <c r="C1201" s="260"/>
      <c r="D1201" s="261"/>
      <c r="E1201" s="262"/>
      <c r="F1201" s="263"/>
      <c r="G1201" s="426"/>
      <c r="H1201" s="428"/>
      <c r="I1201" s="507"/>
      <c r="J1201" s="508"/>
      <c r="K1201" s="509"/>
      <c r="L1201" s="510"/>
      <c r="N1201" s="511"/>
      <c r="O1201" s="511"/>
      <c r="P1201" s="267"/>
      <c r="Q1201" s="267"/>
      <c r="R1201" s="267"/>
      <c r="S1201" s="267"/>
      <c r="T1201" s="267"/>
      <c r="U1201" s="267"/>
      <c r="V1201" s="267"/>
      <c r="W1201" s="267"/>
      <c r="X1201" s="267"/>
      <c r="Y1201" s="267"/>
      <c r="Z1201" s="267"/>
      <c r="AA1201" s="267"/>
      <c r="AB1201" s="267"/>
      <c r="AC1201" s="267"/>
      <c r="AD1201" s="267"/>
      <c r="AE1201" s="267"/>
      <c r="AF1201" s="267"/>
      <c r="AG1201" s="267"/>
      <c r="AH1201" s="267"/>
      <c r="AI1201" s="267"/>
      <c r="AJ1201" s="267"/>
      <c r="AK1201" s="267"/>
      <c r="AL1201" s="267"/>
      <c r="AM1201" s="267"/>
      <c r="AN1201" s="267"/>
      <c r="AO1201" s="267"/>
      <c r="AP1201" s="267"/>
      <c r="AQ1201" s="267"/>
      <c r="AR1201" s="267"/>
      <c r="AS1201" s="267"/>
      <c r="AT1201" s="267"/>
      <c r="AU1201" s="267"/>
      <c r="AV1201" s="267"/>
      <c r="AW1201" s="267"/>
      <c r="AX1201" s="267"/>
      <c r="AY1201" s="267"/>
      <c r="AZ1201" s="267"/>
      <c r="BA1201" s="267"/>
      <c r="BB1201" s="267"/>
      <c r="BC1201" s="267"/>
      <c r="BD1201" s="267"/>
      <c r="BE1201" s="267"/>
      <c r="BF1201" s="267"/>
      <c r="BG1201" s="267"/>
      <c r="BH1201" s="267"/>
      <c r="BI1201" s="267"/>
      <c r="BJ1201" s="267"/>
      <c r="BK1201" s="267"/>
      <c r="BL1201" s="267"/>
      <c r="BM1201" s="267"/>
      <c r="BN1201" s="267"/>
      <c r="BO1201" s="267"/>
      <c r="BP1201" s="267"/>
      <c r="BQ1201" s="267"/>
      <c r="BR1201" s="267"/>
      <c r="BS1201" s="26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267"/>
      <c r="CJ1201" s="267"/>
      <c r="CK1201" s="267"/>
      <c r="CL1201" s="267"/>
      <c r="CM1201" s="267"/>
      <c r="CN1201" s="267"/>
      <c r="CO1201" s="267"/>
      <c r="CP1201" s="267"/>
      <c r="CQ1201" s="267"/>
      <c r="CR1201" s="267"/>
      <c r="CS1201" s="267"/>
      <c r="CT1201" s="267"/>
      <c r="CU1201" s="267"/>
      <c r="CV1201" s="267"/>
      <c r="CW1201" s="267"/>
      <c r="CX1201" s="267"/>
      <c r="CY1201" s="267"/>
      <c r="CZ1201" s="267"/>
      <c r="DA1201" s="267"/>
      <c r="DB1201" s="267"/>
      <c r="DC1201" s="267"/>
      <c r="DD1201" s="267"/>
      <c r="DE1201" s="267"/>
      <c r="DF1201" s="267"/>
      <c r="DG1201" s="267"/>
      <c r="DH1201" s="267"/>
      <c r="DI1201" s="267"/>
      <c r="DJ1201" s="267"/>
      <c r="DK1201" s="267"/>
      <c r="DL1201" s="267"/>
      <c r="DM1201" s="267"/>
      <c r="DN1201" s="267"/>
      <c r="DO1201" s="267"/>
      <c r="DP1201" s="267"/>
      <c r="DQ1201" s="267"/>
      <c r="DR1201" s="267"/>
      <c r="DS1201" s="267"/>
      <c r="DT1201" s="267"/>
      <c r="DU1201" s="267"/>
      <c r="DV1201" s="267"/>
      <c r="DW1201" s="267"/>
      <c r="DX1201" s="267"/>
      <c r="DY1201" s="267"/>
      <c r="DZ1201" s="267"/>
      <c r="EA1201" s="267"/>
      <c r="EB1201" s="267"/>
      <c r="EC1201" s="267"/>
      <c r="ED1201" s="267"/>
      <c r="EE1201" s="267"/>
      <c r="EF1201" s="267"/>
      <c r="EG1201" s="267"/>
      <c r="EH1201" s="267"/>
      <c r="EI1201" s="267"/>
      <c r="EJ1201" s="267"/>
      <c r="EK1201" s="267"/>
      <c r="EL1201" s="267"/>
      <c r="EM1201" s="267"/>
      <c r="EN1201" s="267"/>
      <c r="EO1201" s="267"/>
      <c r="EP1201" s="267"/>
      <c r="EQ1201" s="267"/>
      <c r="ER1201" s="267"/>
      <c r="ES1201" s="267"/>
      <c r="ET1201" s="267"/>
      <c r="EU1201" s="267"/>
      <c r="EV1201" s="267"/>
      <c r="EW1201" s="267"/>
      <c r="EX1201" s="267"/>
      <c r="EY1201" s="267"/>
      <c r="EZ1201" s="267"/>
      <c r="FA1201" s="267"/>
      <c r="FB1201" s="267"/>
      <c r="FC1201" s="267"/>
      <c r="FD1201" s="267"/>
      <c r="FE1201" s="267"/>
      <c r="FF1201" s="267"/>
      <c r="FG1201" s="267"/>
      <c r="FH1201" s="267"/>
      <c r="FI1201" s="267"/>
      <c r="FJ1201" s="267"/>
      <c r="FK1201" s="267"/>
      <c r="FL1201" s="267"/>
      <c r="FM1201" s="267"/>
      <c r="FN1201" s="267"/>
      <c r="FO1201" s="267"/>
      <c r="FP1201" s="267"/>
      <c r="FQ1201" s="267"/>
      <c r="FR1201" s="267"/>
      <c r="FS1201" s="267"/>
      <c r="FT1201" s="267"/>
      <c r="FU1201" s="267"/>
      <c r="FV1201" s="267"/>
      <c r="FW1201" s="267"/>
      <c r="FX1201" s="267"/>
      <c r="FY1201" s="267"/>
      <c r="FZ1201" s="267"/>
      <c r="GA1201" s="267"/>
      <c r="GB1201" s="267"/>
      <c r="GC1201" s="267"/>
      <c r="GD1201" s="267"/>
      <c r="GE1201" s="267"/>
      <c r="GF1201" s="267"/>
      <c r="GG1201" s="267"/>
      <c r="GH1201" s="267"/>
      <c r="GI1201" s="267"/>
      <c r="GJ1201" s="267"/>
      <c r="GK1201" s="267"/>
      <c r="GL1201" s="267"/>
      <c r="GM1201" s="267"/>
      <c r="GN1201" s="267"/>
      <c r="GO1201" s="267"/>
      <c r="GP1201" s="267"/>
      <c r="GQ1201" s="267"/>
      <c r="GR1201" s="267"/>
      <c r="GS1201" s="267"/>
      <c r="GT1201" s="267"/>
      <c r="GU1201" s="267"/>
      <c r="GV1201" s="267"/>
    </row>
    <row r="1203" spans="1:204" s="502" customFormat="1">
      <c r="A1203" s="258"/>
      <c r="B1203" s="425"/>
      <c r="C1203" s="260"/>
      <c r="D1203" s="261"/>
      <c r="E1203" s="262"/>
      <c r="F1203" s="263"/>
      <c r="G1203" s="426"/>
      <c r="H1203" s="428"/>
      <c r="I1203" s="507"/>
      <c r="J1203" s="508"/>
      <c r="K1203" s="509"/>
      <c r="L1203" s="510"/>
      <c r="N1203" s="511"/>
      <c r="O1203" s="511"/>
      <c r="P1203" s="267"/>
      <c r="Q1203" s="267"/>
      <c r="R1203" s="267"/>
      <c r="S1203" s="267"/>
      <c r="T1203" s="267"/>
      <c r="U1203" s="267"/>
      <c r="V1203" s="267"/>
      <c r="W1203" s="267"/>
      <c r="X1203" s="267"/>
      <c r="Y1203" s="267"/>
      <c r="Z1203" s="267"/>
      <c r="AA1203" s="267"/>
      <c r="AB1203" s="267"/>
      <c r="AC1203" s="267"/>
      <c r="AD1203" s="267"/>
      <c r="AE1203" s="267"/>
      <c r="AF1203" s="267"/>
      <c r="AG1203" s="267"/>
      <c r="AH1203" s="267"/>
      <c r="AI1203" s="267"/>
      <c r="AJ1203" s="267"/>
      <c r="AK1203" s="267"/>
      <c r="AL1203" s="267"/>
      <c r="AM1203" s="267"/>
      <c r="AN1203" s="267"/>
      <c r="AO1203" s="267"/>
      <c r="AP1203" s="267"/>
      <c r="AQ1203" s="267"/>
      <c r="AR1203" s="267"/>
      <c r="AS1203" s="267"/>
      <c r="AT1203" s="267"/>
      <c r="AU1203" s="267"/>
      <c r="AV1203" s="267"/>
      <c r="AW1203" s="267"/>
      <c r="AX1203" s="267"/>
      <c r="AY1203" s="267"/>
      <c r="AZ1203" s="267"/>
      <c r="BA1203" s="267"/>
      <c r="BB1203" s="267"/>
      <c r="BC1203" s="267"/>
      <c r="BD1203" s="267"/>
      <c r="BE1203" s="267"/>
      <c r="BF1203" s="267"/>
      <c r="BG1203" s="267"/>
      <c r="BH1203" s="267"/>
      <c r="BI1203" s="267"/>
      <c r="BJ1203" s="267"/>
      <c r="BK1203" s="267"/>
      <c r="BL1203" s="267"/>
      <c r="BM1203" s="267"/>
      <c r="BN1203" s="267"/>
      <c r="BO1203" s="267"/>
      <c r="BP1203" s="267"/>
      <c r="BQ1203" s="267"/>
      <c r="BR1203" s="267"/>
      <c r="BS1203" s="26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267"/>
      <c r="CJ1203" s="267"/>
      <c r="CK1203" s="267"/>
      <c r="CL1203" s="267"/>
      <c r="CM1203" s="267"/>
      <c r="CN1203" s="267"/>
      <c r="CO1203" s="267"/>
      <c r="CP1203" s="267"/>
      <c r="CQ1203" s="267"/>
      <c r="CR1203" s="267"/>
      <c r="CS1203" s="267"/>
      <c r="CT1203" s="267"/>
      <c r="CU1203" s="267"/>
      <c r="CV1203" s="267"/>
      <c r="CW1203" s="267"/>
      <c r="CX1203" s="267"/>
      <c r="CY1203" s="267"/>
      <c r="CZ1203" s="267"/>
      <c r="DA1203" s="267"/>
      <c r="DB1203" s="267"/>
      <c r="DC1203" s="267"/>
      <c r="DD1203" s="267"/>
      <c r="DE1203" s="267"/>
      <c r="DF1203" s="267"/>
      <c r="DG1203" s="267"/>
      <c r="DH1203" s="267"/>
      <c r="DI1203" s="267"/>
      <c r="DJ1203" s="267"/>
      <c r="DK1203" s="267"/>
      <c r="DL1203" s="267"/>
      <c r="DM1203" s="267"/>
      <c r="DN1203" s="267"/>
      <c r="DO1203" s="267"/>
      <c r="DP1203" s="267"/>
      <c r="DQ1203" s="267"/>
      <c r="DR1203" s="267"/>
      <c r="DS1203" s="267"/>
      <c r="DT1203" s="267"/>
      <c r="DU1203" s="267"/>
      <c r="DV1203" s="267"/>
      <c r="DW1203" s="267"/>
      <c r="DX1203" s="267"/>
      <c r="DY1203" s="267"/>
      <c r="DZ1203" s="267"/>
      <c r="EA1203" s="267"/>
      <c r="EB1203" s="267"/>
      <c r="EC1203" s="267"/>
      <c r="ED1203" s="267"/>
      <c r="EE1203" s="267"/>
      <c r="EF1203" s="267"/>
      <c r="EG1203" s="267"/>
      <c r="EH1203" s="267"/>
      <c r="EI1203" s="267"/>
      <c r="EJ1203" s="267"/>
      <c r="EK1203" s="267"/>
      <c r="EL1203" s="267"/>
      <c r="EM1203" s="267"/>
      <c r="EN1203" s="267"/>
      <c r="EO1203" s="267"/>
      <c r="EP1203" s="267"/>
      <c r="EQ1203" s="267"/>
      <c r="ER1203" s="267"/>
      <c r="ES1203" s="267"/>
      <c r="ET1203" s="267"/>
      <c r="EU1203" s="267"/>
      <c r="EV1203" s="267"/>
      <c r="EW1203" s="267"/>
      <c r="EX1203" s="267"/>
      <c r="EY1203" s="267"/>
      <c r="EZ1203" s="267"/>
      <c r="FA1203" s="267"/>
      <c r="FB1203" s="267"/>
      <c r="FC1203" s="267"/>
      <c r="FD1203" s="267"/>
      <c r="FE1203" s="267"/>
      <c r="FF1203" s="267"/>
      <c r="FG1203" s="267"/>
      <c r="FH1203" s="267"/>
      <c r="FI1203" s="267"/>
      <c r="FJ1203" s="267"/>
      <c r="FK1203" s="267"/>
      <c r="FL1203" s="267"/>
      <c r="FM1203" s="267"/>
      <c r="FN1203" s="267"/>
      <c r="FO1203" s="267"/>
      <c r="FP1203" s="267"/>
      <c r="FQ1203" s="267"/>
      <c r="FR1203" s="267"/>
      <c r="FS1203" s="267"/>
      <c r="FT1203" s="267"/>
      <c r="FU1203" s="267"/>
      <c r="FV1203" s="267"/>
      <c r="FW1203" s="267"/>
      <c r="FX1203" s="267"/>
      <c r="FY1203" s="267"/>
      <c r="FZ1203" s="267"/>
      <c r="GA1203" s="267"/>
      <c r="GB1203" s="267"/>
      <c r="GC1203" s="267"/>
      <c r="GD1203" s="267"/>
      <c r="GE1203" s="267"/>
      <c r="GF1203" s="267"/>
      <c r="GG1203" s="267"/>
      <c r="GH1203" s="267"/>
      <c r="GI1203" s="267"/>
      <c r="GJ1203" s="267"/>
      <c r="GK1203" s="267"/>
      <c r="GL1203" s="267"/>
      <c r="GM1203" s="267"/>
      <c r="GN1203" s="267"/>
      <c r="GO1203" s="267"/>
      <c r="GP1203" s="267"/>
      <c r="GQ1203" s="267"/>
      <c r="GR1203" s="267"/>
      <c r="GS1203" s="267"/>
      <c r="GT1203" s="267"/>
      <c r="GU1203" s="267"/>
      <c r="GV1203" s="267"/>
    </row>
    <row r="1205" spans="1:204" s="502" customFormat="1">
      <c r="A1205" s="258"/>
      <c r="B1205" s="425"/>
      <c r="C1205" s="260"/>
      <c r="D1205" s="261"/>
      <c r="E1205" s="262"/>
      <c r="F1205" s="263"/>
      <c r="G1205" s="426"/>
      <c r="H1205" s="428"/>
      <c r="I1205" s="507"/>
      <c r="J1205" s="508"/>
      <c r="K1205" s="509"/>
      <c r="L1205" s="510"/>
      <c r="N1205" s="511"/>
      <c r="O1205" s="511"/>
      <c r="P1205" s="267"/>
      <c r="Q1205" s="267"/>
      <c r="R1205" s="267"/>
      <c r="S1205" s="267"/>
      <c r="T1205" s="267"/>
      <c r="U1205" s="267"/>
      <c r="V1205" s="267"/>
      <c r="W1205" s="267"/>
      <c r="X1205" s="267"/>
      <c r="Y1205" s="267"/>
      <c r="Z1205" s="267"/>
      <c r="AA1205" s="267"/>
      <c r="AB1205" s="267"/>
      <c r="AC1205" s="267"/>
      <c r="AD1205" s="267"/>
      <c r="AE1205" s="267"/>
      <c r="AF1205" s="267"/>
      <c r="AG1205" s="267"/>
      <c r="AH1205" s="267"/>
      <c r="AI1205" s="267"/>
      <c r="AJ1205" s="267"/>
      <c r="AK1205" s="267"/>
      <c r="AL1205" s="267"/>
      <c r="AM1205" s="267"/>
      <c r="AN1205" s="267"/>
      <c r="AO1205" s="267"/>
      <c r="AP1205" s="267"/>
      <c r="AQ1205" s="267"/>
      <c r="AR1205" s="267"/>
      <c r="AS1205" s="267"/>
      <c r="AT1205" s="267"/>
      <c r="AU1205" s="267"/>
      <c r="AV1205" s="267"/>
      <c r="AW1205" s="267"/>
      <c r="AX1205" s="267"/>
      <c r="AY1205" s="267"/>
      <c r="AZ1205" s="267"/>
      <c r="BA1205" s="267"/>
      <c r="BB1205" s="267"/>
      <c r="BC1205" s="267"/>
      <c r="BD1205" s="267"/>
      <c r="BE1205" s="267"/>
      <c r="BF1205" s="267"/>
      <c r="BG1205" s="267"/>
      <c r="BH1205" s="267"/>
      <c r="BI1205" s="267"/>
      <c r="BJ1205" s="267"/>
      <c r="BK1205" s="267"/>
      <c r="BL1205" s="267"/>
      <c r="BM1205" s="267"/>
      <c r="BN1205" s="267"/>
      <c r="BO1205" s="267"/>
      <c r="BP1205" s="267"/>
      <c r="BQ1205" s="267"/>
      <c r="BR1205" s="267"/>
      <c r="BS1205" s="26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267"/>
      <c r="CJ1205" s="267"/>
      <c r="CK1205" s="267"/>
      <c r="CL1205" s="267"/>
      <c r="CM1205" s="267"/>
      <c r="CN1205" s="267"/>
      <c r="CO1205" s="267"/>
      <c r="CP1205" s="267"/>
      <c r="CQ1205" s="267"/>
      <c r="CR1205" s="267"/>
      <c r="CS1205" s="267"/>
      <c r="CT1205" s="267"/>
      <c r="CU1205" s="267"/>
      <c r="CV1205" s="267"/>
      <c r="CW1205" s="267"/>
      <c r="CX1205" s="267"/>
      <c r="CY1205" s="267"/>
      <c r="CZ1205" s="267"/>
      <c r="DA1205" s="267"/>
      <c r="DB1205" s="267"/>
      <c r="DC1205" s="267"/>
      <c r="DD1205" s="267"/>
      <c r="DE1205" s="267"/>
      <c r="DF1205" s="267"/>
      <c r="DG1205" s="267"/>
      <c r="DH1205" s="267"/>
      <c r="DI1205" s="267"/>
      <c r="DJ1205" s="267"/>
      <c r="DK1205" s="267"/>
      <c r="DL1205" s="267"/>
      <c r="DM1205" s="267"/>
      <c r="DN1205" s="267"/>
      <c r="DO1205" s="267"/>
      <c r="DP1205" s="267"/>
      <c r="DQ1205" s="267"/>
      <c r="DR1205" s="267"/>
      <c r="DS1205" s="267"/>
      <c r="DT1205" s="267"/>
      <c r="DU1205" s="267"/>
      <c r="DV1205" s="267"/>
      <c r="DW1205" s="267"/>
      <c r="DX1205" s="267"/>
      <c r="DY1205" s="267"/>
      <c r="DZ1205" s="267"/>
      <c r="EA1205" s="267"/>
      <c r="EB1205" s="267"/>
      <c r="EC1205" s="267"/>
      <c r="ED1205" s="267"/>
      <c r="EE1205" s="267"/>
      <c r="EF1205" s="267"/>
      <c r="EG1205" s="267"/>
      <c r="EH1205" s="267"/>
      <c r="EI1205" s="267"/>
      <c r="EJ1205" s="267"/>
      <c r="EK1205" s="267"/>
      <c r="EL1205" s="267"/>
      <c r="EM1205" s="267"/>
      <c r="EN1205" s="267"/>
      <c r="EO1205" s="267"/>
      <c r="EP1205" s="267"/>
      <c r="EQ1205" s="267"/>
      <c r="ER1205" s="267"/>
      <c r="ES1205" s="267"/>
      <c r="ET1205" s="267"/>
      <c r="EU1205" s="267"/>
      <c r="EV1205" s="267"/>
      <c r="EW1205" s="267"/>
      <c r="EX1205" s="267"/>
      <c r="EY1205" s="267"/>
      <c r="EZ1205" s="267"/>
      <c r="FA1205" s="267"/>
      <c r="FB1205" s="267"/>
      <c r="FC1205" s="267"/>
      <c r="FD1205" s="267"/>
      <c r="FE1205" s="267"/>
      <c r="FF1205" s="267"/>
      <c r="FG1205" s="267"/>
      <c r="FH1205" s="267"/>
      <c r="FI1205" s="267"/>
      <c r="FJ1205" s="267"/>
      <c r="FK1205" s="267"/>
      <c r="FL1205" s="267"/>
      <c r="FM1205" s="267"/>
      <c r="FN1205" s="267"/>
      <c r="FO1205" s="267"/>
      <c r="FP1205" s="267"/>
      <c r="FQ1205" s="267"/>
      <c r="FR1205" s="267"/>
      <c r="FS1205" s="267"/>
      <c r="FT1205" s="267"/>
      <c r="FU1205" s="267"/>
      <c r="FV1205" s="267"/>
      <c r="FW1205" s="267"/>
      <c r="FX1205" s="267"/>
      <c r="FY1205" s="267"/>
      <c r="FZ1205" s="267"/>
      <c r="GA1205" s="267"/>
      <c r="GB1205" s="267"/>
      <c r="GC1205" s="267"/>
      <c r="GD1205" s="267"/>
      <c r="GE1205" s="267"/>
      <c r="GF1205" s="267"/>
      <c r="GG1205" s="267"/>
      <c r="GH1205" s="267"/>
      <c r="GI1205" s="267"/>
      <c r="GJ1205" s="267"/>
      <c r="GK1205" s="267"/>
      <c r="GL1205" s="267"/>
      <c r="GM1205" s="267"/>
      <c r="GN1205" s="267"/>
      <c r="GO1205" s="267"/>
      <c r="GP1205" s="267"/>
      <c r="GQ1205" s="267"/>
      <c r="GR1205" s="267"/>
      <c r="GS1205" s="267"/>
      <c r="GT1205" s="267"/>
      <c r="GU1205" s="267"/>
      <c r="GV1205" s="267"/>
    </row>
    <row r="1207" spans="1:204" s="502" customFormat="1">
      <c r="A1207" s="258"/>
      <c r="B1207" s="425"/>
      <c r="C1207" s="260"/>
      <c r="D1207" s="261"/>
      <c r="E1207" s="262"/>
      <c r="F1207" s="263"/>
      <c r="G1207" s="426"/>
      <c r="H1207" s="428"/>
      <c r="I1207" s="507"/>
      <c r="J1207" s="508"/>
      <c r="K1207" s="509"/>
      <c r="L1207" s="510"/>
      <c r="N1207" s="511"/>
      <c r="O1207" s="511"/>
      <c r="P1207" s="267"/>
      <c r="Q1207" s="267"/>
      <c r="R1207" s="267"/>
      <c r="S1207" s="267"/>
      <c r="T1207" s="267"/>
      <c r="U1207" s="267"/>
      <c r="V1207" s="267"/>
      <c r="W1207" s="267"/>
      <c r="X1207" s="267"/>
      <c r="Y1207" s="267"/>
      <c r="Z1207" s="267"/>
      <c r="AA1207" s="267"/>
      <c r="AB1207" s="267"/>
      <c r="AC1207" s="267"/>
      <c r="AD1207" s="267"/>
      <c r="AE1207" s="267"/>
      <c r="AF1207" s="267"/>
      <c r="AG1207" s="267"/>
      <c r="AH1207" s="267"/>
      <c r="AI1207" s="267"/>
      <c r="AJ1207" s="267"/>
      <c r="AK1207" s="267"/>
      <c r="AL1207" s="267"/>
      <c r="AM1207" s="267"/>
      <c r="AN1207" s="267"/>
      <c r="AO1207" s="267"/>
      <c r="AP1207" s="267"/>
      <c r="AQ1207" s="267"/>
      <c r="AR1207" s="267"/>
      <c r="AS1207" s="267"/>
      <c r="AT1207" s="267"/>
      <c r="AU1207" s="267"/>
      <c r="AV1207" s="267"/>
      <c r="AW1207" s="267"/>
      <c r="AX1207" s="267"/>
      <c r="AY1207" s="267"/>
      <c r="AZ1207" s="267"/>
      <c r="BA1207" s="267"/>
      <c r="BB1207" s="267"/>
      <c r="BC1207" s="267"/>
      <c r="BD1207" s="267"/>
      <c r="BE1207" s="267"/>
      <c r="BF1207" s="267"/>
      <c r="BG1207" s="267"/>
      <c r="BH1207" s="267"/>
      <c r="BI1207" s="267"/>
      <c r="BJ1207" s="267"/>
      <c r="BK1207" s="267"/>
      <c r="BL1207" s="267"/>
      <c r="BM1207" s="267"/>
      <c r="BN1207" s="267"/>
      <c r="BO1207" s="267"/>
      <c r="BP1207" s="267"/>
      <c r="BQ1207" s="267"/>
      <c r="BR1207" s="267"/>
      <c r="BS1207" s="26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267"/>
      <c r="CJ1207" s="267"/>
      <c r="CK1207" s="267"/>
      <c r="CL1207" s="267"/>
      <c r="CM1207" s="267"/>
      <c r="CN1207" s="267"/>
      <c r="CO1207" s="267"/>
      <c r="CP1207" s="267"/>
      <c r="CQ1207" s="267"/>
      <c r="CR1207" s="267"/>
      <c r="CS1207" s="267"/>
      <c r="CT1207" s="267"/>
      <c r="CU1207" s="267"/>
      <c r="CV1207" s="267"/>
      <c r="CW1207" s="267"/>
      <c r="CX1207" s="267"/>
      <c r="CY1207" s="267"/>
      <c r="CZ1207" s="267"/>
      <c r="DA1207" s="267"/>
      <c r="DB1207" s="267"/>
      <c r="DC1207" s="267"/>
      <c r="DD1207" s="267"/>
      <c r="DE1207" s="267"/>
      <c r="DF1207" s="267"/>
      <c r="DG1207" s="267"/>
      <c r="DH1207" s="267"/>
      <c r="DI1207" s="267"/>
      <c r="DJ1207" s="267"/>
      <c r="DK1207" s="267"/>
      <c r="DL1207" s="267"/>
      <c r="DM1207" s="267"/>
      <c r="DN1207" s="267"/>
      <c r="DO1207" s="267"/>
      <c r="DP1207" s="267"/>
      <c r="DQ1207" s="267"/>
      <c r="DR1207" s="267"/>
      <c r="DS1207" s="267"/>
      <c r="DT1207" s="267"/>
      <c r="DU1207" s="267"/>
      <c r="DV1207" s="267"/>
      <c r="DW1207" s="267"/>
      <c r="DX1207" s="267"/>
      <c r="DY1207" s="267"/>
      <c r="DZ1207" s="267"/>
      <c r="EA1207" s="267"/>
      <c r="EB1207" s="267"/>
      <c r="EC1207" s="267"/>
      <c r="ED1207" s="267"/>
      <c r="EE1207" s="267"/>
      <c r="EF1207" s="267"/>
      <c r="EG1207" s="267"/>
      <c r="EH1207" s="267"/>
      <c r="EI1207" s="267"/>
      <c r="EJ1207" s="267"/>
      <c r="EK1207" s="267"/>
      <c r="EL1207" s="267"/>
      <c r="EM1207" s="267"/>
      <c r="EN1207" s="267"/>
      <c r="EO1207" s="267"/>
      <c r="EP1207" s="267"/>
      <c r="EQ1207" s="267"/>
      <c r="ER1207" s="267"/>
      <c r="ES1207" s="267"/>
      <c r="ET1207" s="267"/>
      <c r="EU1207" s="267"/>
      <c r="EV1207" s="267"/>
      <c r="EW1207" s="267"/>
      <c r="EX1207" s="267"/>
      <c r="EY1207" s="267"/>
      <c r="EZ1207" s="267"/>
      <c r="FA1207" s="267"/>
      <c r="FB1207" s="267"/>
      <c r="FC1207" s="267"/>
      <c r="FD1207" s="267"/>
      <c r="FE1207" s="267"/>
      <c r="FF1207" s="267"/>
      <c r="FG1207" s="267"/>
      <c r="FH1207" s="267"/>
      <c r="FI1207" s="267"/>
      <c r="FJ1207" s="267"/>
      <c r="FK1207" s="267"/>
      <c r="FL1207" s="267"/>
      <c r="FM1207" s="267"/>
      <c r="FN1207" s="267"/>
      <c r="FO1207" s="267"/>
      <c r="FP1207" s="267"/>
      <c r="FQ1207" s="267"/>
      <c r="FR1207" s="267"/>
      <c r="FS1207" s="267"/>
      <c r="FT1207" s="267"/>
      <c r="FU1207" s="267"/>
      <c r="FV1207" s="267"/>
      <c r="FW1207" s="267"/>
      <c r="FX1207" s="267"/>
      <c r="FY1207" s="267"/>
      <c r="FZ1207" s="267"/>
      <c r="GA1207" s="267"/>
      <c r="GB1207" s="267"/>
      <c r="GC1207" s="267"/>
      <c r="GD1207" s="267"/>
      <c r="GE1207" s="267"/>
      <c r="GF1207" s="267"/>
      <c r="GG1207" s="267"/>
      <c r="GH1207" s="267"/>
      <c r="GI1207" s="267"/>
      <c r="GJ1207" s="267"/>
      <c r="GK1207" s="267"/>
      <c r="GL1207" s="267"/>
      <c r="GM1207" s="267"/>
      <c r="GN1207" s="267"/>
      <c r="GO1207" s="267"/>
      <c r="GP1207" s="267"/>
      <c r="GQ1207" s="267"/>
      <c r="GR1207" s="267"/>
      <c r="GS1207" s="267"/>
      <c r="GT1207" s="267"/>
      <c r="GU1207" s="267"/>
      <c r="GV1207" s="267"/>
    </row>
    <row r="1209" spans="1:204" s="502" customFormat="1">
      <c r="A1209" s="258"/>
      <c r="B1209" s="425"/>
      <c r="C1209" s="260"/>
      <c r="D1209" s="261"/>
      <c r="E1209" s="262"/>
      <c r="F1209" s="263"/>
      <c r="G1209" s="426"/>
      <c r="H1209" s="428"/>
      <c r="I1209" s="507"/>
      <c r="J1209" s="508"/>
      <c r="K1209" s="509"/>
      <c r="L1209" s="510"/>
      <c r="N1209" s="511"/>
      <c r="O1209" s="511"/>
      <c r="P1209" s="267"/>
      <c r="Q1209" s="267"/>
      <c r="R1209" s="267"/>
      <c r="S1209" s="267"/>
      <c r="T1209" s="267"/>
      <c r="U1209" s="267"/>
      <c r="V1209" s="267"/>
      <c r="W1209" s="267"/>
      <c r="X1209" s="267"/>
      <c r="Y1209" s="267"/>
      <c r="Z1209" s="267"/>
      <c r="AA1209" s="267"/>
      <c r="AB1209" s="267"/>
      <c r="AC1209" s="267"/>
      <c r="AD1209" s="267"/>
      <c r="AE1209" s="267"/>
      <c r="AF1209" s="267"/>
      <c r="AG1209" s="267"/>
      <c r="AH1209" s="267"/>
      <c r="AI1209" s="267"/>
      <c r="AJ1209" s="267"/>
      <c r="AK1209" s="267"/>
      <c r="AL1209" s="267"/>
      <c r="AM1209" s="267"/>
      <c r="AN1209" s="267"/>
      <c r="AO1209" s="267"/>
      <c r="AP1209" s="267"/>
      <c r="AQ1209" s="267"/>
      <c r="AR1209" s="267"/>
      <c r="AS1209" s="267"/>
      <c r="AT1209" s="267"/>
      <c r="AU1209" s="267"/>
      <c r="AV1209" s="267"/>
      <c r="AW1209" s="267"/>
      <c r="AX1209" s="267"/>
      <c r="AY1209" s="267"/>
      <c r="AZ1209" s="267"/>
      <c r="BA1209" s="267"/>
      <c r="BB1209" s="267"/>
      <c r="BC1209" s="267"/>
      <c r="BD1209" s="267"/>
      <c r="BE1209" s="267"/>
      <c r="BF1209" s="267"/>
      <c r="BG1209" s="267"/>
      <c r="BH1209" s="267"/>
      <c r="BI1209" s="267"/>
      <c r="BJ1209" s="267"/>
      <c r="BK1209" s="267"/>
      <c r="BL1209" s="267"/>
      <c r="BM1209" s="267"/>
      <c r="BN1209" s="267"/>
      <c r="BO1209" s="267"/>
      <c r="BP1209" s="267"/>
      <c r="BQ1209" s="267"/>
      <c r="BR1209" s="267"/>
      <c r="BS1209" s="26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267"/>
      <c r="CJ1209" s="267"/>
      <c r="CK1209" s="267"/>
      <c r="CL1209" s="267"/>
      <c r="CM1209" s="267"/>
      <c r="CN1209" s="267"/>
      <c r="CO1209" s="267"/>
      <c r="CP1209" s="267"/>
      <c r="CQ1209" s="267"/>
      <c r="CR1209" s="267"/>
      <c r="CS1209" s="267"/>
      <c r="CT1209" s="267"/>
      <c r="CU1209" s="267"/>
      <c r="CV1209" s="267"/>
      <c r="CW1209" s="267"/>
      <c r="CX1209" s="267"/>
      <c r="CY1209" s="267"/>
      <c r="CZ1209" s="267"/>
      <c r="DA1209" s="267"/>
      <c r="DB1209" s="267"/>
      <c r="DC1209" s="267"/>
      <c r="DD1209" s="267"/>
      <c r="DE1209" s="267"/>
      <c r="DF1209" s="267"/>
      <c r="DG1209" s="267"/>
      <c r="DH1209" s="267"/>
      <c r="DI1209" s="267"/>
      <c r="DJ1209" s="267"/>
      <c r="DK1209" s="267"/>
      <c r="DL1209" s="267"/>
      <c r="DM1209" s="267"/>
      <c r="DN1209" s="267"/>
      <c r="DO1209" s="267"/>
      <c r="DP1209" s="267"/>
      <c r="DQ1209" s="267"/>
      <c r="DR1209" s="267"/>
      <c r="DS1209" s="267"/>
      <c r="DT1209" s="267"/>
      <c r="DU1209" s="267"/>
      <c r="DV1209" s="267"/>
      <c r="DW1209" s="267"/>
      <c r="DX1209" s="267"/>
      <c r="DY1209" s="267"/>
      <c r="DZ1209" s="267"/>
      <c r="EA1209" s="267"/>
      <c r="EB1209" s="267"/>
      <c r="EC1209" s="267"/>
      <c r="ED1209" s="267"/>
      <c r="EE1209" s="267"/>
      <c r="EF1209" s="267"/>
      <c r="EG1209" s="267"/>
      <c r="EH1209" s="267"/>
      <c r="EI1209" s="267"/>
      <c r="EJ1209" s="267"/>
      <c r="EK1209" s="267"/>
      <c r="EL1209" s="267"/>
      <c r="EM1209" s="267"/>
      <c r="EN1209" s="267"/>
      <c r="EO1209" s="267"/>
      <c r="EP1209" s="267"/>
      <c r="EQ1209" s="267"/>
      <c r="ER1209" s="267"/>
      <c r="ES1209" s="267"/>
      <c r="ET1209" s="267"/>
      <c r="EU1209" s="267"/>
      <c r="EV1209" s="267"/>
      <c r="EW1209" s="267"/>
      <c r="EX1209" s="267"/>
      <c r="EY1209" s="267"/>
      <c r="EZ1209" s="267"/>
      <c r="FA1209" s="267"/>
      <c r="FB1209" s="267"/>
      <c r="FC1209" s="267"/>
      <c r="FD1209" s="267"/>
      <c r="FE1209" s="267"/>
      <c r="FF1209" s="267"/>
      <c r="FG1209" s="267"/>
      <c r="FH1209" s="267"/>
      <c r="FI1209" s="267"/>
      <c r="FJ1209" s="267"/>
      <c r="FK1209" s="267"/>
      <c r="FL1209" s="267"/>
      <c r="FM1209" s="267"/>
      <c r="FN1209" s="267"/>
      <c r="FO1209" s="267"/>
      <c r="FP1209" s="267"/>
      <c r="FQ1209" s="267"/>
      <c r="FR1209" s="267"/>
      <c r="FS1209" s="267"/>
      <c r="FT1209" s="267"/>
      <c r="FU1209" s="267"/>
      <c r="FV1209" s="267"/>
      <c r="FW1209" s="267"/>
      <c r="FX1209" s="267"/>
      <c r="FY1209" s="267"/>
      <c r="FZ1209" s="267"/>
      <c r="GA1209" s="267"/>
      <c r="GB1209" s="267"/>
      <c r="GC1209" s="267"/>
      <c r="GD1209" s="267"/>
      <c r="GE1209" s="267"/>
      <c r="GF1209" s="267"/>
      <c r="GG1209" s="267"/>
      <c r="GH1209" s="267"/>
      <c r="GI1209" s="267"/>
      <c r="GJ1209" s="267"/>
      <c r="GK1209" s="267"/>
      <c r="GL1209" s="267"/>
      <c r="GM1209" s="267"/>
      <c r="GN1209" s="267"/>
      <c r="GO1209" s="267"/>
      <c r="GP1209" s="267"/>
      <c r="GQ1209" s="267"/>
      <c r="GR1209" s="267"/>
      <c r="GS1209" s="267"/>
      <c r="GT1209" s="267"/>
      <c r="GU1209" s="267"/>
      <c r="GV1209" s="267"/>
    </row>
    <row r="1211" spans="1:204" s="502" customFormat="1">
      <c r="A1211" s="258"/>
      <c r="B1211" s="425"/>
      <c r="C1211" s="260"/>
      <c r="D1211" s="261"/>
      <c r="E1211" s="262"/>
      <c r="F1211" s="263"/>
      <c r="G1211" s="426"/>
      <c r="H1211" s="428"/>
      <c r="I1211" s="507"/>
      <c r="J1211" s="508"/>
      <c r="K1211" s="509"/>
      <c r="L1211" s="510"/>
      <c r="N1211" s="511"/>
      <c r="O1211" s="511"/>
      <c r="P1211" s="267"/>
      <c r="Q1211" s="267"/>
      <c r="R1211" s="267"/>
      <c r="S1211" s="267"/>
      <c r="T1211" s="267"/>
      <c r="U1211" s="267"/>
      <c r="V1211" s="267"/>
      <c r="W1211" s="267"/>
      <c r="X1211" s="267"/>
      <c r="Y1211" s="267"/>
      <c r="Z1211" s="267"/>
      <c r="AA1211" s="267"/>
      <c r="AB1211" s="267"/>
      <c r="AC1211" s="267"/>
      <c r="AD1211" s="267"/>
      <c r="AE1211" s="267"/>
      <c r="AF1211" s="267"/>
      <c r="AG1211" s="267"/>
      <c r="AH1211" s="267"/>
      <c r="AI1211" s="267"/>
      <c r="AJ1211" s="267"/>
      <c r="AK1211" s="267"/>
      <c r="AL1211" s="267"/>
      <c r="AM1211" s="267"/>
      <c r="AN1211" s="267"/>
      <c r="AO1211" s="267"/>
      <c r="AP1211" s="267"/>
      <c r="AQ1211" s="267"/>
      <c r="AR1211" s="267"/>
      <c r="AS1211" s="267"/>
      <c r="AT1211" s="267"/>
      <c r="AU1211" s="267"/>
      <c r="AV1211" s="267"/>
      <c r="AW1211" s="267"/>
      <c r="AX1211" s="267"/>
      <c r="AY1211" s="267"/>
      <c r="AZ1211" s="267"/>
      <c r="BA1211" s="267"/>
      <c r="BB1211" s="267"/>
      <c r="BC1211" s="267"/>
      <c r="BD1211" s="267"/>
      <c r="BE1211" s="267"/>
      <c r="BF1211" s="267"/>
      <c r="BG1211" s="267"/>
      <c r="BH1211" s="267"/>
      <c r="BI1211" s="267"/>
      <c r="BJ1211" s="267"/>
      <c r="BK1211" s="267"/>
      <c r="BL1211" s="267"/>
      <c r="BM1211" s="267"/>
      <c r="BN1211" s="267"/>
      <c r="BO1211" s="267"/>
      <c r="BP1211" s="267"/>
      <c r="BQ1211" s="267"/>
      <c r="BR1211" s="267"/>
      <c r="BS1211" s="26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267"/>
      <c r="CJ1211" s="267"/>
      <c r="CK1211" s="267"/>
      <c r="CL1211" s="267"/>
      <c r="CM1211" s="267"/>
      <c r="CN1211" s="267"/>
      <c r="CO1211" s="267"/>
      <c r="CP1211" s="267"/>
      <c r="CQ1211" s="267"/>
      <c r="CR1211" s="267"/>
      <c r="CS1211" s="267"/>
      <c r="CT1211" s="267"/>
      <c r="CU1211" s="267"/>
      <c r="CV1211" s="267"/>
      <c r="CW1211" s="267"/>
      <c r="CX1211" s="267"/>
      <c r="CY1211" s="267"/>
      <c r="CZ1211" s="267"/>
      <c r="DA1211" s="267"/>
      <c r="DB1211" s="267"/>
      <c r="DC1211" s="267"/>
      <c r="DD1211" s="267"/>
      <c r="DE1211" s="267"/>
      <c r="DF1211" s="267"/>
      <c r="DG1211" s="267"/>
      <c r="DH1211" s="267"/>
      <c r="DI1211" s="267"/>
      <c r="DJ1211" s="267"/>
      <c r="DK1211" s="267"/>
      <c r="DL1211" s="267"/>
      <c r="DM1211" s="267"/>
      <c r="DN1211" s="267"/>
      <c r="DO1211" s="267"/>
      <c r="DP1211" s="267"/>
      <c r="DQ1211" s="267"/>
      <c r="DR1211" s="267"/>
      <c r="DS1211" s="267"/>
      <c r="DT1211" s="267"/>
      <c r="DU1211" s="267"/>
      <c r="DV1211" s="267"/>
      <c r="DW1211" s="267"/>
      <c r="DX1211" s="267"/>
      <c r="DY1211" s="267"/>
      <c r="DZ1211" s="267"/>
      <c r="EA1211" s="267"/>
      <c r="EB1211" s="267"/>
      <c r="EC1211" s="267"/>
      <c r="ED1211" s="267"/>
      <c r="EE1211" s="267"/>
      <c r="EF1211" s="267"/>
      <c r="EG1211" s="267"/>
      <c r="EH1211" s="267"/>
      <c r="EI1211" s="267"/>
      <c r="EJ1211" s="267"/>
      <c r="EK1211" s="267"/>
      <c r="EL1211" s="267"/>
      <c r="EM1211" s="267"/>
      <c r="EN1211" s="267"/>
      <c r="EO1211" s="267"/>
      <c r="EP1211" s="267"/>
      <c r="EQ1211" s="267"/>
      <c r="ER1211" s="267"/>
      <c r="ES1211" s="267"/>
      <c r="ET1211" s="267"/>
      <c r="EU1211" s="267"/>
      <c r="EV1211" s="267"/>
      <c r="EW1211" s="267"/>
      <c r="EX1211" s="267"/>
      <c r="EY1211" s="267"/>
      <c r="EZ1211" s="267"/>
      <c r="FA1211" s="267"/>
      <c r="FB1211" s="267"/>
      <c r="FC1211" s="267"/>
      <c r="FD1211" s="267"/>
      <c r="FE1211" s="267"/>
      <c r="FF1211" s="267"/>
      <c r="FG1211" s="267"/>
      <c r="FH1211" s="267"/>
      <c r="FI1211" s="267"/>
      <c r="FJ1211" s="267"/>
      <c r="FK1211" s="267"/>
      <c r="FL1211" s="267"/>
      <c r="FM1211" s="267"/>
      <c r="FN1211" s="267"/>
      <c r="FO1211" s="267"/>
      <c r="FP1211" s="267"/>
      <c r="FQ1211" s="267"/>
      <c r="FR1211" s="267"/>
      <c r="FS1211" s="267"/>
      <c r="FT1211" s="267"/>
      <c r="FU1211" s="267"/>
      <c r="FV1211" s="267"/>
      <c r="FW1211" s="267"/>
      <c r="FX1211" s="267"/>
      <c r="FY1211" s="267"/>
      <c r="FZ1211" s="267"/>
      <c r="GA1211" s="267"/>
      <c r="GB1211" s="267"/>
      <c r="GC1211" s="267"/>
      <c r="GD1211" s="267"/>
      <c r="GE1211" s="267"/>
      <c r="GF1211" s="267"/>
      <c r="GG1211" s="267"/>
      <c r="GH1211" s="267"/>
      <c r="GI1211" s="267"/>
      <c r="GJ1211" s="267"/>
      <c r="GK1211" s="267"/>
      <c r="GL1211" s="267"/>
      <c r="GM1211" s="267"/>
      <c r="GN1211" s="267"/>
      <c r="GO1211" s="267"/>
      <c r="GP1211" s="267"/>
      <c r="GQ1211" s="267"/>
      <c r="GR1211" s="267"/>
      <c r="GS1211" s="267"/>
      <c r="GT1211" s="267"/>
      <c r="GU1211" s="267"/>
      <c r="GV1211" s="267"/>
    </row>
    <row r="1213" spans="1:204" s="502" customFormat="1">
      <c r="A1213" s="258"/>
      <c r="B1213" s="425"/>
      <c r="C1213" s="260"/>
      <c r="D1213" s="261"/>
      <c r="E1213" s="262"/>
      <c r="F1213" s="263"/>
      <c r="G1213" s="426"/>
      <c r="H1213" s="428"/>
      <c r="I1213" s="507"/>
      <c r="J1213" s="508"/>
      <c r="K1213" s="509"/>
      <c r="L1213" s="510"/>
      <c r="N1213" s="511"/>
      <c r="O1213" s="511"/>
      <c r="P1213" s="267"/>
      <c r="Q1213" s="267"/>
      <c r="R1213" s="267"/>
      <c r="S1213" s="267"/>
      <c r="T1213" s="267"/>
      <c r="U1213" s="267"/>
      <c r="V1213" s="267"/>
      <c r="W1213" s="267"/>
      <c r="X1213" s="267"/>
      <c r="Y1213" s="267"/>
      <c r="Z1213" s="267"/>
      <c r="AA1213" s="267"/>
      <c r="AB1213" s="267"/>
      <c r="AC1213" s="267"/>
      <c r="AD1213" s="267"/>
      <c r="AE1213" s="267"/>
      <c r="AF1213" s="267"/>
      <c r="AG1213" s="267"/>
      <c r="AH1213" s="267"/>
      <c r="AI1213" s="267"/>
      <c r="AJ1213" s="267"/>
      <c r="AK1213" s="267"/>
      <c r="AL1213" s="267"/>
      <c r="AM1213" s="267"/>
      <c r="AN1213" s="267"/>
      <c r="AO1213" s="267"/>
      <c r="AP1213" s="267"/>
      <c r="AQ1213" s="267"/>
      <c r="AR1213" s="267"/>
      <c r="AS1213" s="267"/>
      <c r="AT1213" s="267"/>
      <c r="AU1213" s="267"/>
      <c r="AV1213" s="267"/>
      <c r="AW1213" s="267"/>
      <c r="AX1213" s="267"/>
      <c r="AY1213" s="267"/>
      <c r="AZ1213" s="267"/>
      <c r="BA1213" s="267"/>
      <c r="BB1213" s="267"/>
      <c r="BC1213" s="267"/>
      <c r="BD1213" s="267"/>
      <c r="BE1213" s="267"/>
      <c r="BF1213" s="267"/>
      <c r="BG1213" s="267"/>
      <c r="BH1213" s="267"/>
      <c r="BI1213" s="267"/>
      <c r="BJ1213" s="267"/>
      <c r="BK1213" s="267"/>
      <c r="BL1213" s="267"/>
      <c r="BM1213" s="267"/>
      <c r="BN1213" s="267"/>
      <c r="BO1213" s="267"/>
      <c r="BP1213" s="267"/>
      <c r="BQ1213" s="267"/>
      <c r="BR1213" s="267"/>
      <c r="BS1213" s="26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267"/>
      <c r="CJ1213" s="267"/>
      <c r="CK1213" s="267"/>
      <c r="CL1213" s="267"/>
      <c r="CM1213" s="267"/>
      <c r="CN1213" s="267"/>
      <c r="CO1213" s="267"/>
      <c r="CP1213" s="267"/>
      <c r="CQ1213" s="267"/>
      <c r="CR1213" s="267"/>
      <c r="CS1213" s="267"/>
      <c r="CT1213" s="267"/>
      <c r="CU1213" s="267"/>
      <c r="CV1213" s="267"/>
      <c r="CW1213" s="267"/>
      <c r="CX1213" s="267"/>
      <c r="CY1213" s="267"/>
      <c r="CZ1213" s="267"/>
      <c r="DA1213" s="267"/>
      <c r="DB1213" s="267"/>
      <c r="DC1213" s="267"/>
      <c r="DD1213" s="267"/>
      <c r="DE1213" s="267"/>
      <c r="DF1213" s="267"/>
      <c r="DG1213" s="267"/>
      <c r="DH1213" s="267"/>
      <c r="DI1213" s="267"/>
      <c r="DJ1213" s="267"/>
      <c r="DK1213" s="267"/>
      <c r="DL1213" s="267"/>
      <c r="DM1213" s="267"/>
      <c r="DN1213" s="267"/>
      <c r="DO1213" s="267"/>
      <c r="DP1213" s="267"/>
      <c r="DQ1213" s="267"/>
      <c r="DR1213" s="267"/>
      <c r="DS1213" s="267"/>
      <c r="DT1213" s="267"/>
      <c r="DU1213" s="267"/>
      <c r="DV1213" s="267"/>
      <c r="DW1213" s="267"/>
      <c r="DX1213" s="267"/>
      <c r="DY1213" s="267"/>
      <c r="DZ1213" s="267"/>
      <c r="EA1213" s="267"/>
      <c r="EB1213" s="267"/>
      <c r="EC1213" s="267"/>
      <c r="ED1213" s="267"/>
      <c r="EE1213" s="267"/>
      <c r="EF1213" s="267"/>
      <c r="EG1213" s="267"/>
      <c r="EH1213" s="267"/>
      <c r="EI1213" s="267"/>
      <c r="EJ1213" s="267"/>
      <c r="EK1213" s="267"/>
      <c r="EL1213" s="267"/>
      <c r="EM1213" s="267"/>
      <c r="EN1213" s="267"/>
      <c r="EO1213" s="267"/>
      <c r="EP1213" s="267"/>
      <c r="EQ1213" s="267"/>
      <c r="ER1213" s="267"/>
      <c r="ES1213" s="267"/>
      <c r="ET1213" s="267"/>
      <c r="EU1213" s="267"/>
      <c r="EV1213" s="267"/>
      <c r="EW1213" s="267"/>
      <c r="EX1213" s="267"/>
      <c r="EY1213" s="267"/>
      <c r="EZ1213" s="267"/>
      <c r="FA1213" s="267"/>
      <c r="FB1213" s="267"/>
      <c r="FC1213" s="267"/>
      <c r="FD1213" s="267"/>
      <c r="FE1213" s="267"/>
      <c r="FF1213" s="267"/>
      <c r="FG1213" s="267"/>
      <c r="FH1213" s="267"/>
      <c r="FI1213" s="267"/>
      <c r="FJ1213" s="267"/>
      <c r="FK1213" s="267"/>
      <c r="FL1213" s="267"/>
      <c r="FM1213" s="267"/>
      <c r="FN1213" s="267"/>
      <c r="FO1213" s="267"/>
      <c r="FP1213" s="267"/>
      <c r="FQ1213" s="267"/>
      <c r="FR1213" s="267"/>
      <c r="FS1213" s="267"/>
      <c r="FT1213" s="267"/>
      <c r="FU1213" s="267"/>
      <c r="FV1213" s="267"/>
      <c r="FW1213" s="267"/>
      <c r="FX1213" s="267"/>
      <c r="FY1213" s="267"/>
      <c r="FZ1213" s="267"/>
      <c r="GA1213" s="267"/>
      <c r="GB1213" s="267"/>
      <c r="GC1213" s="267"/>
      <c r="GD1213" s="267"/>
      <c r="GE1213" s="267"/>
      <c r="GF1213" s="267"/>
      <c r="GG1213" s="267"/>
      <c r="GH1213" s="267"/>
      <c r="GI1213" s="267"/>
      <c r="GJ1213" s="267"/>
      <c r="GK1213" s="267"/>
      <c r="GL1213" s="267"/>
      <c r="GM1213" s="267"/>
      <c r="GN1213" s="267"/>
      <c r="GO1213" s="267"/>
      <c r="GP1213" s="267"/>
      <c r="GQ1213" s="267"/>
      <c r="GR1213" s="267"/>
      <c r="GS1213" s="267"/>
      <c r="GT1213" s="267"/>
      <c r="GU1213" s="267"/>
      <c r="GV1213" s="267"/>
    </row>
    <row r="1215" spans="1:204" s="502" customFormat="1">
      <c r="A1215" s="258"/>
      <c r="B1215" s="425"/>
      <c r="C1215" s="260"/>
      <c r="D1215" s="261"/>
      <c r="E1215" s="262"/>
      <c r="F1215" s="263"/>
      <c r="G1215" s="426"/>
      <c r="H1215" s="428"/>
      <c r="I1215" s="507"/>
      <c r="J1215" s="508"/>
      <c r="K1215" s="509"/>
      <c r="L1215" s="510"/>
      <c r="N1215" s="511"/>
      <c r="O1215" s="511"/>
      <c r="P1215" s="267"/>
      <c r="Q1215" s="267"/>
      <c r="R1215" s="267"/>
      <c r="S1215" s="267"/>
      <c r="T1215" s="267"/>
      <c r="U1215" s="267"/>
      <c r="V1215" s="267"/>
      <c r="W1215" s="267"/>
      <c r="X1215" s="267"/>
      <c r="Y1215" s="267"/>
      <c r="Z1215" s="267"/>
      <c r="AA1215" s="267"/>
      <c r="AB1215" s="267"/>
      <c r="AC1215" s="267"/>
      <c r="AD1215" s="267"/>
      <c r="AE1215" s="267"/>
      <c r="AF1215" s="267"/>
      <c r="AG1215" s="267"/>
      <c r="AH1215" s="267"/>
      <c r="AI1215" s="267"/>
      <c r="AJ1215" s="267"/>
      <c r="AK1215" s="267"/>
      <c r="AL1215" s="267"/>
      <c r="AM1215" s="267"/>
      <c r="AN1215" s="267"/>
      <c r="AO1215" s="267"/>
      <c r="AP1215" s="267"/>
      <c r="AQ1215" s="267"/>
      <c r="AR1215" s="267"/>
      <c r="AS1215" s="267"/>
      <c r="AT1215" s="267"/>
      <c r="AU1215" s="267"/>
      <c r="AV1215" s="267"/>
      <c r="AW1215" s="267"/>
      <c r="AX1215" s="267"/>
      <c r="AY1215" s="267"/>
      <c r="AZ1215" s="267"/>
      <c r="BA1215" s="267"/>
      <c r="BB1215" s="267"/>
      <c r="BC1215" s="267"/>
      <c r="BD1215" s="267"/>
      <c r="BE1215" s="267"/>
      <c r="BF1215" s="267"/>
      <c r="BG1215" s="267"/>
      <c r="BH1215" s="267"/>
      <c r="BI1215" s="267"/>
      <c r="BJ1215" s="267"/>
      <c r="BK1215" s="267"/>
      <c r="BL1215" s="267"/>
      <c r="BM1215" s="267"/>
      <c r="BN1215" s="267"/>
      <c r="BO1215" s="267"/>
      <c r="BP1215" s="267"/>
      <c r="BQ1215" s="267"/>
      <c r="BR1215" s="267"/>
      <c r="BS1215" s="26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267"/>
      <c r="CJ1215" s="267"/>
      <c r="CK1215" s="267"/>
      <c r="CL1215" s="267"/>
      <c r="CM1215" s="267"/>
      <c r="CN1215" s="267"/>
      <c r="CO1215" s="267"/>
      <c r="CP1215" s="267"/>
      <c r="CQ1215" s="267"/>
      <c r="CR1215" s="267"/>
      <c r="CS1215" s="267"/>
      <c r="CT1215" s="267"/>
      <c r="CU1215" s="267"/>
      <c r="CV1215" s="267"/>
      <c r="CW1215" s="267"/>
      <c r="CX1215" s="267"/>
      <c r="CY1215" s="267"/>
      <c r="CZ1215" s="267"/>
      <c r="DA1215" s="267"/>
      <c r="DB1215" s="267"/>
      <c r="DC1215" s="267"/>
      <c r="DD1215" s="267"/>
      <c r="DE1215" s="267"/>
      <c r="DF1215" s="267"/>
      <c r="DG1215" s="267"/>
      <c r="DH1215" s="267"/>
      <c r="DI1215" s="267"/>
      <c r="DJ1215" s="267"/>
      <c r="DK1215" s="267"/>
      <c r="DL1215" s="267"/>
      <c r="DM1215" s="267"/>
      <c r="DN1215" s="267"/>
      <c r="DO1215" s="267"/>
      <c r="DP1215" s="267"/>
      <c r="DQ1215" s="267"/>
      <c r="DR1215" s="267"/>
      <c r="DS1215" s="267"/>
      <c r="DT1215" s="267"/>
      <c r="DU1215" s="267"/>
      <c r="DV1215" s="267"/>
      <c r="DW1215" s="267"/>
      <c r="DX1215" s="267"/>
      <c r="DY1215" s="267"/>
      <c r="DZ1215" s="267"/>
      <c r="EA1215" s="267"/>
      <c r="EB1215" s="267"/>
      <c r="EC1215" s="267"/>
      <c r="ED1215" s="267"/>
      <c r="EE1215" s="267"/>
      <c r="EF1215" s="267"/>
      <c r="EG1215" s="267"/>
      <c r="EH1215" s="267"/>
      <c r="EI1215" s="267"/>
      <c r="EJ1215" s="267"/>
      <c r="EK1215" s="267"/>
      <c r="EL1215" s="267"/>
      <c r="EM1215" s="267"/>
      <c r="EN1215" s="267"/>
      <c r="EO1215" s="267"/>
      <c r="EP1215" s="267"/>
      <c r="EQ1215" s="267"/>
      <c r="ER1215" s="267"/>
      <c r="ES1215" s="267"/>
      <c r="ET1215" s="267"/>
      <c r="EU1215" s="267"/>
      <c r="EV1215" s="267"/>
      <c r="EW1215" s="267"/>
      <c r="EX1215" s="267"/>
      <c r="EY1215" s="267"/>
      <c r="EZ1215" s="267"/>
      <c r="FA1215" s="267"/>
      <c r="FB1215" s="267"/>
      <c r="FC1215" s="267"/>
      <c r="FD1215" s="267"/>
      <c r="FE1215" s="267"/>
      <c r="FF1215" s="267"/>
      <c r="FG1215" s="267"/>
      <c r="FH1215" s="267"/>
      <c r="FI1215" s="267"/>
      <c r="FJ1215" s="267"/>
      <c r="FK1215" s="267"/>
      <c r="FL1215" s="267"/>
      <c r="FM1215" s="267"/>
      <c r="FN1215" s="267"/>
      <c r="FO1215" s="267"/>
      <c r="FP1215" s="267"/>
      <c r="FQ1215" s="267"/>
      <c r="FR1215" s="267"/>
      <c r="FS1215" s="267"/>
      <c r="FT1215" s="267"/>
      <c r="FU1215" s="267"/>
      <c r="FV1215" s="267"/>
      <c r="FW1215" s="267"/>
      <c r="FX1215" s="267"/>
      <c r="FY1215" s="267"/>
      <c r="FZ1215" s="267"/>
      <c r="GA1215" s="267"/>
      <c r="GB1215" s="267"/>
      <c r="GC1215" s="267"/>
      <c r="GD1215" s="267"/>
      <c r="GE1215" s="267"/>
      <c r="GF1215" s="267"/>
      <c r="GG1215" s="267"/>
      <c r="GH1215" s="267"/>
      <c r="GI1215" s="267"/>
      <c r="GJ1215" s="267"/>
      <c r="GK1215" s="267"/>
      <c r="GL1215" s="267"/>
      <c r="GM1215" s="267"/>
      <c r="GN1215" s="267"/>
      <c r="GO1215" s="267"/>
      <c r="GP1215" s="267"/>
      <c r="GQ1215" s="267"/>
      <c r="GR1215" s="267"/>
      <c r="GS1215" s="267"/>
      <c r="GT1215" s="267"/>
      <c r="GU1215" s="267"/>
      <c r="GV1215" s="267"/>
    </row>
    <row r="1217" spans="1:204" s="502" customFormat="1">
      <c r="A1217" s="258"/>
      <c r="B1217" s="425"/>
      <c r="C1217" s="260"/>
      <c r="D1217" s="261"/>
      <c r="E1217" s="262"/>
      <c r="F1217" s="263"/>
      <c r="G1217" s="426"/>
      <c r="H1217" s="428"/>
      <c r="I1217" s="507"/>
      <c r="J1217" s="508"/>
      <c r="K1217" s="509"/>
      <c r="L1217" s="510"/>
      <c r="N1217" s="511"/>
      <c r="O1217" s="511"/>
      <c r="P1217" s="267"/>
      <c r="Q1217" s="267"/>
      <c r="R1217" s="267"/>
      <c r="S1217" s="267"/>
      <c r="T1217" s="267"/>
      <c r="U1217" s="267"/>
      <c r="V1217" s="267"/>
      <c r="W1217" s="267"/>
      <c r="X1217" s="267"/>
      <c r="Y1217" s="267"/>
      <c r="Z1217" s="267"/>
      <c r="AA1217" s="267"/>
      <c r="AB1217" s="267"/>
      <c r="AC1217" s="267"/>
      <c r="AD1217" s="267"/>
      <c r="AE1217" s="267"/>
      <c r="AF1217" s="267"/>
      <c r="AG1217" s="267"/>
      <c r="AH1217" s="267"/>
      <c r="AI1217" s="267"/>
      <c r="AJ1217" s="267"/>
      <c r="AK1217" s="267"/>
      <c r="AL1217" s="267"/>
      <c r="AM1217" s="267"/>
      <c r="AN1217" s="267"/>
      <c r="AO1217" s="267"/>
      <c r="AP1217" s="267"/>
      <c r="AQ1217" s="267"/>
      <c r="AR1217" s="267"/>
      <c r="AS1217" s="267"/>
      <c r="AT1217" s="267"/>
      <c r="AU1217" s="267"/>
      <c r="AV1217" s="267"/>
      <c r="AW1217" s="267"/>
      <c r="AX1217" s="267"/>
      <c r="AY1217" s="267"/>
      <c r="AZ1217" s="267"/>
      <c r="BA1217" s="267"/>
      <c r="BB1217" s="267"/>
      <c r="BC1217" s="267"/>
      <c r="BD1217" s="267"/>
      <c r="BE1217" s="267"/>
      <c r="BF1217" s="267"/>
      <c r="BG1217" s="267"/>
      <c r="BH1217" s="267"/>
      <c r="BI1217" s="267"/>
      <c r="BJ1217" s="267"/>
      <c r="BK1217" s="267"/>
      <c r="BL1217" s="267"/>
      <c r="BM1217" s="267"/>
      <c r="BN1217" s="267"/>
      <c r="BO1217" s="267"/>
      <c r="BP1217" s="267"/>
      <c r="BQ1217" s="267"/>
      <c r="BR1217" s="267"/>
      <c r="BS1217" s="26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267"/>
      <c r="CJ1217" s="267"/>
      <c r="CK1217" s="267"/>
      <c r="CL1217" s="267"/>
      <c r="CM1217" s="267"/>
      <c r="CN1217" s="267"/>
      <c r="CO1217" s="267"/>
      <c r="CP1217" s="267"/>
      <c r="CQ1217" s="267"/>
      <c r="CR1217" s="267"/>
      <c r="CS1217" s="267"/>
      <c r="CT1217" s="267"/>
      <c r="CU1217" s="267"/>
      <c r="CV1217" s="267"/>
      <c r="CW1217" s="267"/>
      <c r="CX1217" s="267"/>
      <c r="CY1217" s="267"/>
      <c r="CZ1217" s="267"/>
      <c r="DA1217" s="267"/>
      <c r="DB1217" s="267"/>
      <c r="DC1217" s="267"/>
      <c r="DD1217" s="267"/>
      <c r="DE1217" s="267"/>
      <c r="DF1217" s="267"/>
      <c r="DG1217" s="267"/>
      <c r="DH1217" s="267"/>
      <c r="DI1217" s="267"/>
      <c r="DJ1217" s="267"/>
      <c r="DK1217" s="267"/>
      <c r="DL1217" s="267"/>
      <c r="DM1217" s="267"/>
      <c r="DN1217" s="267"/>
      <c r="DO1217" s="267"/>
      <c r="DP1217" s="267"/>
      <c r="DQ1217" s="267"/>
      <c r="DR1217" s="267"/>
      <c r="DS1217" s="267"/>
      <c r="DT1217" s="267"/>
      <c r="DU1217" s="267"/>
      <c r="DV1217" s="267"/>
      <c r="DW1217" s="267"/>
      <c r="DX1217" s="267"/>
      <c r="DY1217" s="267"/>
      <c r="DZ1217" s="267"/>
      <c r="EA1217" s="267"/>
      <c r="EB1217" s="267"/>
      <c r="EC1217" s="267"/>
      <c r="ED1217" s="267"/>
      <c r="EE1217" s="267"/>
      <c r="EF1217" s="267"/>
      <c r="EG1217" s="267"/>
      <c r="EH1217" s="267"/>
      <c r="EI1217" s="267"/>
      <c r="EJ1217" s="267"/>
      <c r="EK1217" s="267"/>
      <c r="EL1217" s="267"/>
      <c r="EM1217" s="267"/>
      <c r="EN1217" s="267"/>
      <c r="EO1217" s="267"/>
      <c r="EP1217" s="267"/>
      <c r="EQ1217" s="267"/>
      <c r="ER1217" s="267"/>
      <c r="ES1217" s="267"/>
      <c r="ET1217" s="267"/>
      <c r="EU1217" s="267"/>
      <c r="EV1217" s="267"/>
      <c r="EW1217" s="267"/>
      <c r="EX1217" s="267"/>
      <c r="EY1217" s="267"/>
      <c r="EZ1217" s="267"/>
      <c r="FA1217" s="267"/>
      <c r="FB1217" s="267"/>
      <c r="FC1217" s="267"/>
      <c r="FD1217" s="267"/>
      <c r="FE1217" s="267"/>
      <c r="FF1217" s="267"/>
      <c r="FG1217" s="267"/>
      <c r="FH1217" s="267"/>
      <c r="FI1217" s="267"/>
      <c r="FJ1217" s="267"/>
      <c r="FK1217" s="267"/>
      <c r="FL1217" s="267"/>
      <c r="FM1217" s="267"/>
      <c r="FN1217" s="267"/>
      <c r="FO1217" s="267"/>
      <c r="FP1217" s="267"/>
      <c r="FQ1217" s="267"/>
      <c r="FR1217" s="267"/>
      <c r="FS1217" s="267"/>
      <c r="FT1217" s="267"/>
      <c r="FU1217" s="267"/>
      <c r="FV1217" s="267"/>
      <c r="FW1217" s="267"/>
      <c r="FX1217" s="267"/>
      <c r="FY1217" s="267"/>
      <c r="FZ1217" s="267"/>
      <c r="GA1217" s="267"/>
      <c r="GB1217" s="267"/>
      <c r="GC1217" s="267"/>
      <c r="GD1217" s="267"/>
      <c r="GE1217" s="267"/>
      <c r="GF1217" s="267"/>
      <c r="GG1217" s="267"/>
      <c r="GH1217" s="267"/>
      <c r="GI1217" s="267"/>
      <c r="GJ1217" s="267"/>
      <c r="GK1217" s="267"/>
      <c r="GL1217" s="267"/>
      <c r="GM1217" s="267"/>
      <c r="GN1217" s="267"/>
      <c r="GO1217" s="267"/>
      <c r="GP1217" s="267"/>
      <c r="GQ1217" s="267"/>
      <c r="GR1217" s="267"/>
      <c r="GS1217" s="267"/>
      <c r="GT1217" s="267"/>
      <c r="GU1217" s="267"/>
      <c r="GV1217" s="267"/>
    </row>
    <row r="1219" spans="1:204" s="502" customFormat="1">
      <c r="A1219" s="258"/>
      <c r="B1219" s="425"/>
      <c r="C1219" s="260"/>
      <c r="D1219" s="261"/>
      <c r="E1219" s="262"/>
      <c r="F1219" s="263"/>
      <c r="G1219" s="426"/>
      <c r="H1219" s="428"/>
      <c r="I1219" s="507"/>
      <c r="J1219" s="508"/>
      <c r="K1219" s="509"/>
      <c r="L1219" s="510"/>
      <c r="N1219" s="511"/>
      <c r="O1219" s="511"/>
      <c r="P1219" s="267"/>
      <c r="Q1219" s="267"/>
      <c r="R1219" s="267"/>
      <c r="S1219" s="267"/>
      <c r="T1219" s="267"/>
      <c r="U1219" s="267"/>
      <c r="V1219" s="267"/>
      <c r="W1219" s="267"/>
      <c r="X1219" s="267"/>
      <c r="Y1219" s="267"/>
      <c r="Z1219" s="267"/>
      <c r="AA1219" s="267"/>
      <c r="AB1219" s="267"/>
      <c r="AC1219" s="267"/>
      <c r="AD1219" s="267"/>
      <c r="AE1219" s="267"/>
      <c r="AF1219" s="267"/>
      <c r="AG1219" s="267"/>
      <c r="AH1219" s="267"/>
      <c r="AI1219" s="267"/>
      <c r="AJ1219" s="267"/>
      <c r="AK1219" s="267"/>
      <c r="AL1219" s="267"/>
      <c r="AM1219" s="267"/>
      <c r="AN1219" s="267"/>
      <c r="AO1219" s="267"/>
      <c r="AP1219" s="267"/>
      <c r="AQ1219" s="267"/>
      <c r="AR1219" s="267"/>
      <c r="AS1219" s="267"/>
      <c r="AT1219" s="267"/>
      <c r="AU1219" s="267"/>
      <c r="AV1219" s="267"/>
      <c r="AW1219" s="267"/>
      <c r="AX1219" s="267"/>
      <c r="AY1219" s="267"/>
      <c r="AZ1219" s="267"/>
      <c r="BA1219" s="267"/>
      <c r="BB1219" s="267"/>
      <c r="BC1219" s="267"/>
      <c r="BD1219" s="267"/>
      <c r="BE1219" s="267"/>
      <c r="BF1219" s="267"/>
      <c r="BG1219" s="267"/>
      <c r="BH1219" s="267"/>
      <c r="BI1219" s="267"/>
      <c r="BJ1219" s="267"/>
      <c r="BK1219" s="267"/>
      <c r="BL1219" s="267"/>
      <c r="BM1219" s="267"/>
      <c r="BN1219" s="267"/>
      <c r="BO1219" s="267"/>
      <c r="BP1219" s="267"/>
      <c r="BQ1219" s="267"/>
      <c r="BR1219" s="267"/>
      <c r="BS1219" s="26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267"/>
      <c r="CJ1219" s="267"/>
      <c r="CK1219" s="267"/>
      <c r="CL1219" s="267"/>
      <c r="CM1219" s="267"/>
      <c r="CN1219" s="267"/>
      <c r="CO1219" s="267"/>
      <c r="CP1219" s="267"/>
      <c r="CQ1219" s="267"/>
      <c r="CR1219" s="267"/>
      <c r="CS1219" s="267"/>
      <c r="CT1219" s="267"/>
      <c r="CU1219" s="267"/>
      <c r="CV1219" s="267"/>
      <c r="CW1219" s="267"/>
      <c r="CX1219" s="267"/>
      <c r="CY1219" s="267"/>
      <c r="CZ1219" s="267"/>
      <c r="DA1219" s="267"/>
      <c r="DB1219" s="267"/>
      <c r="DC1219" s="267"/>
      <c r="DD1219" s="267"/>
      <c r="DE1219" s="267"/>
      <c r="DF1219" s="267"/>
      <c r="DG1219" s="267"/>
      <c r="DH1219" s="267"/>
      <c r="DI1219" s="267"/>
      <c r="DJ1219" s="267"/>
      <c r="DK1219" s="267"/>
      <c r="DL1219" s="267"/>
      <c r="DM1219" s="267"/>
      <c r="DN1219" s="267"/>
      <c r="DO1219" s="267"/>
      <c r="DP1219" s="267"/>
      <c r="DQ1219" s="267"/>
      <c r="DR1219" s="267"/>
      <c r="DS1219" s="267"/>
      <c r="DT1219" s="267"/>
      <c r="DU1219" s="267"/>
      <c r="DV1219" s="267"/>
      <c r="DW1219" s="267"/>
      <c r="DX1219" s="267"/>
      <c r="DY1219" s="267"/>
      <c r="DZ1219" s="267"/>
      <c r="EA1219" s="267"/>
      <c r="EB1219" s="267"/>
      <c r="EC1219" s="267"/>
      <c r="ED1219" s="267"/>
      <c r="EE1219" s="267"/>
      <c r="EF1219" s="267"/>
      <c r="EG1219" s="267"/>
      <c r="EH1219" s="267"/>
      <c r="EI1219" s="267"/>
      <c r="EJ1219" s="267"/>
      <c r="EK1219" s="267"/>
      <c r="EL1219" s="267"/>
      <c r="EM1219" s="267"/>
      <c r="EN1219" s="267"/>
      <c r="EO1219" s="267"/>
      <c r="EP1219" s="267"/>
      <c r="EQ1219" s="267"/>
      <c r="ER1219" s="267"/>
      <c r="ES1219" s="267"/>
      <c r="ET1219" s="267"/>
      <c r="EU1219" s="267"/>
      <c r="EV1219" s="267"/>
      <c r="EW1219" s="267"/>
      <c r="EX1219" s="267"/>
      <c r="EY1219" s="267"/>
      <c r="EZ1219" s="267"/>
      <c r="FA1219" s="267"/>
      <c r="FB1219" s="267"/>
      <c r="FC1219" s="267"/>
      <c r="FD1219" s="267"/>
      <c r="FE1219" s="267"/>
      <c r="FF1219" s="267"/>
      <c r="FG1219" s="267"/>
      <c r="FH1219" s="267"/>
      <c r="FI1219" s="267"/>
      <c r="FJ1219" s="267"/>
      <c r="FK1219" s="267"/>
      <c r="FL1219" s="267"/>
      <c r="FM1219" s="267"/>
      <c r="FN1219" s="267"/>
      <c r="FO1219" s="267"/>
      <c r="FP1219" s="267"/>
      <c r="FQ1219" s="267"/>
      <c r="FR1219" s="267"/>
      <c r="FS1219" s="267"/>
      <c r="FT1219" s="267"/>
      <c r="FU1219" s="267"/>
      <c r="FV1219" s="267"/>
      <c r="FW1219" s="267"/>
      <c r="FX1219" s="267"/>
      <c r="FY1219" s="267"/>
      <c r="FZ1219" s="267"/>
      <c r="GA1219" s="267"/>
      <c r="GB1219" s="267"/>
      <c r="GC1219" s="267"/>
      <c r="GD1219" s="267"/>
      <c r="GE1219" s="267"/>
      <c r="GF1219" s="267"/>
      <c r="GG1219" s="267"/>
      <c r="GH1219" s="267"/>
      <c r="GI1219" s="267"/>
      <c r="GJ1219" s="267"/>
      <c r="GK1219" s="267"/>
      <c r="GL1219" s="267"/>
      <c r="GM1219" s="267"/>
      <c r="GN1219" s="267"/>
      <c r="GO1219" s="267"/>
      <c r="GP1219" s="267"/>
      <c r="GQ1219" s="267"/>
      <c r="GR1219" s="267"/>
      <c r="GS1219" s="267"/>
      <c r="GT1219" s="267"/>
      <c r="GU1219" s="267"/>
      <c r="GV1219" s="267"/>
    </row>
    <row r="1220" spans="1:204" s="502" customFormat="1">
      <c r="A1220" s="258"/>
      <c r="B1220" s="425"/>
      <c r="C1220" s="260"/>
      <c r="D1220" s="261"/>
      <c r="E1220" s="262"/>
      <c r="F1220" s="263"/>
      <c r="G1220" s="426"/>
      <c r="H1220" s="428"/>
      <c r="I1220" s="507"/>
      <c r="J1220" s="508"/>
      <c r="K1220" s="509"/>
      <c r="L1220" s="510"/>
      <c r="N1220" s="511"/>
      <c r="O1220" s="511"/>
      <c r="P1220" s="267"/>
      <c r="Q1220" s="267"/>
      <c r="R1220" s="267"/>
      <c r="S1220" s="267"/>
      <c r="T1220" s="267"/>
      <c r="U1220" s="267"/>
      <c r="V1220" s="267"/>
      <c r="W1220" s="267"/>
      <c r="X1220" s="267"/>
      <c r="Y1220" s="267"/>
      <c r="Z1220" s="267"/>
      <c r="AA1220" s="267"/>
      <c r="AB1220" s="267"/>
      <c r="AC1220" s="267"/>
      <c r="AD1220" s="267"/>
      <c r="AE1220" s="267"/>
      <c r="AF1220" s="267"/>
      <c r="AG1220" s="267"/>
      <c r="AH1220" s="267"/>
      <c r="AI1220" s="267"/>
      <c r="AJ1220" s="267"/>
      <c r="AK1220" s="267"/>
      <c r="AL1220" s="267"/>
      <c r="AM1220" s="267"/>
      <c r="AN1220" s="267"/>
      <c r="AO1220" s="267"/>
      <c r="AP1220" s="267"/>
      <c r="AQ1220" s="267"/>
      <c r="AR1220" s="267"/>
      <c r="AS1220" s="267"/>
      <c r="AT1220" s="267"/>
      <c r="AU1220" s="267"/>
      <c r="AV1220" s="267"/>
      <c r="AW1220" s="267"/>
      <c r="AX1220" s="267"/>
      <c r="AY1220" s="267"/>
      <c r="AZ1220" s="267"/>
      <c r="BA1220" s="267"/>
      <c r="BB1220" s="267"/>
      <c r="BC1220" s="267"/>
      <c r="BD1220" s="267"/>
      <c r="BE1220" s="267"/>
      <c r="BF1220" s="267"/>
      <c r="BG1220" s="267"/>
      <c r="BH1220" s="267"/>
      <c r="BI1220" s="267"/>
      <c r="BJ1220" s="267"/>
      <c r="BK1220" s="267"/>
      <c r="BL1220" s="267"/>
      <c r="BM1220" s="267"/>
      <c r="BN1220" s="267"/>
      <c r="BO1220" s="267"/>
      <c r="BP1220" s="267"/>
      <c r="BQ1220" s="267"/>
      <c r="BR1220" s="267"/>
      <c r="BS1220" s="26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267"/>
      <c r="CJ1220" s="267"/>
      <c r="CK1220" s="267"/>
      <c r="CL1220" s="267"/>
      <c r="CM1220" s="267"/>
      <c r="CN1220" s="267"/>
      <c r="CO1220" s="267"/>
      <c r="CP1220" s="267"/>
      <c r="CQ1220" s="267"/>
      <c r="CR1220" s="267"/>
      <c r="CS1220" s="267"/>
      <c r="CT1220" s="267"/>
      <c r="CU1220" s="267"/>
      <c r="CV1220" s="267"/>
      <c r="CW1220" s="267"/>
      <c r="CX1220" s="267"/>
      <c r="CY1220" s="267"/>
      <c r="CZ1220" s="267"/>
      <c r="DA1220" s="267"/>
      <c r="DB1220" s="267"/>
      <c r="DC1220" s="267"/>
      <c r="DD1220" s="267"/>
      <c r="DE1220" s="267"/>
      <c r="DF1220" s="267"/>
      <c r="DG1220" s="267"/>
      <c r="DH1220" s="267"/>
      <c r="DI1220" s="267"/>
      <c r="DJ1220" s="267"/>
      <c r="DK1220" s="267"/>
      <c r="DL1220" s="267"/>
      <c r="DM1220" s="267"/>
      <c r="DN1220" s="267"/>
      <c r="DO1220" s="267"/>
      <c r="DP1220" s="267"/>
      <c r="DQ1220" s="267"/>
      <c r="DR1220" s="267"/>
      <c r="DS1220" s="267"/>
      <c r="DT1220" s="267"/>
      <c r="DU1220" s="267"/>
      <c r="DV1220" s="267"/>
      <c r="DW1220" s="267"/>
      <c r="DX1220" s="267"/>
      <c r="DY1220" s="267"/>
      <c r="DZ1220" s="267"/>
      <c r="EA1220" s="267"/>
      <c r="EB1220" s="267"/>
      <c r="EC1220" s="267"/>
      <c r="ED1220" s="267"/>
      <c r="EE1220" s="267"/>
      <c r="EF1220" s="267"/>
      <c r="EG1220" s="267"/>
      <c r="EH1220" s="267"/>
      <c r="EI1220" s="267"/>
      <c r="EJ1220" s="267"/>
      <c r="EK1220" s="267"/>
      <c r="EL1220" s="267"/>
      <c r="EM1220" s="267"/>
      <c r="EN1220" s="267"/>
      <c r="EO1220" s="267"/>
      <c r="EP1220" s="267"/>
      <c r="EQ1220" s="267"/>
      <c r="ER1220" s="267"/>
      <c r="ES1220" s="267"/>
      <c r="ET1220" s="267"/>
      <c r="EU1220" s="267"/>
      <c r="EV1220" s="267"/>
      <c r="EW1220" s="267"/>
      <c r="EX1220" s="267"/>
      <c r="EY1220" s="267"/>
      <c r="EZ1220" s="267"/>
      <c r="FA1220" s="267"/>
      <c r="FB1220" s="267"/>
      <c r="FC1220" s="267"/>
      <c r="FD1220" s="267"/>
      <c r="FE1220" s="267"/>
      <c r="FF1220" s="267"/>
      <c r="FG1220" s="267"/>
      <c r="FH1220" s="267"/>
      <c r="FI1220" s="267"/>
      <c r="FJ1220" s="267"/>
      <c r="FK1220" s="267"/>
      <c r="FL1220" s="267"/>
      <c r="FM1220" s="267"/>
      <c r="FN1220" s="267"/>
      <c r="FO1220" s="267"/>
      <c r="FP1220" s="267"/>
      <c r="FQ1220" s="267"/>
      <c r="FR1220" s="267"/>
      <c r="FS1220" s="267"/>
      <c r="FT1220" s="267"/>
      <c r="FU1220" s="267"/>
      <c r="FV1220" s="267"/>
      <c r="FW1220" s="267"/>
      <c r="FX1220" s="267"/>
      <c r="FY1220" s="267"/>
      <c r="FZ1220" s="267"/>
      <c r="GA1220" s="267"/>
      <c r="GB1220" s="267"/>
      <c r="GC1220" s="267"/>
      <c r="GD1220" s="267"/>
      <c r="GE1220" s="267"/>
      <c r="GF1220" s="267"/>
      <c r="GG1220" s="267"/>
      <c r="GH1220" s="267"/>
      <c r="GI1220" s="267"/>
      <c r="GJ1220" s="267"/>
      <c r="GK1220" s="267"/>
      <c r="GL1220" s="267"/>
      <c r="GM1220" s="267"/>
      <c r="GN1220" s="267"/>
      <c r="GO1220" s="267"/>
      <c r="GP1220" s="267"/>
      <c r="GQ1220" s="267"/>
      <c r="GR1220" s="267"/>
      <c r="GS1220" s="267"/>
      <c r="GT1220" s="267"/>
      <c r="GU1220" s="267"/>
      <c r="GV1220" s="267"/>
    </row>
    <row r="1221" spans="1:204" s="502" customFormat="1">
      <c r="A1221" s="258"/>
      <c r="B1221" s="425"/>
      <c r="C1221" s="260"/>
      <c r="D1221" s="261"/>
      <c r="E1221" s="262"/>
      <c r="F1221" s="263"/>
      <c r="G1221" s="426"/>
      <c r="H1221" s="428"/>
      <c r="I1221" s="507"/>
      <c r="J1221" s="508"/>
      <c r="K1221" s="509"/>
      <c r="L1221" s="510"/>
      <c r="N1221" s="511"/>
      <c r="O1221" s="511"/>
      <c r="P1221" s="267"/>
      <c r="Q1221" s="267"/>
      <c r="R1221" s="267"/>
      <c r="S1221" s="267"/>
      <c r="T1221" s="267"/>
      <c r="U1221" s="267"/>
      <c r="V1221" s="267"/>
      <c r="W1221" s="267"/>
      <c r="X1221" s="267"/>
      <c r="Y1221" s="267"/>
      <c r="Z1221" s="267"/>
      <c r="AA1221" s="267"/>
      <c r="AB1221" s="267"/>
      <c r="AC1221" s="267"/>
      <c r="AD1221" s="267"/>
      <c r="AE1221" s="267"/>
      <c r="AF1221" s="267"/>
      <c r="AG1221" s="267"/>
      <c r="AH1221" s="267"/>
      <c r="AI1221" s="267"/>
      <c r="AJ1221" s="267"/>
      <c r="AK1221" s="267"/>
      <c r="AL1221" s="267"/>
      <c r="AM1221" s="267"/>
      <c r="AN1221" s="267"/>
      <c r="AO1221" s="267"/>
      <c r="AP1221" s="267"/>
      <c r="AQ1221" s="267"/>
      <c r="AR1221" s="267"/>
      <c r="AS1221" s="267"/>
      <c r="AT1221" s="267"/>
      <c r="AU1221" s="267"/>
      <c r="AV1221" s="267"/>
      <c r="AW1221" s="267"/>
      <c r="AX1221" s="267"/>
      <c r="AY1221" s="267"/>
      <c r="AZ1221" s="267"/>
      <c r="BA1221" s="267"/>
      <c r="BB1221" s="267"/>
      <c r="BC1221" s="267"/>
      <c r="BD1221" s="267"/>
      <c r="BE1221" s="267"/>
      <c r="BF1221" s="267"/>
      <c r="BG1221" s="267"/>
      <c r="BH1221" s="267"/>
      <c r="BI1221" s="267"/>
      <c r="BJ1221" s="267"/>
      <c r="BK1221" s="267"/>
      <c r="BL1221" s="267"/>
      <c r="BM1221" s="267"/>
      <c r="BN1221" s="267"/>
      <c r="BO1221" s="267"/>
      <c r="BP1221" s="267"/>
      <c r="BQ1221" s="267"/>
      <c r="BR1221" s="267"/>
      <c r="BS1221" s="26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267"/>
      <c r="CJ1221" s="267"/>
      <c r="CK1221" s="267"/>
      <c r="CL1221" s="267"/>
      <c r="CM1221" s="267"/>
      <c r="CN1221" s="267"/>
      <c r="CO1221" s="267"/>
      <c r="CP1221" s="267"/>
      <c r="CQ1221" s="267"/>
      <c r="CR1221" s="267"/>
      <c r="CS1221" s="267"/>
      <c r="CT1221" s="267"/>
      <c r="CU1221" s="267"/>
      <c r="CV1221" s="267"/>
      <c r="CW1221" s="267"/>
      <c r="CX1221" s="267"/>
      <c r="CY1221" s="267"/>
      <c r="CZ1221" s="267"/>
      <c r="DA1221" s="267"/>
      <c r="DB1221" s="267"/>
      <c r="DC1221" s="267"/>
      <c r="DD1221" s="267"/>
      <c r="DE1221" s="267"/>
      <c r="DF1221" s="267"/>
      <c r="DG1221" s="267"/>
      <c r="DH1221" s="267"/>
      <c r="DI1221" s="267"/>
      <c r="DJ1221" s="267"/>
      <c r="DK1221" s="267"/>
      <c r="DL1221" s="267"/>
      <c r="DM1221" s="267"/>
      <c r="DN1221" s="267"/>
      <c r="DO1221" s="267"/>
      <c r="DP1221" s="267"/>
      <c r="DQ1221" s="267"/>
      <c r="DR1221" s="267"/>
      <c r="DS1221" s="267"/>
      <c r="DT1221" s="267"/>
      <c r="DU1221" s="267"/>
      <c r="DV1221" s="267"/>
      <c r="DW1221" s="267"/>
      <c r="DX1221" s="267"/>
      <c r="DY1221" s="267"/>
      <c r="DZ1221" s="267"/>
      <c r="EA1221" s="267"/>
      <c r="EB1221" s="267"/>
      <c r="EC1221" s="267"/>
      <c r="ED1221" s="267"/>
      <c r="EE1221" s="267"/>
      <c r="EF1221" s="267"/>
      <c r="EG1221" s="267"/>
      <c r="EH1221" s="267"/>
      <c r="EI1221" s="267"/>
      <c r="EJ1221" s="267"/>
      <c r="EK1221" s="267"/>
      <c r="EL1221" s="267"/>
      <c r="EM1221" s="267"/>
      <c r="EN1221" s="267"/>
      <c r="EO1221" s="267"/>
      <c r="EP1221" s="267"/>
      <c r="EQ1221" s="267"/>
      <c r="ER1221" s="267"/>
      <c r="ES1221" s="267"/>
      <c r="ET1221" s="267"/>
      <c r="EU1221" s="267"/>
      <c r="EV1221" s="267"/>
      <c r="EW1221" s="267"/>
      <c r="EX1221" s="267"/>
      <c r="EY1221" s="267"/>
      <c r="EZ1221" s="267"/>
      <c r="FA1221" s="267"/>
      <c r="FB1221" s="267"/>
      <c r="FC1221" s="267"/>
      <c r="FD1221" s="267"/>
      <c r="FE1221" s="267"/>
      <c r="FF1221" s="267"/>
      <c r="FG1221" s="267"/>
      <c r="FH1221" s="267"/>
      <c r="FI1221" s="267"/>
      <c r="FJ1221" s="267"/>
      <c r="FK1221" s="267"/>
      <c r="FL1221" s="267"/>
      <c r="FM1221" s="267"/>
      <c r="FN1221" s="267"/>
      <c r="FO1221" s="267"/>
      <c r="FP1221" s="267"/>
      <c r="FQ1221" s="267"/>
      <c r="FR1221" s="267"/>
      <c r="FS1221" s="267"/>
      <c r="FT1221" s="267"/>
      <c r="FU1221" s="267"/>
      <c r="FV1221" s="267"/>
      <c r="FW1221" s="267"/>
      <c r="FX1221" s="267"/>
      <c r="FY1221" s="267"/>
      <c r="FZ1221" s="267"/>
      <c r="GA1221" s="267"/>
      <c r="GB1221" s="267"/>
      <c r="GC1221" s="267"/>
      <c r="GD1221" s="267"/>
      <c r="GE1221" s="267"/>
      <c r="GF1221" s="267"/>
      <c r="GG1221" s="267"/>
      <c r="GH1221" s="267"/>
      <c r="GI1221" s="267"/>
      <c r="GJ1221" s="267"/>
      <c r="GK1221" s="267"/>
      <c r="GL1221" s="267"/>
      <c r="GM1221" s="267"/>
      <c r="GN1221" s="267"/>
      <c r="GO1221" s="267"/>
      <c r="GP1221" s="267"/>
      <c r="GQ1221" s="267"/>
      <c r="GR1221" s="267"/>
      <c r="GS1221" s="267"/>
      <c r="GT1221" s="267"/>
      <c r="GU1221" s="267"/>
      <c r="GV1221" s="267"/>
    </row>
    <row r="1223" spans="1:204" s="502" customFormat="1">
      <c r="A1223" s="258"/>
      <c r="B1223" s="425"/>
      <c r="C1223" s="260"/>
      <c r="D1223" s="261"/>
      <c r="E1223" s="262"/>
      <c r="F1223" s="263"/>
      <c r="G1223" s="426"/>
      <c r="H1223" s="428"/>
      <c r="I1223" s="507"/>
      <c r="J1223" s="508"/>
      <c r="K1223" s="509"/>
      <c r="L1223" s="510"/>
      <c r="N1223" s="511"/>
      <c r="O1223" s="511"/>
      <c r="P1223" s="267"/>
      <c r="Q1223" s="267"/>
      <c r="R1223" s="267"/>
      <c r="S1223" s="267"/>
      <c r="T1223" s="267"/>
      <c r="U1223" s="267"/>
      <c r="V1223" s="267"/>
      <c r="W1223" s="267"/>
      <c r="X1223" s="267"/>
      <c r="Y1223" s="267"/>
      <c r="Z1223" s="267"/>
      <c r="AA1223" s="267"/>
      <c r="AB1223" s="267"/>
      <c r="AC1223" s="267"/>
      <c r="AD1223" s="267"/>
      <c r="AE1223" s="267"/>
      <c r="AF1223" s="267"/>
      <c r="AG1223" s="267"/>
      <c r="AH1223" s="267"/>
      <c r="AI1223" s="267"/>
      <c r="AJ1223" s="267"/>
      <c r="AK1223" s="267"/>
      <c r="AL1223" s="267"/>
      <c r="AM1223" s="267"/>
      <c r="AN1223" s="267"/>
      <c r="AO1223" s="267"/>
      <c r="AP1223" s="267"/>
      <c r="AQ1223" s="267"/>
      <c r="AR1223" s="267"/>
      <c r="AS1223" s="267"/>
      <c r="AT1223" s="267"/>
      <c r="AU1223" s="267"/>
      <c r="AV1223" s="267"/>
      <c r="AW1223" s="267"/>
      <c r="AX1223" s="267"/>
      <c r="AY1223" s="267"/>
      <c r="AZ1223" s="267"/>
      <c r="BA1223" s="267"/>
      <c r="BB1223" s="267"/>
      <c r="BC1223" s="267"/>
      <c r="BD1223" s="267"/>
      <c r="BE1223" s="267"/>
      <c r="BF1223" s="267"/>
      <c r="BG1223" s="267"/>
      <c r="BH1223" s="267"/>
      <c r="BI1223" s="267"/>
      <c r="BJ1223" s="267"/>
      <c r="BK1223" s="267"/>
      <c r="BL1223" s="267"/>
      <c r="BM1223" s="267"/>
      <c r="BN1223" s="267"/>
      <c r="BO1223" s="267"/>
      <c r="BP1223" s="267"/>
      <c r="BQ1223" s="267"/>
      <c r="BR1223" s="267"/>
      <c r="BS1223" s="26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267"/>
      <c r="CJ1223" s="267"/>
      <c r="CK1223" s="267"/>
      <c r="CL1223" s="267"/>
      <c r="CM1223" s="267"/>
      <c r="CN1223" s="267"/>
      <c r="CO1223" s="267"/>
      <c r="CP1223" s="267"/>
      <c r="CQ1223" s="267"/>
      <c r="CR1223" s="267"/>
      <c r="CS1223" s="267"/>
      <c r="CT1223" s="267"/>
      <c r="CU1223" s="267"/>
      <c r="CV1223" s="267"/>
      <c r="CW1223" s="267"/>
      <c r="CX1223" s="267"/>
      <c r="CY1223" s="267"/>
      <c r="CZ1223" s="267"/>
      <c r="DA1223" s="267"/>
      <c r="DB1223" s="267"/>
      <c r="DC1223" s="267"/>
      <c r="DD1223" s="267"/>
      <c r="DE1223" s="267"/>
      <c r="DF1223" s="267"/>
      <c r="DG1223" s="267"/>
      <c r="DH1223" s="267"/>
      <c r="DI1223" s="267"/>
      <c r="DJ1223" s="267"/>
      <c r="DK1223" s="267"/>
      <c r="DL1223" s="267"/>
      <c r="DM1223" s="267"/>
      <c r="DN1223" s="267"/>
      <c r="DO1223" s="267"/>
      <c r="DP1223" s="267"/>
      <c r="DQ1223" s="267"/>
      <c r="DR1223" s="267"/>
      <c r="DS1223" s="267"/>
      <c r="DT1223" s="267"/>
      <c r="DU1223" s="267"/>
      <c r="DV1223" s="267"/>
      <c r="DW1223" s="267"/>
      <c r="DX1223" s="267"/>
      <c r="DY1223" s="267"/>
      <c r="DZ1223" s="267"/>
      <c r="EA1223" s="267"/>
      <c r="EB1223" s="267"/>
      <c r="EC1223" s="267"/>
      <c r="ED1223" s="267"/>
      <c r="EE1223" s="267"/>
      <c r="EF1223" s="267"/>
      <c r="EG1223" s="267"/>
      <c r="EH1223" s="267"/>
      <c r="EI1223" s="267"/>
      <c r="EJ1223" s="267"/>
      <c r="EK1223" s="267"/>
      <c r="EL1223" s="267"/>
      <c r="EM1223" s="267"/>
      <c r="EN1223" s="267"/>
      <c r="EO1223" s="267"/>
      <c r="EP1223" s="267"/>
      <c r="EQ1223" s="267"/>
      <c r="ER1223" s="267"/>
      <c r="ES1223" s="267"/>
      <c r="ET1223" s="267"/>
      <c r="EU1223" s="267"/>
      <c r="EV1223" s="267"/>
      <c r="EW1223" s="267"/>
      <c r="EX1223" s="267"/>
      <c r="EY1223" s="267"/>
      <c r="EZ1223" s="267"/>
      <c r="FA1223" s="267"/>
      <c r="FB1223" s="267"/>
      <c r="FC1223" s="267"/>
      <c r="FD1223" s="267"/>
      <c r="FE1223" s="267"/>
      <c r="FF1223" s="267"/>
      <c r="FG1223" s="267"/>
      <c r="FH1223" s="267"/>
      <c r="FI1223" s="267"/>
      <c r="FJ1223" s="267"/>
      <c r="FK1223" s="267"/>
      <c r="FL1223" s="267"/>
      <c r="FM1223" s="267"/>
      <c r="FN1223" s="267"/>
      <c r="FO1223" s="267"/>
      <c r="FP1223" s="267"/>
      <c r="FQ1223" s="267"/>
      <c r="FR1223" s="267"/>
      <c r="FS1223" s="267"/>
      <c r="FT1223" s="267"/>
      <c r="FU1223" s="267"/>
      <c r="FV1223" s="267"/>
      <c r="FW1223" s="267"/>
      <c r="FX1223" s="267"/>
      <c r="FY1223" s="267"/>
      <c r="FZ1223" s="267"/>
      <c r="GA1223" s="267"/>
      <c r="GB1223" s="267"/>
      <c r="GC1223" s="267"/>
      <c r="GD1223" s="267"/>
      <c r="GE1223" s="267"/>
      <c r="GF1223" s="267"/>
      <c r="GG1223" s="267"/>
      <c r="GH1223" s="267"/>
      <c r="GI1223" s="267"/>
      <c r="GJ1223" s="267"/>
      <c r="GK1223" s="267"/>
      <c r="GL1223" s="267"/>
      <c r="GM1223" s="267"/>
      <c r="GN1223" s="267"/>
      <c r="GO1223" s="267"/>
      <c r="GP1223" s="267"/>
      <c r="GQ1223" s="267"/>
      <c r="GR1223" s="267"/>
      <c r="GS1223" s="267"/>
      <c r="GT1223" s="267"/>
      <c r="GU1223" s="267"/>
      <c r="GV1223" s="267"/>
    </row>
    <row r="1225" spans="1:204" s="502" customFormat="1">
      <c r="A1225" s="258"/>
      <c r="B1225" s="425"/>
      <c r="C1225" s="260"/>
      <c r="D1225" s="261"/>
      <c r="E1225" s="262"/>
      <c r="F1225" s="263"/>
      <c r="G1225" s="426"/>
      <c r="H1225" s="428"/>
      <c r="I1225" s="507"/>
      <c r="J1225" s="508"/>
      <c r="K1225" s="509"/>
      <c r="L1225" s="510"/>
      <c r="N1225" s="511"/>
      <c r="O1225" s="511"/>
      <c r="P1225" s="267"/>
      <c r="Q1225" s="267"/>
      <c r="R1225" s="267"/>
      <c r="S1225" s="267"/>
      <c r="T1225" s="267"/>
      <c r="U1225" s="267"/>
      <c r="V1225" s="267"/>
      <c r="W1225" s="267"/>
      <c r="X1225" s="267"/>
      <c r="Y1225" s="267"/>
      <c r="Z1225" s="267"/>
      <c r="AA1225" s="267"/>
      <c r="AB1225" s="267"/>
      <c r="AC1225" s="267"/>
      <c r="AD1225" s="267"/>
      <c r="AE1225" s="267"/>
      <c r="AF1225" s="267"/>
      <c r="AG1225" s="267"/>
      <c r="AH1225" s="267"/>
      <c r="AI1225" s="267"/>
      <c r="AJ1225" s="267"/>
      <c r="AK1225" s="267"/>
      <c r="AL1225" s="267"/>
      <c r="AM1225" s="267"/>
      <c r="AN1225" s="267"/>
      <c r="AO1225" s="267"/>
      <c r="AP1225" s="267"/>
      <c r="AQ1225" s="267"/>
      <c r="AR1225" s="267"/>
      <c r="AS1225" s="267"/>
      <c r="AT1225" s="267"/>
      <c r="AU1225" s="267"/>
      <c r="AV1225" s="267"/>
      <c r="AW1225" s="267"/>
      <c r="AX1225" s="267"/>
      <c r="AY1225" s="267"/>
      <c r="AZ1225" s="267"/>
      <c r="BA1225" s="267"/>
      <c r="BB1225" s="267"/>
      <c r="BC1225" s="267"/>
      <c r="BD1225" s="267"/>
      <c r="BE1225" s="267"/>
      <c r="BF1225" s="267"/>
      <c r="BG1225" s="267"/>
      <c r="BH1225" s="267"/>
      <c r="BI1225" s="267"/>
      <c r="BJ1225" s="267"/>
      <c r="BK1225" s="267"/>
      <c r="BL1225" s="267"/>
      <c r="BM1225" s="267"/>
      <c r="BN1225" s="267"/>
      <c r="BO1225" s="267"/>
      <c r="BP1225" s="267"/>
      <c r="BQ1225" s="267"/>
      <c r="BR1225" s="267"/>
      <c r="BS1225" s="26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267"/>
      <c r="CJ1225" s="267"/>
      <c r="CK1225" s="267"/>
      <c r="CL1225" s="267"/>
      <c r="CM1225" s="267"/>
      <c r="CN1225" s="267"/>
      <c r="CO1225" s="267"/>
      <c r="CP1225" s="267"/>
      <c r="CQ1225" s="267"/>
      <c r="CR1225" s="267"/>
      <c r="CS1225" s="267"/>
      <c r="CT1225" s="267"/>
      <c r="CU1225" s="267"/>
      <c r="CV1225" s="267"/>
      <c r="CW1225" s="267"/>
      <c r="CX1225" s="267"/>
      <c r="CY1225" s="267"/>
      <c r="CZ1225" s="267"/>
      <c r="DA1225" s="267"/>
      <c r="DB1225" s="267"/>
      <c r="DC1225" s="267"/>
      <c r="DD1225" s="267"/>
      <c r="DE1225" s="267"/>
      <c r="DF1225" s="267"/>
      <c r="DG1225" s="267"/>
      <c r="DH1225" s="267"/>
      <c r="DI1225" s="267"/>
      <c r="DJ1225" s="267"/>
      <c r="DK1225" s="267"/>
      <c r="DL1225" s="267"/>
      <c r="DM1225" s="267"/>
      <c r="DN1225" s="267"/>
      <c r="DO1225" s="267"/>
      <c r="DP1225" s="267"/>
      <c r="DQ1225" s="267"/>
      <c r="DR1225" s="267"/>
      <c r="DS1225" s="267"/>
      <c r="DT1225" s="267"/>
      <c r="DU1225" s="267"/>
      <c r="DV1225" s="267"/>
      <c r="DW1225" s="267"/>
      <c r="DX1225" s="267"/>
      <c r="DY1225" s="267"/>
      <c r="DZ1225" s="267"/>
      <c r="EA1225" s="267"/>
      <c r="EB1225" s="267"/>
      <c r="EC1225" s="267"/>
      <c r="ED1225" s="267"/>
      <c r="EE1225" s="267"/>
      <c r="EF1225" s="267"/>
      <c r="EG1225" s="267"/>
      <c r="EH1225" s="267"/>
      <c r="EI1225" s="267"/>
      <c r="EJ1225" s="267"/>
      <c r="EK1225" s="267"/>
      <c r="EL1225" s="267"/>
      <c r="EM1225" s="267"/>
      <c r="EN1225" s="267"/>
      <c r="EO1225" s="267"/>
      <c r="EP1225" s="267"/>
      <c r="EQ1225" s="267"/>
      <c r="ER1225" s="267"/>
      <c r="ES1225" s="267"/>
      <c r="ET1225" s="267"/>
      <c r="EU1225" s="267"/>
      <c r="EV1225" s="267"/>
      <c r="EW1225" s="267"/>
      <c r="EX1225" s="267"/>
      <c r="EY1225" s="267"/>
      <c r="EZ1225" s="267"/>
      <c r="FA1225" s="267"/>
      <c r="FB1225" s="267"/>
      <c r="FC1225" s="267"/>
      <c r="FD1225" s="267"/>
      <c r="FE1225" s="267"/>
      <c r="FF1225" s="267"/>
      <c r="FG1225" s="267"/>
      <c r="FH1225" s="267"/>
      <c r="FI1225" s="267"/>
      <c r="FJ1225" s="267"/>
      <c r="FK1225" s="267"/>
      <c r="FL1225" s="267"/>
      <c r="FM1225" s="267"/>
      <c r="FN1225" s="267"/>
      <c r="FO1225" s="267"/>
      <c r="FP1225" s="267"/>
      <c r="FQ1225" s="267"/>
      <c r="FR1225" s="267"/>
      <c r="FS1225" s="267"/>
      <c r="FT1225" s="267"/>
      <c r="FU1225" s="267"/>
      <c r="FV1225" s="267"/>
      <c r="FW1225" s="267"/>
      <c r="FX1225" s="267"/>
      <c r="FY1225" s="267"/>
      <c r="FZ1225" s="267"/>
      <c r="GA1225" s="267"/>
      <c r="GB1225" s="267"/>
      <c r="GC1225" s="267"/>
      <c r="GD1225" s="267"/>
      <c r="GE1225" s="267"/>
      <c r="GF1225" s="267"/>
      <c r="GG1225" s="267"/>
      <c r="GH1225" s="267"/>
      <c r="GI1225" s="267"/>
      <c r="GJ1225" s="267"/>
      <c r="GK1225" s="267"/>
      <c r="GL1225" s="267"/>
      <c r="GM1225" s="267"/>
      <c r="GN1225" s="267"/>
      <c r="GO1225" s="267"/>
      <c r="GP1225" s="267"/>
      <c r="GQ1225" s="267"/>
      <c r="GR1225" s="267"/>
      <c r="GS1225" s="267"/>
      <c r="GT1225" s="267"/>
      <c r="GU1225" s="267"/>
      <c r="GV1225" s="267"/>
    </row>
    <row r="1227" spans="1:204" s="502" customFormat="1">
      <c r="A1227" s="258"/>
      <c r="B1227" s="425"/>
      <c r="C1227" s="260"/>
      <c r="D1227" s="261"/>
      <c r="E1227" s="262"/>
      <c r="F1227" s="263"/>
      <c r="G1227" s="426"/>
      <c r="H1227" s="428"/>
      <c r="I1227" s="507"/>
      <c r="J1227" s="508"/>
      <c r="K1227" s="509"/>
      <c r="L1227" s="510"/>
      <c r="N1227" s="511"/>
      <c r="O1227" s="511"/>
      <c r="P1227" s="267"/>
      <c r="Q1227" s="267"/>
      <c r="R1227" s="267"/>
      <c r="S1227" s="267"/>
      <c r="T1227" s="267"/>
      <c r="U1227" s="267"/>
      <c r="V1227" s="267"/>
      <c r="W1227" s="267"/>
      <c r="X1227" s="267"/>
      <c r="Y1227" s="267"/>
      <c r="Z1227" s="267"/>
      <c r="AA1227" s="267"/>
      <c r="AB1227" s="267"/>
      <c r="AC1227" s="267"/>
      <c r="AD1227" s="267"/>
      <c r="AE1227" s="267"/>
      <c r="AF1227" s="267"/>
      <c r="AG1227" s="267"/>
      <c r="AH1227" s="267"/>
      <c r="AI1227" s="267"/>
      <c r="AJ1227" s="267"/>
      <c r="AK1227" s="267"/>
      <c r="AL1227" s="267"/>
      <c r="AM1227" s="267"/>
      <c r="AN1227" s="267"/>
      <c r="AO1227" s="267"/>
      <c r="AP1227" s="267"/>
      <c r="AQ1227" s="267"/>
      <c r="AR1227" s="267"/>
      <c r="AS1227" s="267"/>
      <c r="AT1227" s="267"/>
      <c r="AU1227" s="267"/>
      <c r="AV1227" s="267"/>
      <c r="AW1227" s="267"/>
      <c r="AX1227" s="267"/>
      <c r="AY1227" s="267"/>
      <c r="AZ1227" s="267"/>
      <c r="BA1227" s="267"/>
      <c r="BB1227" s="267"/>
      <c r="BC1227" s="267"/>
      <c r="BD1227" s="267"/>
      <c r="BE1227" s="267"/>
      <c r="BF1227" s="267"/>
      <c r="BG1227" s="267"/>
      <c r="BH1227" s="267"/>
      <c r="BI1227" s="267"/>
      <c r="BJ1227" s="267"/>
      <c r="BK1227" s="267"/>
      <c r="BL1227" s="267"/>
      <c r="BM1227" s="267"/>
      <c r="BN1227" s="267"/>
      <c r="BO1227" s="267"/>
      <c r="BP1227" s="267"/>
      <c r="BQ1227" s="267"/>
      <c r="BR1227" s="267"/>
      <c r="BS1227" s="26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267"/>
      <c r="CJ1227" s="267"/>
      <c r="CK1227" s="267"/>
      <c r="CL1227" s="267"/>
      <c r="CM1227" s="267"/>
      <c r="CN1227" s="267"/>
      <c r="CO1227" s="267"/>
      <c r="CP1227" s="267"/>
      <c r="CQ1227" s="267"/>
      <c r="CR1227" s="267"/>
      <c r="CS1227" s="267"/>
      <c r="CT1227" s="267"/>
      <c r="CU1227" s="267"/>
      <c r="CV1227" s="267"/>
      <c r="CW1227" s="267"/>
      <c r="CX1227" s="267"/>
      <c r="CY1227" s="267"/>
      <c r="CZ1227" s="267"/>
      <c r="DA1227" s="267"/>
      <c r="DB1227" s="267"/>
      <c r="DC1227" s="267"/>
      <c r="DD1227" s="267"/>
      <c r="DE1227" s="267"/>
      <c r="DF1227" s="267"/>
      <c r="DG1227" s="267"/>
      <c r="DH1227" s="267"/>
      <c r="DI1227" s="267"/>
      <c r="DJ1227" s="267"/>
      <c r="DK1227" s="267"/>
      <c r="DL1227" s="267"/>
      <c r="DM1227" s="267"/>
      <c r="DN1227" s="267"/>
      <c r="DO1227" s="267"/>
      <c r="DP1227" s="267"/>
      <c r="DQ1227" s="267"/>
      <c r="DR1227" s="267"/>
      <c r="DS1227" s="267"/>
      <c r="DT1227" s="267"/>
      <c r="DU1227" s="267"/>
      <c r="DV1227" s="267"/>
      <c r="DW1227" s="267"/>
      <c r="DX1227" s="267"/>
      <c r="DY1227" s="267"/>
      <c r="DZ1227" s="267"/>
      <c r="EA1227" s="267"/>
      <c r="EB1227" s="267"/>
      <c r="EC1227" s="267"/>
      <c r="ED1227" s="267"/>
      <c r="EE1227" s="267"/>
      <c r="EF1227" s="267"/>
      <c r="EG1227" s="267"/>
      <c r="EH1227" s="267"/>
      <c r="EI1227" s="267"/>
      <c r="EJ1227" s="267"/>
      <c r="EK1227" s="267"/>
      <c r="EL1227" s="267"/>
      <c r="EM1227" s="267"/>
      <c r="EN1227" s="267"/>
      <c r="EO1227" s="267"/>
      <c r="EP1227" s="267"/>
      <c r="EQ1227" s="267"/>
      <c r="ER1227" s="267"/>
      <c r="ES1227" s="267"/>
      <c r="ET1227" s="267"/>
      <c r="EU1227" s="267"/>
      <c r="EV1227" s="267"/>
      <c r="EW1227" s="267"/>
      <c r="EX1227" s="267"/>
      <c r="EY1227" s="267"/>
      <c r="EZ1227" s="267"/>
      <c r="FA1227" s="267"/>
      <c r="FB1227" s="267"/>
      <c r="FC1227" s="267"/>
      <c r="FD1227" s="267"/>
      <c r="FE1227" s="267"/>
      <c r="FF1227" s="267"/>
      <c r="FG1227" s="267"/>
      <c r="FH1227" s="267"/>
      <c r="FI1227" s="267"/>
      <c r="FJ1227" s="267"/>
      <c r="FK1227" s="267"/>
      <c r="FL1227" s="267"/>
      <c r="FM1227" s="267"/>
      <c r="FN1227" s="267"/>
      <c r="FO1227" s="267"/>
      <c r="FP1227" s="267"/>
      <c r="FQ1227" s="267"/>
      <c r="FR1227" s="267"/>
      <c r="FS1227" s="267"/>
      <c r="FT1227" s="267"/>
      <c r="FU1227" s="267"/>
      <c r="FV1227" s="267"/>
      <c r="FW1227" s="267"/>
      <c r="FX1227" s="267"/>
      <c r="FY1227" s="267"/>
      <c r="FZ1227" s="267"/>
      <c r="GA1227" s="267"/>
      <c r="GB1227" s="267"/>
      <c r="GC1227" s="267"/>
      <c r="GD1227" s="267"/>
      <c r="GE1227" s="267"/>
      <c r="GF1227" s="267"/>
      <c r="GG1227" s="267"/>
      <c r="GH1227" s="267"/>
      <c r="GI1227" s="267"/>
      <c r="GJ1227" s="267"/>
      <c r="GK1227" s="267"/>
      <c r="GL1227" s="267"/>
      <c r="GM1227" s="267"/>
      <c r="GN1227" s="267"/>
      <c r="GO1227" s="267"/>
      <c r="GP1227" s="267"/>
      <c r="GQ1227" s="267"/>
      <c r="GR1227" s="267"/>
      <c r="GS1227" s="267"/>
      <c r="GT1227" s="267"/>
      <c r="GU1227" s="267"/>
      <c r="GV1227" s="267"/>
    </row>
    <row r="1229" spans="1:204" s="502" customFormat="1">
      <c r="A1229" s="258"/>
      <c r="B1229" s="425"/>
      <c r="C1229" s="260"/>
      <c r="D1229" s="261"/>
      <c r="E1229" s="262"/>
      <c r="F1229" s="263"/>
      <c r="G1229" s="426"/>
      <c r="H1229" s="428"/>
      <c r="I1229" s="507"/>
      <c r="J1229" s="508"/>
      <c r="K1229" s="509"/>
      <c r="L1229" s="510"/>
      <c r="N1229" s="511"/>
      <c r="O1229" s="511"/>
      <c r="P1229" s="267"/>
      <c r="Q1229" s="267"/>
      <c r="R1229" s="267"/>
      <c r="S1229" s="267"/>
      <c r="T1229" s="267"/>
      <c r="U1229" s="267"/>
      <c r="V1229" s="267"/>
      <c r="W1229" s="267"/>
      <c r="X1229" s="267"/>
      <c r="Y1229" s="267"/>
      <c r="Z1229" s="267"/>
      <c r="AA1229" s="267"/>
      <c r="AB1229" s="267"/>
      <c r="AC1229" s="267"/>
      <c r="AD1229" s="267"/>
      <c r="AE1229" s="267"/>
      <c r="AF1229" s="267"/>
      <c r="AG1229" s="267"/>
      <c r="AH1229" s="267"/>
      <c r="AI1229" s="267"/>
      <c r="AJ1229" s="267"/>
      <c r="AK1229" s="267"/>
      <c r="AL1229" s="267"/>
      <c r="AM1229" s="267"/>
      <c r="AN1229" s="267"/>
      <c r="AO1229" s="267"/>
      <c r="AP1229" s="267"/>
      <c r="AQ1229" s="267"/>
      <c r="AR1229" s="267"/>
      <c r="AS1229" s="267"/>
      <c r="AT1229" s="267"/>
      <c r="AU1229" s="267"/>
      <c r="AV1229" s="267"/>
      <c r="AW1229" s="267"/>
      <c r="AX1229" s="267"/>
      <c r="AY1229" s="267"/>
      <c r="AZ1229" s="267"/>
      <c r="BA1229" s="267"/>
      <c r="BB1229" s="267"/>
      <c r="BC1229" s="267"/>
      <c r="BD1229" s="267"/>
      <c r="BE1229" s="267"/>
      <c r="BF1229" s="267"/>
      <c r="BG1229" s="267"/>
      <c r="BH1229" s="267"/>
      <c r="BI1229" s="267"/>
      <c r="BJ1229" s="267"/>
      <c r="BK1229" s="267"/>
      <c r="BL1229" s="267"/>
      <c r="BM1229" s="267"/>
      <c r="BN1229" s="267"/>
      <c r="BO1229" s="267"/>
      <c r="BP1229" s="267"/>
      <c r="BQ1229" s="267"/>
      <c r="BR1229" s="267"/>
      <c r="BS1229" s="26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267"/>
      <c r="CJ1229" s="267"/>
      <c r="CK1229" s="267"/>
      <c r="CL1229" s="267"/>
      <c r="CM1229" s="267"/>
      <c r="CN1229" s="267"/>
      <c r="CO1229" s="267"/>
      <c r="CP1229" s="267"/>
      <c r="CQ1229" s="267"/>
      <c r="CR1229" s="267"/>
      <c r="CS1229" s="267"/>
      <c r="CT1229" s="267"/>
      <c r="CU1229" s="267"/>
      <c r="CV1229" s="267"/>
      <c r="CW1229" s="267"/>
      <c r="CX1229" s="267"/>
      <c r="CY1229" s="267"/>
      <c r="CZ1229" s="267"/>
      <c r="DA1229" s="267"/>
      <c r="DB1229" s="267"/>
      <c r="DC1229" s="267"/>
      <c r="DD1229" s="267"/>
      <c r="DE1229" s="267"/>
      <c r="DF1229" s="267"/>
      <c r="DG1229" s="267"/>
      <c r="DH1229" s="267"/>
      <c r="DI1229" s="267"/>
      <c r="DJ1229" s="267"/>
      <c r="DK1229" s="267"/>
      <c r="DL1229" s="267"/>
      <c r="DM1229" s="267"/>
      <c r="DN1229" s="267"/>
      <c r="DO1229" s="267"/>
      <c r="DP1229" s="267"/>
      <c r="DQ1229" s="267"/>
      <c r="DR1229" s="267"/>
      <c r="DS1229" s="267"/>
      <c r="DT1229" s="267"/>
      <c r="DU1229" s="267"/>
      <c r="DV1229" s="267"/>
      <c r="DW1229" s="267"/>
      <c r="DX1229" s="267"/>
      <c r="DY1229" s="267"/>
      <c r="DZ1229" s="267"/>
      <c r="EA1229" s="267"/>
      <c r="EB1229" s="267"/>
      <c r="EC1229" s="267"/>
      <c r="ED1229" s="267"/>
      <c r="EE1229" s="267"/>
      <c r="EF1229" s="267"/>
      <c r="EG1229" s="267"/>
      <c r="EH1229" s="267"/>
      <c r="EI1229" s="267"/>
      <c r="EJ1229" s="267"/>
      <c r="EK1229" s="267"/>
      <c r="EL1229" s="267"/>
      <c r="EM1229" s="267"/>
      <c r="EN1229" s="267"/>
      <c r="EO1229" s="267"/>
      <c r="EP1229" s="267"/>
      <c r="EQ1229" s="267"/>
      <c r="ER1229" s="267"/>
      <c r="ES1229" s="267"/>
      <c r="ET1229" s="267"/>
      <c r="EU1229" s="267"/>
      <c r="EV1229" s="267"/>
      <c r="EW1229" s="267"/>
      <c r="EX1229" s="267"/>
      <c r="EY1229" s="267"/>
      <c r="EZ1229" s="267"/>
      <c r="FA1229" s="267"/>
      <c r="FB1229" s="267"/>
      <c r="FC1229" s="267"/>
      <c r="FD1229" s="267"/>
      <c r="FE1229" s="267"/>
      <c r="FF1229" s="267"/>
      <c r="FG1229" s="267"/>
      <c r="FH1229" s="267"/>
      <c r="FI1229" s="267"/>
      <c r="FJ1229" s="267"/>
      <c r="FK1229" s="267"/>
      <c r="FL1229" s="267"/>
      <c r="FM1229" s="267"/>
      <c r="FN1229" s="267"/>
      <c r="FO1229" s="267"/>
      <c r="FP1229" s="267"/>
      <c r="FQ1229" s="267"/>
      <c r="FR1229" s="267"/>
      <c r="FS1229" s="267"/>
      <c r="FT1229" s="267"/>
      <c r="FU1229" s="267"/>
      <c r="FV1229" s="267"/>
      <c r="FW1229" s="267"/>
      <c r="FX1229" s="267"/>
      <c r="FY1229" s="267"/>
      <c r="FZ1229" s="267"/>
      <c r="GA1229" s="267"/>
      <c r="GB1229" s="267"/>
      <c r="GC1229" s="267"/>
      <c r="GD1229" s="267"/>
      <c r="GE1229" s="267"/>
      <c r="GF1229" s="267"/>
      <c r="GG1229" s="267"/>
      <c r="GH1229" s="267"/>
      <c r="GI1229" s="267"/>
      <c r="GJ1229" s="267"/>
      <c r="GK1229" s="267"/>
      <c r="GL1229" s="267"/>
      <c r="GM1229" s="267"/>
      <c r="GN1229" s="267"/>
      <c r="GO1229" s="267"/>
      <c r="GP1229" s="267"/>
      <c r="GQ1229" s="267"/>
      <c r="GR1229" s="267"/>
      <c r="GS1229" s="267"/>
      <c r="GT1229" s="267"/>
      <c r="GU1229" s="267"/>
      <c r="GV1229" s="267"/>
    </row>
    <row r="1230" spans="1:204" s="502" customFormat="1">
      <c r="A1230" s="258"/>
      <c r="B1230" s="425"/>
      <c r="C1230" s="260"/>
      <c r="D1230" s="261"/>
      <c r="E1230" s="262"/>
      <c r="F1230" s="263"/>
      <c r="G1230" s="426"/>
      <c r="H1230" s="428"/>
      <c r="I1230" s="507"/>
      <c r="J1230" s="508"/>
      <c r="K1230" s="509"/>
      <c r="L1230" s="510"/>
      <c r="N1230" s="511"/>
      <c r="O1230" s="511"/>
      <c r="P1230" s="267"/>
      <c r="Q1230" s="267"/>
      <c r="R1230" s="267"/>
      <c r="S1230" s="267"/>
      <c r="T1230" s="267"/>
      <c r="U1230" s="267"/>
      <c r="V1230" s="267"/>
      <c r="W1230" s="267"/>
      <c r="X1230" s="267"/>
      <c r="Y1230" s="267"/>
      <c r="Z1230" s="267"/>
      <c r="AA1230" s="267"/>
      <c r="AB1230" s="267"/>
      <c r="AC1230" s="267"/>
      <c r="AD1230" s="267"/>
      <c r="AE1230" s="267"/>
      <c r="AF1230" s="267"/>
      <c r="AG1230" s="267"/>
      <c r="AH1230" s="267"/>
      <c r="AI1230" s="267"/>
      <c r="AJ1230" s="267"/>
      <c r="AK1230" s="267"/>
      <c r="AL1230" s="267"/>
      <c r="AM1230" s="267"/>
      <c r="AN1230" s="267"/>
      <c r="AO1230" s="267"/>
      <c r="AP1230" s="267"/>
      <c r="AQ1230" s="267"/>
      <c r="AR1230" s="267"/>
      <c r="AS1230" s="267"/>
      <c r="AT1230" s="267"/>
      <c r="AU1230" s="267"/>
      <c r="AV1230" s="267"/>
      <c r="AW1230" s="267"/>
      <c r="AX1230" s="267"/>
      <c r="AY1230" s="267"/>
      <c r="AZ1230" s="267"/>
      <c r="BA1230" s="267"/>
      <c r="BB1230" s="267"/>
      <c r="BC1230" s="267"/>
      <c r="BD1230" s="267"/>
      <c r="BE1230" s="267"/>
      <c r="BF1230" s="267"/>
      <c r="BG1230" s="267"/>
      <c r="BH1230" s="267"/>
      <c r="BI1230" s="267"/>
      <c r="BJ1230" s="267"/>
      <c r="BK1230" s="267"/>
      <c r="BL1230" s="267"/>
      <c r="BM1230" s="267"/>
      <c r="BN1230" s="267"/>
      <c r="BO1230" s="267"/>
      <c r="BP1230" s="267"/>
      <c r="BQ1230" s="267"/>
      <c r="BR1230" s="267"/>
      <c r="BS1230" s="26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267"/>
      <c r="CJ1230" s="267"/>
      <c r="CK1230" s="267"/>
      <c r="CL1230" s="267"/>
      <c r="CM1230" s="267"/>
      <c r="CN1230" s="267"/>
      <c r="CO1230" s="267"/>
      <c r="CP1230" s="267"/>
      <c r="CQ1230" s="267"/>
      <c r="CR1230" s="267"/>
      <c r="CS1230" s="267"/>
      <c r="CT1230" s="267"/>
      <c r="CU1230" s="267"/>
      <c r="CV1230" s="267"/>
      <c r="CW1230" s="267"/>
      <c r="CX1230" s="267"/>
      <c r="CY1230" s="267"/>
      <c r="CZ1230" s="267"/>
      <c r="DA1230" s="267"/>
      <c r="DB1230" s="267"/>
      <c r="DC1230" s="267"/>
      <c r="DD1230" s="267"/>
      <c r="DE1230" s="267"/>
      <c r="DF1230" s="267"/>
      <c r="DG1230" s="267"/>
      <c r="DH1230" s="267"/>
      <c r="DI1230" s="267"/>
      <c r="DJ1230" s="267"/>
      <c r="DK1230" s="267"/>
      <c r="DL1230" s="267"/>
      <c r="DM1230" s="267"/>
      <c r="DN1230" s="267"/>
      <c r="DO1230" s="267"/>
      <c r="DP1230" s="267"/>
      <c r="DQ1230" s="267"/>
      <c r="DR1230" s="267"/>
      <c r="DS1230" s="267"/>
      <c r="DT1230" s="267"/>
      <c r="DU1230" s="267"/>
      <c r="DV1230" s="267"/>
      <c r="DW1230" s="267"/>
      <c r="DX1230" s="267"/>
      <c r="DY1230" s="267"/>
      <c r="DZ1230" s="267"/>
      <c r="EA1230" s="267"/>
      <c r="EB1230" s="267"/>
      <c r="EC1230" s="267"/>
      <c r="ED1230" s="267"/>
      <c r="EE1230" s="267"/>
      <c r="EF1230" s="267"/>
      <c r="EG1230" s="267"/>
      <c r="EH1230" s="267"/>
      <c r="EI1230" s="267"/>
      <c r="EJ1230" s="267"/>
      <c r="EK1230" s="267"/>
      <c r="EL1230" s="267"/>
      <c r="EM1230" s="267"/>
      <c r="EN1230" s="267"/>
      <c r="EO1230" s="267"/>
      <c r="EP1230" s="267"/>
      <c r="EQ1230" s="267"/>
      <c r="ER1230" s="267"/>
      <c r="ES1230" s="267"/>
      <c r="ET1230" s="267"/>
      <c r="EU1230" s="267"/>
      <c r="EV1230" s="267"/>
      <c r="EW1230" s="267"/>
      <c r="EX1230" s="267"/>
      <c r="EY1230" s="267"/>
      <c r="EZ1230" s="267"/>
      <c r="FA1230" s="267"/>
      <c r="FB1230" s="267"/>
      <c r="FC1230" s="267"/>
      <c r="FD1230" s="267"/>
      <c r="FE1230" s="267"/>
      <c r="FF1230" s="267"/>
      <c r="FG1230" s="267"/>
      <c r="FH1230" s="267"/>
      <c r="FI1230" s="267"/>
      <c r="FJ1230" s="267"/>
      <c r="FK1230" s="267"/>
      <c r="FL1230" s="267"/>
      <c r="FM1230" s="267"/>
      <c r="FN1230" s="267"/>
      <c r="FO1230" s="267"/>
      <c r="FP1230" s="267"/>
      <c r="FQ1230" s="267"/>
      <c r="FR1230" s="267"/>
      <c r="FS1230" s="267"/>
      <c r="FT1230" s="267"/>
      <c r="FU1230" s="267"/>
      <c r="FV1230" s="267"/>
      <c r="FW1230" s="267"/>
      <c r="FX1230" s="267"/>
      <c r="FY1230" s="267"/>
      <c r="FZ1230" s="267"/>
      <c r="GA1230" s="267"/>
      <c r="GB1230" s="267"/>
      <c r="GC1230" s="267"/>
      <c r="GD1230" s="267"/>
      <c r="GE1230" s="267"/>
      <c r="GF1230" s="267"/>
      <c r="GG1230" s="267"/>
      <c r="GH1230" s="267"/>
      <c r="GI1230" s="267"/>
      <c r="GJ1230" s="267"/>
      <c r="GK1230" s="267"/>
      <c r="GL1230" s="267"/>
      <c r="GM1230" s="267"/>
      <c r="GN1230" s="267"/>
      <c r="GO1230" s="267"/>
      <c r="GP1230" s="267"/>
      <c r="GQ1230" s="267"/>
      <c r="GR1230" s="267"/>
      <c r="GS1230" s="267"/>
      <c r="GT1230" s="267"/>
      <c r="GU1230" s="267"/>
      <c r="GV1230" s="267"/>
    </row>
    <row r="1231" spans="1:204" s="502" customFormat="1">
      <c r="A1231" s="258"/>
      <c r="B1231" s="425"/>
      <c r="C1231" s="260"/>
      <c r="D1231" s="261"/>
      <c r="E1231" s="262"/>
      <c r="F1231" s="263"/>
      <c r="G1231" s="426"/>
      <c r="H1231" s="428"/>
      <c r="I1231" s="507"/>
      <c r="J1231" s="508"/>
      <c r="K1231" s="509"/>
      <c r="L1231" s="510"/>
      <c r="N1231" s="511"/>
      <c r="O1231" s="511"/>
      <c r="P1231" s="267"/>
      <c r="Q1231" s="267"/>
      <c r="R1231" s="267"/>
      <c r="S1231" s="267"/>
      <c r="T1231" s="267"/>
      <c r="U1231" s="267"/>
      <c r="V1231" s="267"/>
      <c r="W1231" s="267"/>
      <c r="X1231" s="267"/>
      <c r="Y1231" s="267"/>
      <c r="Z1231" s="267"/>
      <c r="AA1231" s="267"/>
      <c r="AB1231" s="267"/>
      <c r="AC1231" s="267"/>
      <c r="AD1231" s="267"/>
      <c r="AE1231" s="267"/>
      <c r="AF1231" s="267"/>
      <c r="AG1231" s="267"/>
      <c r="AH1231" s="267"/>
      <c r="AI1231" s="267"/>
      <c r="AJ1231" s="267"/>
      <c r="AK1231" s="267"/>
      <c r="AL1231" s="267"/>
      <c r="AM1231" s="267"/>
      <c r="AN1231" s="267"/>
      <c r="AO1231" s="267"/>
      <c r="AP1231" s="267"/>
      <c r="AQ1231" s="267"/>
      <c r="AR1231" s="267"/>
      <c r="AS1231" s="267"/>
      <c r="AT1231" s="267"/>
      <c r="AU1231" s="267"/>
      <c r="AV1231" s="267"/>
      <c r="AW1231" s="267"/>
      <c r="AX1231" s="267"/>
      <c r="AY1231" s="267"/>
      <c r="AZ1231" s="267"/>
      <c r="BA1231" s="267"/>
      <c r="BB1231" s="267"/>
      <c r="BC1231" s="267"/>
      <c r="BD1231" s="267"/>
      <c r="BE1231" s="267"/>
      <c r="BF1231" s="267"/>
      <c r="BG1231" s="267"/>
      <c r="BH1231" s="267"/>
      <c r="BI1231" s="267"/>
      <c r="BJ1231" s="267"/>
      <c r="BK1231" s="267"/>
      <c r="BL1231" s="267"/>
      <c r="BM1231" s="267"/>
      <c r="BN1231" s="267"/>
      <c r="BO1231" s="267"/>
      <c r="BP1231" s="267"/>
      <c r="BQ1231" s="267"/>
      <c r="BR1231" s="267"/>
      <c r="BS1231" s="26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267"/>
      <c r="CJ1231" s="267"/>
      <c r="CK1231" s="267"/>
      <c r="CL1231" s="267"/>
      <c r="CM1231" s="267"/>
      <c r="CN1231" s="267"/>
      <c r="CO1231" s="267"/>
      <c r="CP1231" s="267"/>
      <c r="CQ1231" s="267"/>
      <c r="CR1231" s="267"/>
      <c r="CS1231" s="267"/>
      <c r="CT1231" s="267"/>
      <c r="CU1231" s="267"/>
      <c r="CV1231" s="267"/>
      <c r="CW1231" s="267"/>
      <c r="CX1231" s="267"/>
      <c r="CY1231" s="267"/>
      <c r="CZ1231" s="267"/>
      <c r="DA1231" s="267"/>
      <c r="DB1231" s="267"/>
      <c r="DC1231" s="267"/>
      <c r="DD1231" s="267"/>
      <c r="DE1231" s="267"/>
      <c r="DF1231" s="267"/>
      <c r="DG1231" s="267"/>
      <c r="DH1231" s="267"/>
      <c r="DI1231" s="267"/>
      <c r="DJ1231" s="267"/>
      <c r="DK1231" s="267"/>
      <c r="DL1231" s="267"/>
      <c r="DM1231" s="267"/>
      <c r="DN1231" s="267"/>
      <c r="DO1231" s="267"/>
      <c r="DP1231" s="267"/>
      <c r="DQ1231" s="267"/>
      <c r="DR1231" s="267"/>
      <c r="DS1231" s="267"/>
      <c r="DT1231" s="267"/>
      <c r="DU1231" s="267"/>
      <c r="DV1231" s="267"/>
      <c r="DW1231" s="267"/>
      <c r="DX1231" s="267"/>
      <c r="DY1231" s="267"/>
      <c r="DZ1231" s="267"/>
      <c r="EA1231" s="267"/>
      <c r="EB1231" s="267"/>
      <c r="EC1231" s="267"/>
      <c r="ED1231" s="267"/>
      <c r="EE1231" s="267"/>
      <c r="EF1231" s="267"/>
      <c r="EG1231" s="267"/>
      <c r="EH1231" s="267"/>
      <c r="EI1231" s="267"/>
      <c r="EJ1231" s="267"/>
      <c r="EK1231" s="267"/>
      <c r="EL1231" s="267"/>
      <c r="EM1231" s="267"/>
      <c r="EN1231" s="267"/>
      <c r="EO1231" s="267"/>
      <c r="EP1231" s="267"/>
      <c r="EQ1231" s="267"/>
      <c r="ER1231" s="267"/>
      <c r="ES1231" s="267"/>
      <c r="ET1231" s="267"/>
      <c r="EU1231" s="267"/>
      <c r="EV1231" s="267"/>
      <c r="EW1231" s="267"/>
      <c r="EX1231" s="267"/>
      <c r="EY1231" s="267"/>
      <c r="EZ1231" s="267"/>
      <c r="FA1231" s="267"/>
      <c r="FB1231" s="267"/>
      <c r="FC1231" s="267"/>
      <c r="FD1231" s="267"/>
      <c r="FE1231" s="267"/>
      <c r="FF1231" s="267"/>
      <c r="FG1231" s="267"/>
      <c r="FH1231" s="267"/>
      <c r="FI1231" s="267"/>
      <c r="FJ1231" s="267"/>
      <c r="FK1231" s="267"/>
      <c r="FL1231" s="267"/>
      <c r="FM1231" s="267"/>
      <c r="FN1231" s="267"/>
      <c r="FO1231" s="267"/>
      <c r="FP1231" s="267"/>
      <c r="FQ1231" s="267"/>
      <c r="FR1231" s="267"/>
      <c r="FS1231" s="267"/>
      <c r="FT1231" s="267"/>
      <c r="FU1231" s="267"/>
      <c r="FV1231" s="267"/>
      <c r="FW1231" s="267"/>
      <c r="FX1231" s="267"/>
      <c r="FY1231" s="267"/>
      <c r="FZ1231" s="267"/>
      <c r="GA1231" s="267"/>
      <c r="GB1231" s="267"/>
      <c r="GC1231" s="267"/>
      <c r="GD1231" s="267"/>
      <c r="GE1231" s="267"/>
      <c r="GF1231" s="267"/>
      <c r="GG1231" s="267"/>
      <c r="GH1231" s="267"/>
      <c r="GI1231" s="267"/>
      <c r="GJ1231" s="267"/>
      <c r="GK1231" s="267"/>
      <c r="GL1231" s="267"/>
      <c r="GM1231" s="267"/>
      <c r="GN1231" s="267"/>
      <c r="GO1231" s="267"/>
      <c r="GP1231" s="267"/>
      <c r="GQ1231" s="267"/>
      <c r="GR1231" s="267"/>
      <c r="GS1231" s="267"/>
      <c r="GT1231" s="267"/>
      <c r="GU1231" s="267"/>
      <c r="GV1231" s="267"/>
    </row>
    <row r="1233" spans="1:204" s="502" customFormat="1">
      <c r="A1233" s="258"/>
      <c r="B1233" s="425"/>
      <c r="C1233" s="260"/>
      <c r="D1233" s="261"/>
      <c r="E1233" s="262"/>
      <c r="F1233" s="263"/>
      <c r="G1233" s="426"/>
      <c r="H1233" s="428"/>
      <c r="I1233" s="507"/>
      <c r="J1233" s="508"/>
      <c r="K1233" s="509"/>
      <c r="L1233" s="510"/>
      <c r="N1233" s="511"/>
      <c r="O1233" s="511"/>
      <c r="P1233" s="267"/>
      <c r="Q1233" s="267"/>
      <c r="R1233" s="267"/>
      <c r="S1233" s="267"/>
      <c r="T1233" s="267"/>
      <c r="U1233" s="267"/>
      <c r="V1233" s="267"/>
      <c r="W1233" s="267"/>
      <c r="X1233" s="267"/>
      <c r="Y1233" s="267"/>
      <c r="Z1233" s="267"/>
      <c r="AA1233" s="267"/>
      <c r="AB1233" s="267"/>
      <c r="AC1233" s="267"/>
      <c r="AD1233" s="267"/>
      <c r="AE1233" s="267"/>
      <c r="AF1233" s="267"/>
      <c r="AG1233" s="267"/>
      <c r="AH1233" s="267"/>
      <c r="AI1233" s="267"/>
      <c r="AJ1233" s="267"/>
      <c r="AK1233" s="267"/>
      <c r="AL1233" s="267"/>
      <c r="AM1233" s="267"/>
      <c r="AN1233" s="267"/>
      <c r="AO1233" s="267"/>
      <c r="AP1233" s="267"/>
      <c r="AQ1233" s="267"/>
      <c r="AR1233" s="267"/>
      <c r="AS1233" s="267"/>
      <c r="AT1233" s="267"/>
      <c r="AU1233" s="267"/>
      <c r="AV1233" s="267"/>
      <c r="AW1233" s="267"/>
      <c r="AX1233" s="267"/>
      <c r="AY1233" s="267"/>
      <c r="AZ1233" s="267"/>
      <c r="BA1233" s="267"/>
      <c r="BB1233" s="267"/>
      <c r="BC1233" s="267"/>
      <c r="BD1233" s="267"/>
      <c r="BE1233" s="267"/>
      <c r="BF1233" s="267"/>
      <c r="BG1233" s="267"/>
      <c r="BH1233" s="267"/>
      <c r="BI1233" s="267"/>
      <c r="BJ1233" s="267"/>
      <c r="BK1233" s="267"/>
      <c r="BL1233" s="267"/>
      <c r="BM1233" s="267"/>
      <c r="BN1233" s="267"/>
      <c r="BO1233" s="267"/>
      <c r="BP1233" s="267"/>
      <c r="BQ1233" s="267"/>
      <c r="BR1233" s="267"/>
      <c r="BS1233" s="26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267"/>
      <c r="CJ1233" s="267"/>
      <c r="CK1233" s="267"/>
      <c r="CL1233" s="267"/>
      <c r="CM1233" s="267"/>
      <c r="CN1233" s="267"/>
      <c r="CO1233" s="267"/>
      <c r="CP1233" s="267"/>
      <c r="CQ1233" s="267"/>
      <c r="CR1233" s="267"/>
      <c r="CS1233" s="267"/>
      <c r="CT1233" s="267"/>
      <c r="CU1233" s="267"/>
      <c r="CV1233" s="267"/>
      <c r="CW1233" s="267"/>
      <c r="CX1233" s="267"/>
      <c r="CY1233" s="267"/>
      <c r="CZ1233" s="267"/>
      <c r="DA1233" s="267"/>
      <c r="DB1233" s="267"/>
      <c r="DC1233" s="267"/>
      <c r="DD1233" s="267"/>
      <c r="DE1233" s="267"/>
      <c r="DF1233" s="267"/>
      <c r="DG1233" s="267"/>
      <c r="DH1233" s="267"/>
      <c r="DI1233" s="267"/>
      <c r="DJ1233" s="267"/>
      <c r="DK1233" s="267"/>
      <c r="DL1233" s="267"/>
      <c r="DM1233" s="267"/>
      <c r="DN1233" s="267"/>
      <c r="DO1233" s="267"/>
      <c r="DP1233" s="267"/>
      <c r="DQ1233" s="267"/>
      <c r="DR1233" s="267"/>
      <c r="DS1233" s="267"/>
      <c r="DT1233" s="267"/>
      <c r="DU1233" s="267"/>
      <c r="DV1233" s="267"/>
      <c r="DW1233" s="267"/>
      <c r="DX1233" s="267"/>
      <c r="DY1233" s="267"/>
      <c r="DZ1233" s="267"/>
      <c r="EA1233" s="267"/>
      <c r="EB1233" s="267"/>
      <c r="EC1233" s="267"/>
      <c r="ED1233" s="267"/>
      <c r="EE1233" s="267"/>
      <c r="EF1233" s="267"/>
      <c r="EG1233" s="267"/>
      <c r="EH1233" s="267"/>
      <c r="EI1233" s="267"/>
      <c r="EJ1233" s="267"/>
      <c r="EK1233" s="267"/>
      <c r="EL1233" s="267"/>
      <c r="EM1233" s="267"/>
      <c r="EN1233" s="267"/>
      <c r="EO1233" s="267"/>
      <c r="EP1233" s="267"/>
      <c r="EQ1233" s="267"/>
      <c r="ER1233" s="267"/>
      <c r="ES1233" s="267"/>
      <c r="ET1233" s="267"/>
      <c r="EU1233" s="267"/>
      <c r="EV1233" s="267"/>
      <c r="EW1233" s="267"/>
      <c r="EX1233" s="267"/>
      <c r="EY1233" s="267"/>
      <c r="EZ1233" s="267"/>
      <c r="FA1233" s="267"/>
      <c r="FB1233" s="267"/>
      <c r="FC1233" s="267"/>
      <c r="FD1233" s="267"/>
      <c r="FE1233" s="267"/>
      <c r="FF1233" s="267"/>
      <c r="FG1233" s="267"/>
      <c r="FH1233" s="267"/>
      <c r="FI1233" s="267"/>
      <c r="FJ1233" s="267"/>
      <c r="FK1233" s="267"/>
      <c r="FL1233" s="267"/>
      <c r="FM1233" s="267"/>
      <c r="FN1233" s="267"/>
      <c r="FO1233" s="267"/>
      <c r="FP1233" s="267"/>
      <c r="FQ1233" s="267"/>
      <c r="FR1233" s="267"/>
      <c r="FS1233" s="267"/>
      <c r="FT1233" s="267"/>
      <c r="FU1233" s="267"/>
      <c r="FV1233" s="267"/>
      <c r="FW1233" s="267"/>
      <c r="FX1233" s="267"/>
      <c r="FY1233" s="267"/>
      <c r="FZ1233" s="267"/>
      <c r="GA1233" s="267"/>
      <c r="GB1233" s="267"/>
      <c r="GC1233" s="267"/>
      <c r="GD1233" s="267"/>
      <c r="GE1233" s="267"/>
      <c r="GF1233" s="267"/>
      <c r="GG1233" s="267"/>
      <c r="GH1233" s="267"/>
      <c r="GI1233" s="267"/>
      <c r="GJ1233" s="267"/>
      <c r="GK1233" s="267"/>
      <c r="GL1233" s="267"/>
      <c r="GM1233" s="267"/>
      <c r="GN1233" s="267"/>
      <c r="GO1233" s="267"/>
      <c r="GP1233" s="267"/>
      <c r="GQ1233" s="267"/>
      <c r="GR1233" s="267"/>
      <c r="GS1233" s="267"/>
      <c r="GT1233" s="267"/>
      <c r="GU1233" s="267"/>
      <c r="GV1233" s="267"/>
    </row>
    <row r="1235" spans="1:204" s="502" customFormat="1">
      <c r="A1235" s="258"/>
      <c r="B1235" s="425"/>
      <c r="C1235" s="260"/>
      <c r="D1235" s="261"/>
      <c r="E1235" s="262"/>
      <c r="F1235" s="263"/>
      <c r="G1235" s="426"/>
      <c r="H1235" s="428"/>
      <c r="I1235" s="507"/>
      <c r="J1235" s="508"/>
      <c r="K1235" s="509"/>
      <c r="L1235" s="510"/>
      <c r="N1235" s="511"/>
      <c r="O1235" s="511"/>
      <c r="P1235" s="267"/>
      <c r="Q1235" s="267"/>
      <c r="R1235" s="267"/>
      <c r="S1235" s="267"/>
      <c r="T1235" s="267"/>
      <c r="U1235" s="267"/>
      <c r="V1235" s="267"/>
      <c r="W1235" s="267"/>
      <c r="X1235" s="267"/>
      <c r="Y1235" s="267"/>
      <c r="Z1235" s="267"/>
      <c r="AA1235" s="267"/>
      <c r="AB1235" s="267"/>
      <c r="AC1235" s="267"/>
      <c r="AD1235" s="267"/>
      <c r="AE1235" s="267"/>
      <c r="AF1235" s="267"/>
      <c r="AG1235" s="267"/>
      <c r="AH1235" s="267"/>
      <c r="AI1235" s="267"/>
      <c r="AJ1235" s="267"/>
      <c r="AK1235" s="267"/>
      <c r="AL1235" s="267"/>
      <c r="AM1235" s="267"/>
      <c r="AN1235" s="267"/>
      <c r="AO1235" s="267"/>
      <c r="AP1235" s="267"/>
      <c r="AQ1235" s="267"/>
      <c r="AR1235" s="267"/>
      <c r="AS1235" s="267"/>
      <c r="AT1235" s="267"/>
      <c r="AU1235" s="267"/>
      <c r="AV1235" s="267"/>
      <c r="AW1235" s="267"/>
      <c r="AX1235" s="267"/>
      <c r="AY1235" s="267"/>
      <c r="AZ1235" s="267"/>
      <c r="BA1235" s="267"/>
      <c r="BB1235" s="267"/>
      <c r="BC1235" s="267"/>
      <c r="BD1235" s="267"/>
      <c r="BE1235" s="267"/>
      <c r="BF1235" s="267"/>
      <c r="BG1235" s="267"/>
      <c r="BH1235" s="267"/>
      <c r="BI1235" s="267"/>
      <c r="BJ1235" s="267"/>
      <c r="BK1235" s="267"/>
      <c r="BL1235" s="267"/>
      <c r="BM1235" s="267"/>
      <c r="BN1235" s="267"/>
      <c r="BO1235" s="267"/>
      <c r="BP1235" s="267"/>
      <c r="BQ1235" s="267"/>
      <c r="BR1235" s="267"/>
      <c r="BS1235" s="26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267"/>
      <c r="CJ1235" s="267"/>
      <c r="CK1235" s="267"/>
      <c r="CL1235" s="267"/>
      <c r="CM1235" s="267"/>
      <c r="CN1235" s="267"/>
      <c r="CO1235" s="267"/>
      <c r="CP1235" s="267"/>
      <c r="CQ1235" s="267"/>
      <c r="CR1235" s="267"/>
      <c r="CS1235" s="267"/>
      <c r="CT1235" s="267"/>
      <c r="CU1235" s="267"/>
      <c r="CV1235" s="267"/>
      <c r="CW1235" s="267"/>
      <c r="CX1235" s="267"/>
      <c r="CY1235" s="267"/>
      <c r="CZ1235" s="267"/>
      <c r="DA1235" s="267"/>
      <c r="DB1235" s="267"/>
      <c r="DC1235" s="267"/>
      <c r="DD1235" s="267"/>
      <c r="DE1235" s="267"/>
      <c r="DF1235" s="267"/>
      <c r="DG1235" s="267"/>
      <c r="DH1235" s="267"/>
      <c r="DI1235" s="267"/>
      <c r="DJ1235" s="267"/>
      <c r="DK1235" s="267"/>
      <c r="DL1235" s="267"/>
      <c r="DM1235" s="267"/>
      <c r="DN1235" s="267"/>
      <c r="DO1235" s="267"/>
      <c r="DP1235" s="267"/>
      <c r="DQ1235" s="267"/>
      <c r="DR1235" s="267"/>
      <c r="DS1235" s="267"/>
      <c r="DT1235" s="267"/>
      <c r="DU1235" s="267"/>
      <c r="DV1235" s="267"/>
      <c r="DW1235" s="267"/>
      <c r="DX1235" s="267"/>
      <c r="DY1235" s="267"/>
      <c r="DZ1235" s="267"/>
      <c r="EA1235" s="267"/>
      <c r="EB1235" s="267"/>
      <c r="EC1235" s="267"/>
      <c r="ED1235" s="267"/>
      <c r="EE1235" s="267"/>
      <c r="EF1235" s="267"/>
      <c r="EG1235" s="267"/>
      <c r="EH1235" s="267"/>
      <c r="EI1235" s="267"/>
      <c r="EJ1235" s="267"/>
      <c r="EK1235" s="267"/>
      <c r="EL1235" s="267"/>
      <c r="EM1235" s="267"/>
      <c r="EN1235" s="267"/>
      <c r="EO1235" s="267"/>
      <c r="EP1235" s="267"/>
      <c r="EQ1235" s="267"/>
      <c r="ER1235" s="267"/>
      <c r="ES1235" s="267"/>
      <c r="ET1235" s="267"/>
      <c r="EU1235" s="267"/>
      <c r="EV1235" s="267"/>
      <c r="EW1235" s="267"/>
      <c r="EX1235" s="267"/>
      <c r="EY1235" s="267"/>
      <c r="EZ1235" s="267"/>
      <c r="FA1235" s="267"/>
      <c r="FB1235" s="267"/>
      <c r="FC1235" s="267"/>
      <c r="FD1235" s="267"/>
      <c r="FE1235" s="267"/>
      <c r="FF1235" s="267"/>
      <c r="FG1235" s="267"/>
      <c r="FH1235" s="267"/>
      <c r="FI1235" s="267"/>
      <c r="FJ1235" s="267"/>
      <c r="FK1235" s="267"/>
      <c r="FL1235" s="267"/>
      <c r="FM1235" s="267"/>
      <c r="FN1235" s="267"/>
      <c r="FO1235" s="267"/>
      <c r="FP1235" s="267"/>
      <c r="FQ1235" s="267"/>
      <c r="FR1235" s="267"/>
      <c r="FS1235" s="267"/>
      <c r="FT1235" s="267"/>
      <c r="FU1235" s="267"/>
      <c r="FV1235" s="267"/>
      <c r="FW1235" s="267"/>
      <c r="FX1235" s="267"/>
      <c r="FY1235" s="267"/>
      <c r="FZ1235" s="267"/>
      <c r="GA1235" s="267"/>
      <c r="GB1235" s="267"/>
      <c r="GC1235" s="267"/>
      <c r="GD1235" s="267"/>
      <c r="GE1235" s="267"/>
      <c r="GF1235" s="267"/>
      <c r="GG1235" s="267"/>
      <c r="GH1235" s="267"/>
      <c r="GI1235" s="267"/>
      <c r="GJ1235" s="267"/>
      <c r="GK1235" s="267"/>
      <c r="GL1235" s="267"/>
      <c r="GM1235" s="267"/>
      <c r="GN1235" s="267"/>
      <c r="GO1235" s="267"/>
      <c r="GP1235" s="267"/>
      <c r="GQ1235" s="267"/>
      <c r="GR1235" s="267"/>
      <c r="GS1235" s="267"/>
      <c r="GT1235" s="267"/>
      <c r="GU1235" s="267"/>
      <c r="GV1235" s="267"/>
    </row>
    <row r="1237" spans="1:204" s="502" customFormat="1">
      <c r="A1237" s="258"/>
      <c r="B1237" s="425"/>
      <c r="C1237" s="260"/>
      <c r="D1237" s="261"/>
      <c r="E1237" s="262"/>
      <c r="F1237" s="263"/>
      <c r="G1237" s="426"/>
      <c r="H1237" s="428"/>
      <c r="I1237" s="507"/>
      <c r="J1237" s="508"/>
      <c r="K1237" s="509"/>
      <c r="L1237" s="510"/>
      <c r="N1237" s="511"/>
      <c r="O1237" s="511"/>
      <c r="P1237" s="267"/>
      <c r="Q1237" s="267"/>
      <c r="R1237" s="267"/>
      <c r="S1237" s="267"/>
      <c r="T1237" s="267"/>
      <c r="U1237" s="267"/>
      <c r="V1237" s="267"/>
      <c r="W1237" s="267"/>
      <c r="X1237" s="267"/>
      <c r="Y1237" s="267"/>
      <c r="Z1237" s="267"/>
      <c r="AA1237" s="267"/>
      <c r="AB1237" s="267"/>
      <c r="AC1237" s="267"/>
      <c r="AD1237" s="267"/>
      <c r="AE1237" s="267"/>
      <c r="AF1237" s="267"/>
      <c r="AG1237" s="267"/>
      <c r="AH1237" s="267"/>
      <c r="AI1237" s="267"/>
      <c r="AJ1237" s="267"/>
      <c r="AK1237" s="267"/>
      <c r="AL1237" s="267"/>
      <c r="AM1237" s="267"/>
      <c r="AN1237" s="267"/>
      <c r="AO1237" s="267"/>
      <c r="AP1237" s="267"/>
      <c r="AQ1237" s="267"/>
      <c r="AR1237" s="267"/>
      <c r="AS1237" s="267"/>
      <c r="AT1237" s="267"/>
      <c r="AU1237" s="267"/>
      <c r="AV1237" s="267"/>
      <c r="AW1237" s="267"/>
      <c r="AX1237" s="267"/>
      <c r="AY1237" s="267"/>
      <c r="AZ1237" s="267"/>
      <c r="BA1237" s="267"/>
      <c r="BB1237" s="267"/>
      <c r="BC1237" s="267"/>
      <c r="BD1237" s="267"/>
      <c r="BE1237" s="267"/>
      <c r="BF1237" s="267"/>
      <c r="BG1237" s="267"/>
      <c r="BH1237" s="267"/>
      <c r="BI1237" s="267"/>
      <c r="BJ1237" s="267"/>
      <c r="BK1237" s="267"/>
      <c r="BL1237" s="267"/>
      <c r="BM1237" s="267"/>
      <c r="BN1237" s="267"/>
      <c r="BO1237" s="267"/>
      <c r="BP1237" s="267"/>
      <c r="BQ1237" s="267"/>
      <c r="BR1237" s="267"/>
      <c r="BS1237" s="26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267"/>
      <c r="CJ1237" s="267"/>
      <c r="CK1237" s="267"/>
      <c r="CL1237" s="267"/>
      <c r="CM1237" s="267"/>
      <c r="CN1237" s="267"/>
      <c r="CO1237" s="267"/>
      <c r="CP1237" s="267"/>
      <c r="CQ1237" s="267"/>
      <c r="CR1237" s="267"/>
      <c r="CS1237" s="267"/>
      <c r="CT1237" s="267"/>
      <c r="CU1237" s="267"/>
      <c r="CV1237" s="267"/>
      <c r="CW1237" s="267"/>
      <c r="CX1237" s="267"/>
      <c r="CY1237" s="267"/>
      <c r="CZ1237" s="267"/>
      <c r="DA1237" s="267"/>
      <c r="DB1237" s="267"/>
      <c r="DC1237" s="267"/>
      <c r="DD1237" s="267"/>
      <c r="DE1237" s="267"/>
      <c r="DF1237" s="267"/>
      <c r="DG1237" s="267"/>
      <c r="DH1237" s="267"/>
      <c r="DI1237" s="267"/>
      <c r="DJ1237" s="267"/>
      <c r="DK1237" s="267"/>
      <c r="DL1237" s="267"/>
      <c r="DM1237" s="267"/>
      <c r="DN1237" s="267"/>
      <c r="DO1237" s="267"/>
      <c r="DP1237" s="267"/>
      <c r="DQ1237" s="267"/>
      <c r="DR1237" s="267"/>
      <c r="DS1237" s="267"/>
      <c r="DT1237" s="267"/>
      <c r="DU1237" s="267"/>
      <c r="DV1237" s="267"/>
      <c r="DW1237" s="267"/>
      <c r="DX1237" s="267"/>
      <c r="DY1237" s="267"/>
      <c r="DZ1237" s="267"/>
      <c r="EA1237" s="267"/>
      <c r="EB1237" s="267"/>
      <c r="EC1237" s="267"/>
      <c r="ED1237" s="267"/>
      <c r="EE1237" s="267"/>
      <c r="EF1237" s="267"/>
      <c r="EG1237" s="267"/>
      <c r="EH1237" s="267"/>
      <c r="EI1237" s="267"/>
      <c r="EJ1237" s="267"/>
      <c r="EK1237" s="267"/>
      <c r="EL1237" s="267"/>
      <c r="EM1237" s="267"/>
      <c r="EN1237" s="267"/>
      <c r="EO1237" s="267"/>
      <c r="EP1237" s="267"/>
      <c r="EQ1237" s="267"/>
      <c r="ER1237" s="267"/>
      <c r="ES1237" s="267"/>
      <c r="ET1237" s="267"/>
      <c r="EU1237" s="267"/>
      <c r="EV1237" s="267"/>
      <c r="EW1237" s="267"/>
      <c r="EX1237" s="267"/>
      <c r="EY1237" s="267"/>
      <c r="EZ1237" s="267"/>
      <c r="FA1237" s="267"/>
      <c r="FB1237" s="267"/>
      <c r="FC1237" s="267"/>
      <c r="FD1237" s="267"/>
      <c r="FE1237" s="267"/>
      <c r="FF1237" s="267"/>
      <c r="FG1237" s="267"/>
      <c r="FH1237" s="267"/>
      <c r="FI1237" s="267"/>
      <c r="FJ1237" s="267"/>
      <c r="FK1237" s="267"/>
      <c r="FL1237" s="267"/>
      <c r="FM1237" s="267"/>
      <c r="FN1237" s="267"/>
      <c r="FO1237" s="267"/>
      <c r="FP1237" s="267"/>
      <c r="FQ1237" s="267"/>
      <c r="FR1237" s="267"/>
      <c r="FS1237" s="267"/>
      <c r="FT1237" s="267"/>
      <c r="FU1237" s="267"/>
      <c r="FV1237" s="267"/>
      <c r="FW1237" s="267"/>
      <c r="FX1237" s="267"/>
      <c r="FY1237" s="267"/>
      <c r="FZ1237" s="267"/>
      <c r="GA1237" s="267"/>
      <c r="GB1237" s="267"/>
      <c r="GC1237" s="267"/>
      <c r="GD1237" s="267"/>
      <c r="GE1237" s="267"/>
      <c r="GF1237" s="267"/>
      <c r="GG1237" s="267"/>
      <c r="GH1237" s="267"/>
      <c r="GI1237" s="267"/>
      <c r="GJ1237" s="267"/>
      <c r="GK1237" s="267"/>
      <c r="GL1237" s="267"/>
      <c r="GM1237" s="267"/>
      <c r="GN1237" s="267"/>
      <c r="GO1237" s="267"/>
      <c r="GP1237" s="267"/>
      <c r="GQ1237" s="267"/>
      <c r="GR1237" s="267"/>
      <c r="GS1237" s="267"/>
      <c r="GT1237" s="267"/>
      <c r="GU1237" s="267"/>
      <c r="GV1237" s="267"/>
    </row>
    <row r="1239" spans="1:204" s="502" customFormat="1">
      <c r="A1239" s="258"/>
      <c r="B1239" s="425"/>
      <c r="C1239" s="260"/>
      <c r="D1239" s="261"/>
      <c r="E1239" s="262"/>
      <c r="F1239" s="263"/>
      <c r="G1239" s="426"/>
      <c r="H1239" s="428"/>
      <c r="I1239" s="507"/>
      <c r="J1239" s="508"/>
      <c r="K1239" s="509"/>
      <c r="L1239" s="510"/>
      <c r="N1239" s="511"/>
      <c r="O1239" s="511"/>
      <c r="P1239" s="267"/>
      <c r="Q1239" s="267"/>
      <c r="R1239" s="267"/>
      <c r="S1239" s="267"/>
      <c r="T1239" s="267"/>
      <c r="U1239" s="267"/>
      <c r="V1239" s="267"/>
      <c r="W1239" s="267"/>
      <c r="X1239" s="267"/>
      <c r="Y1239" s="267"/>
      <c r="Z1239" s="267"/>
      <c r="AA1239" s="267"/>
      <c r="AB1239" s="267"/>
      <c r="AC1239" s="267"/>
      <c r="AD1239" s="267"/>
      <c r="AE1239" s="267"/>
      <c r="AF1239" s="267"/>
      <c r="AG1239" s="267"/>
      <c r="AH1239" s="267"/>
      <c r="AI1239" s="267"/>
      <c r="AJ1239" s="267"/>
      <c r="AK1239" s="267"/>
      <c r="AL1239" s="267"/>
      <c r="AM1239" s="267"/>
      <c r="AN1239" s="267"/>
      <c r="AO1239" s="267"/>
      <c r="AP1239" s="267"/>
      <c r="AQ1239" s="267"/>
      <c r="AR1239" s="267"/>
      <c r="AS1239" s="267"/>
      <c r="AT1239" s="267"/>
      <c r="AU1239" s="267"/>
      <c r="AV1239" s="267"/>
      <c r="AW1239" s="267"/>
      <c r="AX1239" s="267"/>
      <c r="AY1239" s="267"/>
      <c r="AZ1239" s="267"/>
      <c r="BA1239" s="267"/>
      <c r="BB1239" s="267"/>
      <c r="BC1239" s="267"/>
      <c r="BD1239" s="267"/>
      <c r="BE1239" s="267"/>
      <c r="BF1239" s="267"/>
      <c r="BG1239" s="267"/>
      <c r="BH1239" s="267"/>
      <c r="BI1239" s="267"/>
      <c r="BJ1239" s="267"/>
      <c r="BK1239" s="267"/>
      <c r="BL1239" s="267"/>
      <c r="BM1239" s="267"/>
      <c r="BN1239" s="267"/>
      <c r="BO1239" s="267"/>
      <c r="BP1239" s="267"/>
      <c r="BQ1239" s="267"/>
      <c r="BR1239" s="267"/>
      <c r="BS1239" s="26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267"/>
      <c r="CJ1239" s="267"/>
      <c r="CK1239" s="267"/>
      <c r="CL1239" s="267"/>
      <c r="CM1239" s="267"/>
      <c r="CN1239" s="267"/>
      <c r="CO1239" s="267"/>
      <c r="CP1239" s="267"/>
      <c r="CQ1239" s="267"/>
      <c r="CR1239" s="267"/>
      <c r="CS1239" s="267"/>
      <c r="CT1239" s="267"/>
      <c r="CU1239" s="267"/>
      <c r="CV1239" s="267"/>
      <c r="CW1239" s="267"/>
      <c r="CX1239" s="267"/>
      <c r="CY1239" s="267"/>
      <c r="CZ1239" s="267"/>
      <c r="DA1239" s="267"/>
      <c r="DB1239" s="267"/>
      <c r="DC1239" s="267"/>
      <c r="DD1239" s="267"/>
      <c r="DE1239" s="267"/>
      <c r="DF1239" s="267"/>
      <c r="DG1239" s="267"/>
      <c r="DH1239" s="267"/>
      <c r="DI1239" s="267"/>
      <c r="DJ1239" s="267"/>
      <c r="DK1239" s="267"/>
      <c r="DL1239" s="267"/>
      <c r="DM1239" s="267"/>
      <c r="DN1239" s="267"/>
      <c r="DO1239" s="267"/>
      <c r="DP1239" s="267"/>
      <c r="DQ1239" s="267"/>
      <c r="DR1239" s="267"/>
      <c r="DS1239" s="267"/>
      <c r="DT1239" s="267"/>
      <c r="DU1239" s="267"/>
      <c r="DV1239" s="267"/>
      <c r="DW1239" s="267"/>
      <c r="DX1239" s="267"/>
      <c r="DY1239" s="267"/>
      <c r="DZ1239" s="267"/>
      <c r="EA1239" s="267"/>
      <c r="EB1239" s="267"/>
      <c r="EC1239" s="267"/>
      <c r="ED1239" s="267"/>
      <c r="EE1239" s="267"/>
      <c r="EF1239" s="267"/>
      <c r="EG1239" s="267"/>
      <c r="EH1239" s="267"/>
      <c r="EI1239" s="267"/>
      <c r="EJ1239" s="267"/>
      <c r="EK1239" s="267"/>
      <c r="EL1239" s="267"/>
      <c r="EM1239" s="267"/>
      <c r="EN1239" s="267"/>
      <c r="EO1239" s="267"/>
      <c r="EP1239" s="267"/>
      <c r="EQ1239" s="267"/>
      <c r="ER1239" s="267"/>
      <c r="ES1239" s="267"/>
      <c r="ET1239" s="267"/>
      <c r="EU1239" s="267"/>
      <c r="EV1239" s="267"/>
      <c r="EW1239" s="267"/>
      <c r="EX1239" s="267"/>
      <c r="EY1239" s="267"/>
      <c r="EZ1239" s="267"/>
      <c r="FA1239" s="267"/>
      <c r="FB1239" s="267"/>
      <c r="FC1239" s="267"/>
      <c r="FD1239" s="267"/>
      <c r="FE1239" s="267"/>
      <c r="FF1239" s="267"/>
      <c r="FG1239" s="267"/>
      <c r="FH1239" s="267"/>
      <c r="FI1239" s="267"/>
      <c r="FJ1239" s="267"/>
      <c r="FK1239" s="267"/>
      <c r="FL1239" s="267"/>
      <c r="FM1239" s="267"/>
      <c r="FN1239" s="267"/>
      <c r="FO1239" s="267"/>
      <c r="FP1239" s="267"/>
      <c r="FQ1239" s="267"/>
      <c r="FR1239" s="267"/>
      <c r="FS1239" s="267"/>
      <c r="FT1239" s="267"/>
      <c r="FU1239" s="267"/>
      <c r="FV1239" s="267"/>
      <c r="FW1239" s="267"/>
      <c r="FX1239" s="267"/>
      <c r="FY1239" s="267"/>
      <c r="FZ1239" s="267"/>
      <c r="GA1239" s="267"/>
      <c r="GB1239" s="267"/>
      <c r="GC1239" s="267"/>
      <c r="GD1239" s="267"/>
      <c r="GE1239" s="267"/>
      <c r="GF1239" s="267"/>
      <c r="GG1239" s="267"/>
      <c r="GH1239" s="267"/>
      <c r="GI1239" s="267"/>
      <c r="GJ1239" s="267"/>
      <c r="GK1239" s="267"/>
      <c r="GL1239" s="267"/>
      <c r="GM1239" s="267"/>
      <c r="GN1239" s="267"/>
      <c r="GO1239" s="267"/>
      <c r="GP1239" s="267"/>
      <c r="GQ1239" s="267"/>
      <c r="GR1239" s="267"/>
      <c r="GS1239" s="267"/>
      <c r="GT1239" s="267"/>
      <c r="GU1239" s="267"/>
      <c r="GV1239" s="267"/>
    </row>
    <row r="1240" spans="1:204" s="502" customFormat="1">
      <c r="A1240" s="258"/>
      <c r="B1240" s="425"/>
      <c r="C1240" s="260"/>
      <c r="D1240" s="261"/>
      <c r="E1240" s="262"/>
      <c r="F1240" s="263"/>
      <c r="G1240" s="426"/>
      <c r="H1240" s="428"/>
      <c r="I1240" s="507"/>
      <c r="J1240" s="508"/>
      <c r="K1240" s="509"/>
      <c r="L1240" s="510"/>
      <c r="N1240" s="511"/>
      <c r="O1240" s="511"/>
      <c r="P1240" s="267"/>
      <c r="Q1240" s="267"/>
      <c r="R1240" s="267"/>
      <c r="S1240" s="267"/>
      <c r="T1240" s="267"/>
      <c r="U1240" s="267"/>
      <c r="V1240" s="267"/>
      <c r="W1240" s="267"/>
      <c r="X1240" s="267"/>
      <c r="Y1240" s="267"/>
      <c r="Z1240" s="267"/>
      <c r="AA1240" s="267"/>
      <c r="AB1240" s="267"/>
      <c r="AC1240" s="267"/>
      <c r="AD1240" s="267"/>
      <c r="AE1240" s="267"/>
      <c r="AF1240" s="267"/>
      <c r="AG1240" s="267"/>
      <c r="AH1240" s="267"/>
      <c r="AI1240" s="267"/>
      <c r="AJ1240" s="267"/>
      <c r="AK1240" s="267"/>
      <c r="AL1240" s="267"/>
      <c r="AM1240" s="267"/>
      <c r="AN1240" s="267"/>
      <c r="AO1240" s="267"/>
      <c r="AP1240" s="267"/>
      <c r="AQ1240" s="267"/>
      <c r="AR1240" s="267"/>
      <c r="AS1240" s="267"/>
      <c r="AT1240" s="267"/>
      <c r="AU1240" s="267"/>
      <c r="AV1240" s="267"/>
      <c r="AW1240" s="267"/>
      <c r="AX1240" s="267"/>
      <c r="AY1240" s="267"/>
      <c r="AZ1240" s="267"/>
      <c r="BA1240" s="267"/>
      <c r="BB1240" s="267"/>
      <c r="BC1240" s="267"/>
      <c r="BD1240" s="267"/>
      <c r="BE1240" s="267"/>
      <c r="BF1240" s="267"/>
      <c r="BG1240" s="267"/>
      <c r="BH1240" s="267"/>
      <c r="BI1240" s="267"/>
      <c r="BJ1240" s="267"/>
      <c r="BK1240" s="267"/>
      <c r="BL1240" s="267"/>
      <c r="BM1240" s="267"/>
      <c r="BN1240" s="267"/>
      <c r="BO1240" s="267"/>
      <c r="BP1240" s="267"/>
      <c r="BQ1240" s="267"/>
      <c r="BR1240" s="267"/>
      <c r="BS1240" s="26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267"/>
      <c r="CJ1240" s="267"/>
      <c r="CK1240" s="267"/>
      <c r="CL1240" s="267"/>
      <c r="CM1240" s="267"/>
      <c r="CN1240" s="267"/>
      <c r="CO1240" s="267"/>
      <c r="CP1240" s="267"/>
      <c r="CQ1240" s="267"/>
      <c r="CR1240" s="267"/>
      <c r="CS1240" s="267"/>
      <c r="CT1240" s="267"/>
      <c r="CU1240" s="267"/>
      <c r="CV1240" s="267"/>
      <c r="CW1240" s="267"/>
      <c r="CX1240" s="267"/>
      <c r="CY1240" s="267"/>
      <c r="CZ1240" s="267"/>
      <c r="DA1240" s="267"/>
      <c r="DB1240" s="267"/>
      <c r="DC1240" s="267"/>
      <c r="DD1240" s="267"/>
      <c r="DE1240" s="267"/>
      <c r="DF1240" s="267"/>
      <c r="DG1240" s="267"/>
      <c r="DH1240" s="267"/>
      <c r="DI1240" s="267"/>
      <c r="DJ1240" s="267"/>
      <c r="DK1240" s="267"/>
      <c r="DL1240" s="267"/>
      <c r="DM1240" s="267"/>
      <c r="DN1240" s="267"/>
      <c r="DO1240" s="267"/>
      <c r="DP1240" s="267"/>
      <c r="DQ1240" s="267"/>
      <c r="DR1240" s="267"/>
      <c r="DS1240" s="267"/>
      <c r="DT1240" s="267"/>
      <c r="DU1240" s="267"/>
      <c r="DV1240" s="267"/>
      <c r="DW1240" s="267"/>
      <c r="DX1240" s="267"/>
      <c r="DY1240" s="267"/>
      <c r="DZ1240" s="267"/>
      <c r="EA1240" s="267"/>
      <c r="EB1240" s="267"/>
      <c r="EC1240" s="267"/>
      <c r="ED1240" s="267"/>
      <c r="EE1240" s="267"/>
      <c r="EF1240" s="267"/>
      <c r="EG1240" s="267"/>
      <c r="EH1240" s="267"/>
      <c r="EI1240" s="267"/>
      <c r="EJ1240" s="267"/>
      <c r="EK1240" s="267"/>
      <c r="EL1240" s="267"/>
      <c r="EM1240" s="267"/>
      <c r="EN1240" s="267"/>
      <c r="EO1240" s="267"/>
      <c r="EP1240" s="267"/>
      <c r="EQ1240" s="267"/>
      <c r="ER1240" s="267"/>
      <c r="ES1240" s="267"/>
      <c r="ET1240" s="267"/>
      <c r="EU1240" s="267"/>
      <c r="EV1240" s="267"/>
      <c r="EW1240" s="267"/>
      <c r="EX1240" s="267"/>
      <c r="EY1240" s="267"/>
      <c r="EZ1240" s="267"/>
      <c r="FA1240" s="267"/>
      <c r="FB1240" s="267"/>
      <c r="FC1240" s="267"/>
      <c r="FD1240" s="267"/>
      <c r="FE1240" s="267"/>
      <c r="FF1240" s="267"/>
      <c r="FG1240" s="267"/>
      <c r="FH1240" s="267"/>
      <c r="FI1240" s="267"/>
      <c r="FJ1240" s="267"/>
      <c r="FK1240" s="267"/>
      <c r="FL1240" s="267"/>
      <c r="FM1240" s="267"/>
      <c r="FN1240" s="267"/>
      <c r="FO1240" s="267"/>
      <c r="FP1240" s="267"/>
      <c r="FQ1240" s="267"/>
      <c r="FR1240" s="267"/>
      <c r="FS1240" s="267"/>
      <c r="FT1240" s="267"/>
      <c r="FU1240" s="267"/>
      <c r="FV1240" s="267"/>
      <c r="FW1240" s="267"/>
      <c r="FX1240" s="267"/>
      <c r="FY1240" s="267"/>
      <c r="FZ1240" s="267"/>
      <c r="GA1240" s="267"/>
      <c r="GB1240" s="267"/>
      <c r="GC1240" s="267"/>
      <c r="GD1240" s="267"/>
      <c r="GE1240" s="267"/>
      <c r="GF1240" s="267"/>
      <c r="GG1240" s="267"/>
      <c r="GH1240" s="267"/>
      <c r="GI1240" s="267"/>
      <c r="GJ1240" s="267"/>
      <c r="GK1240" s="267"/>
      <c r="GL1240" s="267"/>
      <c r="GM1240" s="267"/>
      <c r="GN1240" s="267"/>
      <c r="GO1240" s="267"/>
      <c r="GP1240" s="267"/>
      <c r="GQ1240" s="267"/>
      <c r="GR1240" s="267"/>
      <c r="GS1240" s="267"/>
      <c r="GT1240" s="267"/>
      <c r="GU1240" s="267"/>
      <c r="GV1240" s="267"/>
    </row>
    <row r="1241" spans="1:204" s="502" customFormat="1">
      <c r="A1241" s="258"/>
      <c r="B1241" s="425"/>
      <c r="C1241" s="260"/>
      <c r="D1241" s="261"/>
      <c r="E1241" s="262"/>
      <c r="F1241" s="263"/>
      <c r="G1241" s="426"/>
      <c r="H1241" s="428"/>
      <c r="I1241" s="507"/>
      <c r="J1241" s="508"/>
      <c r="K1241" s="509"/>
      <c r="L1241" s="510"/>
      <c r="N1241" s="511"/>
      <c r="O1241" s="511"/>
      <c r="P1241" s="267"/>
      <c r="Q1241" s="267"/>
      <c r="R1241" s="267"/>
      <c r="S1241" s="267"/>
      <c r="T1241" s="267"/>
      <c r="U1241" s="267"/>
      <c r="V1241" s="267"/>
      <c r="W1241" s="267"/>
      <c r="X1241" s="267"/>
      <c r="Y1241" s="267"/>
      <c r="Z1241" s="267"/>
      <c r="AA1241" s="267"/>
      <c r="AB1241" s="267"/>
      <c r="AC1241" s="267"/>
      <c r="AD1241" s="267"/>
      <c r="AE1241" s="267"/>
      <c r="AF1241" s="267"/>
      <c r="AG1241" s="267"/>
      <c r="AH1241" s="267"/>
      <c r="AI1241" s="267"/>
      <c r="AJ1241" s="267"/>
      <c r="AK1241" s="267"/>
      <c r="AL1241" s="267"/>
      <c r="AM1241" s="267"/>
      <c r="AN1241" s="267"/>
      <c r="AO1241" s="267"/>
      <c r="AP1241" s="267"/>
      <c r="AQ1241" s="267"/>
      <c r="AR1241" s="267"/>
      <c r="AS1241" s="267"/>
      <c r="AT1241" s="267"/>
      <c r="AU1241" s="267"/>
      <c r="AV1241" s="267"/>
      <c r="AW1241" s="267"/>
      <c r="AX1241" s="267"/>
      <c r="AY1241" s="267"/>
      <c r="AZ1241" s="267"/>
      <c r="BA1241" s="267"/>
      <c r="BB1241" s="267"/>
      <c r="BC1241" s="267"/>
      <c r="BD1241" s="267"/>
      <c r="BE1241" s="267"/>
      <c r="BF1241" s="267"/>
      <c r="BG1241" s="267"/>
      <c r="BH1241" s="267"/>
      <c r="BI1241" s="267"/>
      <c r="BJ1241" s="267"/>
      <c r="BK1241" s="267"/>
      <c r="BL1241" s="267"/>
      <c r="BM1241" s="267"/>
      <c r="BN1241" s="267"/>
      <c r="BO1241" s="267"/>
      <c r="BP1241" s="267"/>
      <c r="BQ1241" s="267"/>
      <c r="BR1241" s="267"/>
      <c r="BS1241" s="26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267"/>
      <c r="CJ1241" s="267"/>
      <c r="CK1241" s="267"/>
      <c r="CL1241" s="267"/>
      <c r="CM1241" s="267"/>
      <c r="CN1241" s="267"/>
      <c r="CO1241" s="267"/>
      <c r="CP1241" s="267"/>
      <c r="CQ1241" s="267"/>
      <c r="CR1241" s="267"/>
      <c r="CS1241" s="267"/>
      <c r="CT1241" s="267"/>
      <c r="CU1241" s="267"/>
      <c r="CV1241" s="267"/>
      <c r="CW1241" s="267"/>
      <c r="CX1241" s="267"/>
      <c r="CY1241" s="267"/>
      <c r="CZ1241" s="267"/>
      <c r="DA1241" s="267"/>
      <c r="DB1241" s="267"/>
      <c r="DC1241" s="267"/>
      <c r="DD1241" s="267"/>
      <c r="DE1241" s="267"/>
      <c r="DF1241" s="267"/>
      <c r="DG1241" s="267"/>
      <c r="DH1241" s="267"/>
      <c r="DI1241" s="267"/>
      <c r="DJ1241" s="267"/>
      <c r="DK1241" s="267"/>
      <c r="DL1241" s="267"/>
      <c r="DM1241" s="267"/>
      <c r="DN1241" s="267"/>
      <c r="DO1241" s="267"/>
      <c r="DP1241" s="267"/>
      <c r="DQ1241" s="267"/>
      <c r="DR1241" s="267"/>
      <c r="DS1241" s="267"/>
      <c r="DT1241" s="267"/>
      <c r="DU1241" s="267"/>
      <c r="DV1241" s="267"/>
      <c r="DW1241" s="267"/>
      <c r="DX1241" s="267"/>
      <c r="DY1241" s="267"/>
      <c r="DZ1241" s="267"/>
      <c r="EA1241" s="267"/>
      <c r="EB1241" s="267"/>
      <c r="EC1241" s="267"/>
      <c r="ED1241" s="267"/>
      <c r="EE1241" s="267"/>
      <c r="EF1241" s="267"/>
      <c r="EG1241" s="267"/>
      <c r="EH1241" s="267"/>
      <c r="EI1241" s="267"/>
      <c r="EJ1241" s="267"/>
      <c r="EK1241" s="267"/>
      <c r="EL1241" s="267"/>
      <c r="EM1241" s="267"/>
      <c r="EN1241" s="267"/>
      <c r="EO1241" s="267"/>
      <c r="EP1241" s="267"/>
      <c r="EQ1241" s="267"/>
      <c r="ER1241" s="267"/>
      <c r="ES1241" s="267"/>
      <c r="ET1241" s="267"/>
      <c r="EU1241" s="267"/>
      <c r="EV1241" s="267"/>
      <c r="EW1241" s="267"/>
      <c r="EX1241" s="267"/>
      <c r="EY1241" s="267"/>
      <c r="EZ1241" s="267"/>
      <c r="FA1241" s="267"/>
      <c r="FB1241" s="267"/>
      <c r="FC1241" s="267"/>
      <c r="FD1241" s="267"/>
      <c r="FE1241" s="267"/>
      <c r="FF1241" s="267"/>
      <c r="FG1241" s="267"/>
      <c r="FH1241" s="267"/>
      <c r="FI1241" s="267"/>
      <c r="FJ1241" s="267"/>
      <c r="FK1241" s="267"/>
      <c r="FL1241" s="267"/>
      <c r="FM1241" s="267"/>
      <c r="FN1241" s="267"/>
      <c r="FO1241" s="267"/>
      <c r="FP1241" s="267"/>
      <c r="FQ1241" s="267"/>
      <c r="FR1241" s="267"/>
      <c r="FS1241" s="267"/>
      <c r="FT1241" s="267"/>
      <c r="FU1241" s="267"/>
      <c r="FV1241" s="267"/>
      <c r="FW1241" s="267"/>
      <c r="FX1241" s="267"/>
      <c r="FY1241" s="267"/>
      <c r="FZ1241" s="267"/>
      <c r="GA1241" s="267"/>
      <c r="GB1241" s="267"/>
      <c r="GC1241" s="267"/>
      <c r="GD1241" s="267"/>
      <c r="GE1241" s="267"/>
      <c r="GF1241" s="267"/>
      <c r="GG1241" s="267"/>
      <c r="GH1241" s="267"/>
      <c r="GI1241" s="267"/>
      <c r="GJ1241" s="267"/>
      <c r="GK1241" s="267"/>
      <c r="GL1241" s="267"/>
      <c r="GM1241" s="267"/>
      <c r="GN1241" s="267"/>
      <c r="GO1241" s="267"/>
      <c r="GP1241" s="267"/>
      <c r="GQ1241" s="267"/>
      <c r="GR1241" s="267"/>
      <c r="GS1241" s="267"/>
      <c r="GT1241" s="267"/>
      <c r="GU1241" s="267"/>
      <c r="GV1241" s="267"/>
    </row>
    <row r="1242" spans="1:204" s="502" customFormat="1">
      <c r="A1242" s="258"/>
      <c r="B1242" s="425"/>
      <c r="C1242" s="260"/>
      <c r="D1242" s="261"/>
      <c r="E1242" s="262"/>
      <c r="F1242" s="263"/>
      <c r="G1242" s="426"/>
      <c r="H1242" s="428"/>
      <c r="I1242" s="507"/>
      <c r="J1242" s="508"/>
      <c r="K1242" s="509"/>
      <c r="L1242" s="510"/>
      <c r="N1242" s="511"/>
      <c r="O1242" s="511"/>
      <c r="P1242" s="267"/>
      <c r="Q1242" s="267"/>
      <c r="R1242" s="267"/>
      <c r="S1242" s="267"/>
      <c r="T1242" s="267"/>
      <c r="U1242" s="267"/>
      <c r="V1242" s="267"/>
      <c r="W1242" s="267"/>
      <c r="X1242" s="267"/>
      <c r="Y1242" s="267"/>
      <c r="Z1242" s="267"/>
      <c r="AA1242" s="267"/>
      <c r="AB1242" s="267"/>
      <c r="AC1242" s="267"/>
      <c r="AD1242" s="267"/>
      <c r="AE1242" s="267"/>
      <c r="AF1242" s="267"/>
      <c r="AG1242" s="267"/>
      <c r="AH1242" s="267"/>
      <c r="AI1242" s="267"/>
      <c r="AJ1242" s="267"/>
      <c r="AK1242" s="267"/>
      <c r="AL1242" s="267"/>
      <c r="AM1242" s="267"/>
      <c r="AN1242" s="267"/>
      <c r="AO1242" s="267"/>
      <c r="AP1242" s="267"/>
      <c r="AQ1242" s="267"/>
      <c r="AR1242" s="267"/>
      <c r="AS1242" s="267"/>
      <c r="AT1242" s="267"/>
      <c r="AU1242" s="267"/>
      <c r="AV1242" s="267"/>
      <c r="AW1242" s="267"/>
      <c r="AX1242" s="267"/>
      <c r="AY1242" s="267"/>
      <c r="AZ1242" s="267"/>
      <c r="BA1242" s="267"/>
      <c r="BB1242" s="267"/>
      <c r="BC1242" s="267"/>
      <c r="BD1242" s="267"/>
      <c r="BE1242" s="267"/>
      <c r="BF1242" s="267"/>
      <c r="BG1242" s="267"/>
      <c r="BH1242" s="267"/>
      <c r="BI1242" s="267"/>
      <c r="BJ1242" s="267"/>
      <c r="BK1242" s="267"/>
      <c r="BL1242" s="267"/>
      <c r="BM1242" s="267"/>
      <c r="BN1242" s="267"/>
      <c r="BO1242" s="267"/>
      <c r="BP1242" s="267"/>
      <c r="BQ1242" s="267"/>
      <c r="BR1242" s="267"/>
      <c r="BS1242" s="26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267"/>
      <c r="CJ1242" s="267"/>
      <c r="CK1242" s="267"/>
      <c r="CL1242" s="267"/>
      <c r="CM1242" s="267"/>
      <c r="CN1242" s="267"/>
      <c r="CO1242" s="267"/>
      <c r="CP1242" s="267"/>
      <c r="CQ1242" s="267"/>
      <c r="CR1242" s="267"/>
      <c r="CS1242" s="267"/>
      <c r="CT1242" s="267"/>
      <c r="CU1242" s="267"/>
      <c r="CV1242" s="267"/>
      <c r="CW1242" s="267"/>
      <c r="CX1242" s="267"/>
      <c r="CY1242" s="267"/>
      <c r="CZ1242" s="267"/>
      <c r="DA1242" s="267"/>
      <c r="DB1242" s="267"/>
      <c r="DC1242" s="267"/>
      <c r="DD1242" s="267"/>
      <c r="DE1242" s="267"/>
      <c r="DF1242" s="267"/>
      <c r="DG1242" s="267"/>
      <c r="DH1242" s="267"/>
      <c r="DI1242" s="267"/>
      <c r="DJ1242" s="267"/>
      <c r="DK1242" s="267"/>
      <c r="DL1242" s="267"/>
      <c r="DM1242" s="267"/>
      <c r="DN1242" s="267"/>
      <c r="DO1242" s="267"/>
      <c r="DP1242" s="267"/>
      <c r="DQ1242" s="267"/>
      <c r="DR1242" s="267"/>
      <c r="DS1242" s="267"/>
      <c r="DT1242" s="267"/>
      <c r="DU1242" s="267"/>
      <c r="DV1242" s="267"/>
      <c r="DW1242" s="267"/>
      <c r="DX1242" s="267"/>
      <c r="DY1242" s="267"/>
      <c r="DZ1242" s="267"/>
      <c r="EA1242" s="267"/>
      <c r="EB1242" s="267"/>
      <c r="EC1242" s="267"/>
      <c r="ED1242" s="267"/>
      <c r="EE1242" s="267"/>
      <c r="EF1242" s="267"/>
      <c r="EG1242" s="267"/>
      <c r="EH1242" s="267"/>
      <c r="EI1242" s="267"/>
      <c r="EJ1242" s="267"/>
      <c r="EK1242" s="267"/>
      <c r="EL1242" s="267"/>
      <c r="EM1242" s="267"/>
      <c r="EN1242" s="267"/>
      <c r="EO1242" s="267"/>
      <c r="EP1242" s="267"/>
      <c r="EQ1242" s="267"/>
      <c r="ER1242" s="267"/>
      <c r="ES1242" s="267"/>
      <c r="ET1242" s="267"/>
      <c r="EU1242" s="267"/>
      <c r="EV1242" s="267"/>
      <c r="EW1242" s="267"/>
      <c r="EX1242" s="267"/>
      <c r="EY1242" s="267"/>
      <c r="EZ1242" s="267"/>
      <c r="FA1242" s="267"/>
      <c r="FB1242" s="267"/>
      <c r="FC1242" s="267"/>
      <c r="FD1242" s="267"/>
      <c r="FE1242" s="267"/>
      <c r="FF1242" s="267"/>
      <c r="FG1242" s="267"/>
      <c r="FH1242" s="267"/>
      <c r="FI1242" s="267"/>
      <c r="FJ1242" s="267"/>
      <c r="FK1242" s="267"/>
      <c r="FL1242" s="267"/>
      <c r="FM1242" s="267"/>
      <c r="FN1242" s="267"/>
      <c r="FO1242" s="267"/>
      <c r="FP1242" s="267"/>
      <c r="FQ1242" s="267"/>
      <c r="FR1242" s="267"/>
      <c r="FS1242" s="267"/>
      <c r="FT1242" s="267"/>
      <c r="FU1242" s="267"/>
      <c r="FV1242" s="267"/>
      <c r="FW1242" s="267"/>
      <c r="FX1242" s="267"/>
      <c r="FY1242" s="267"/>
      <c r="FZ1242" s="267"/>
      <c r="GA1242" s="267"/>
      <c r="GB1242" s="267"/>
      <c r="GC1242" s="267"/>
      <c r="GD1242" s="267"/>
      <c r="GE1242" s="267"/>
      <c r="GF1242" s="267"/>
      <c r="GG1242" s="267"/>
      <c r="GH1242" s="267"/>
      <c r="GI1242" s="267"/>
      <c r="GJ1242" s="267"/>
      <c r="GK1242" s="267"/>
      <c r="GL1242" s="267"/>
      <c r="GM1242" s="267"/>
      <c r="GN1242" s="267"/>
      <c r="GO1242" s="267"/>
      <c r="GP1242" s="267"/>
      <c r="GQ1242" s="267"/>
      <c r="GR1242" s="267"/>
      <c r="GS1242" s="267"/>
      <c r="GT1242" s="267"/>
      <c r="GU1242" s="267"/>
      <c r="GV1242" s="267"/>
    </row>
    <row r="1243" spans="1:204" s="502" customFormat="1">
      <c r="A1243" s="258"/>
      <c r="B1243" s="425"/>
      <c r="C1243" s="260"/>
      <c r="D1243" s="261"/>
      <c r="E1243" s="262"/>
      <c r="F1243" s="263"/>
      <c r="G1243" s="426"/>
      <c r="H1243" s="428"/>
      <c r="I1243" s="507"/>
      <c r="J1243" s="508"/>
      <c r="K1243" s="509"/>
      <c r="L1243" s="510"/>
      <c r="N1243" s="511"/>
      <c r="O1243" s="511"/>
      <c r="P1243" s="267"/>
      <c r="Q1243" s="267"/>
      <c r="R1243" s="267"/>
      <c r="S1243" s="267"/>
      <c r="T1243" s="267"/>
      <c r="U1243" s="267"/>
      <c r="V1243" s="267"/>
      <c r="W1243" s="267"/>
      <c r="X1243" s="267"/>
      <c r="Y1243" s="267"/>
      <c r="Z1243" s="267"/>
      <c r="AA1243" s="267"/>
      <c r="AB1243" s="267"/>
      <c r="AC1243" s="267"/>
      <c r="AD1243" s="267"/>
      <c r="AE1243" s="267"/>
      <c r="AF1243" s="267"/>
      <c r="AG1243" s="267"/>
      <c r="AH1243" s="267"/>
      <c r="AI1243" s="267"/>
      <c r="AJ1243" s="267"/>
      <c r="AK1243" s="267"/>
      <c r="AL1243" s="267"/>
      <c r="AM1243" s="267"/>
      <c r="AN1243" s="267"/>
      <c r="AO1243" s="267"/>
      <c r="AP1243" s="267"/>
      <c r="AQ1243" s="267"/>
      <c r="AR1243" s="267"/>
      <c r="AS1243" s="267"/>
      <c r="AT1243" s="267"/>
      <c r="AU1243" s="267"/>
      <c r="AV1243" s="267"/>
      <c r="AW1243" s="267"/>
      <c r="AX1243" s="267"/>
      <c r="AY1243" s="267"/>
      <c r="AZ1243" s="267"/>
      <c r="BA1243" s="267"/>
      <c r="BB1243" s="267"/>
      <c r="BC1243" s="267"/>
      <c r="BD1243" s="267"/>
      <c r="BE1243" s="267"/>
      <c r="BF1243" s="267"/>
      <c r="BG1243" s="267"/>
      <c r="BH1243" s="267"/>
      <c r="BI1243" s="267"/>
      <c r="BJ1243" s="267"/>
      <c r="BK1243" s="267"/>
      <c r="BL1243" s="267"/>
      <c r="BM1243" s="267"/>
      <c r="BN1243" s="267"/>
      <c r="BO1243" s="267"/>
      <c r="BP1243" s="267"/>
      <c r="BQ1243" s="267"/>
      <c r="BR1243" s="267"/>
      <c r="BS1243" s="26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267"/>
      <c r="CJ1243" s="267"/>
      <c r="CK1243" s="267"/>
      <c r="CL1243" s="267"/>
      <c r="CM1243" s="267"/>
      <c r="CN1243" s="267"/>
      <c r="CO1243" s="267"/>
      <c r="CP1243" s="267"/>
      <c r="CQ1243" s="267"/>
      <c r="CR1243" s="267"/>
      <c r="CS1243" s="267"/>
      <c r="CT1243" s="267"/>
      <c r="CU1243" s="267"/>
      <c r="CV1243" s="267"/>
      <c r="CW1243" s="267"/>
      <c r="CX1243" s="267"/>
      <c r="CY1243" s="267"/>
      <c r="CZ1243" s="267"/>
      <c r="DA1243" s="267"/>
      <c r="DB1243" s="267"/>
      <c r="DC1243" s="267"/>
      <c r="DD1243" s="267"/>
      <c r="DE1243" s="267"/>
      <c r="DF1243" s="267"/>
      <c r="DG1243" s="267"/>
      <c r="DH1243" s="267"/>
      <c r="DI1243" s="267"/>
      <c r="DJ1243" s="267"/>
      <c r="DK1243" s="267"/>
      <c r="DL1243" s="267"/>
      <c r="DM1243" s="267"/>
      <c r="DN1243" s="267"/>
      <c r="DO1243" s="267"/>
      <c r="DP1243" s="267"/>
      <c r="DQ1243" s="267"/>
      <c r="DR1243" s="267"/>
      <c r="DS1243" s="267"/>
      <c r="DT1243" s="267"/>
      <c r="DU1243" s="267"/>
      <c r="DV1243" s="267"/>
      <c r="DW1243" s="267"/>
      <c r="DX1243" s="267"/>
      <c r="DY1243" s="267"/>
      <c r="DZ1243" s="267"/>
      <c r="EA1243" s="267"/>
      <c r="EB1243" s="267"/>
      <c r="EC1243" s="267"/>
      <c r="ED1243" s="267"/>
      <c r="EE1243" s="267"/>
      <c r="EF1243" s="267"/>
      <c r="EG1243" s="267"/>
      <c r="EH1243" s="267"/>
      <c r="EI1243" s="267"/>
      <c r="EJ1243" s="267"/>
      <c r="EK1243" s="267"/>
      <c r="EL1243" s="267"/>
      <c r="EM1243" s="267"/>
      <c r="EN1243" s="267"/>
      <c r="EO1243" s="267"/>
      <c r="EP1243" s="267"/>
      <c r="EQ1243" s="267"/>
      <c r="ER1243" s="267"/>
      <c r="ES1243" s="267"/>
      <c r="ET1243" s="267"/>
      <c r="EU1243" s="267"/>
      <c r="EV1243" s="267"/>
      <c r="EW1243" s="267"/>
      <c r="EX1243" s="267"/>
      <c r="EY1243" s="267"/>
      <c r="EZ1243" s="267"/>
      <c r="FA1243" s="267"/>
      <c r="FB1243" s="267"/>
      <c r="FC1243" s="267"/>
      <c r="FD1243" s="267"/>
      <c r="FE1243" s="267"/>
      <c r="FF1243" s="267"/>
      <c r="FG1243" s="267"/>
      <c r="FH1243" s="267"/>
      <c r="FI1243" s="267"/>
      <c r="FJ1243" s="267"/>
      <c r="FK1243" s="267"/>
      <c r="FL1243" s="267"/>
      <c r="FM1243" s="267"/>
      <c r="FN1243" s="267"/>
      <c r="FO1243" s="267"/>
      <c r="FP1243" s="267"/>
      <c r="FQ1243" s="267"/>
      <c r="FR1243" s="267"/>
      <c r="FS1243" s="267"/>
      <c r="FT1243" s="267"/>
      <c r="FU1243" s="267"/>
      <c r="FV1243" s="267"/>
      <c r="FW1243" s="267"/>
      <c r="FX1243" s="267"/>
      <c r="FY1243" s="267"/>
      <c r="FZ1243" s="267"/>
      <c r="GA1243" s="267"/>
      <c r="GB1243" s="267"/>
      <c r="GC1243" s="267"/>
      <c r="GD1243" s="267"/>
      <c r="GE1243" s="267"/>
      <c r="GF1243" s="267"/>
      <c r="GG1243" s="267"/>
      <c r="GH1243" s="267"/>
      <c r="GI1243" s="267"/>
      <c r="GJ1243" s="267"/>
      <c r="GK1243" s="267"/>
      <c r="GL1243" s="267"/>
      <c r="GM1243" s="267"/>
      <c r="GN1243" s="267"/>
      <c r="GO1243" s="267"/>
      <c r="GP1243" s="267"/>
      <c r="GQ1243" s="267"/>
      <c r="GR1243" s="267"/>
      <c r="GS1243" s="267"/>
      <c r="GT1243" s="267"/>
      <c r="GU1243" s="267"/>
      <c r="GV1243" s="267"/>
    </row>
    <row r="1244" spans="1:204" s="502" customFormat="1">
      <c r="A1244" s="258"/>
      <c r="B1244" s="425"/>
      <c r="C1244" s="260"/>
      <c r="D1244" s="261"/>
      <c r="E1244" s="262"/>
      <c r="F1244" s="263"/>
      <c r="G1244" s="426"/>
      <c r="H1244" s="428"/>
      <c r="I1244" s="507"/>
      <c r="J1244" s="508"/>
      <c r="K1244" s="509"/>
      <c r="L1244" s="510"/>
      <c r="N1244" s="511"/>
      <c r="O1244" s="511"/>
      <c r="P1244" s="267"/>
      <c r="Q1244" s="267"/>
      <c r="R1244" s="267"/>
      <c r="S1244" s="267"/>
      <c r="T1244" s="267"/>
      <c r="U1244" s="267"/>
      <c r="V1244" s="267"/>
      <c r="W1244" s="267"/>
      <c r="X1244" s="267"/>
      <c r="Y1244" s="267"/>
      <c r="Z1244" s="267"/>
      <c r="AA1244" s="267"/>
      <c r="AB1244" s="267"/>
      <c r="AC1244" s="267"/>
      <c r="AD1244" s="267"/>
      <c r="AE1244" s="267"/>
      <c r="AF1244" s="267"/>
      <c r="AG1244" s="267"/>
      <c r="AH1244" s="267"/>
      <c r="AI1244" s="267"/>
      <c r="AJ1244" s="267"/>
      <c r="AK1244" s="267"/>
      <c r="AL1244" s="267"/>
      <c r="AM1244" s="267"/>
      <c r="AN1244" s="267"/>
      <c r="AO1244" s="267"/>
      <c r="AP1244" s="267"/>
      <c r="AQ1244" s="267"/>
      <c r="AR1244" s="267"/>
      <c r="AS1244" s="267"/>
      <c r="AT1244" s="267"/>
      <c r="AU1244" s="267"/>
      <c r="AV1244" s="267"/>
      <c r="AW1244" s="267"/>
      <c r="AX1244" s="267"/>
      <c r="AY1244" s="267"/>
      <c r="AZ1244" s="267"/>
      <c r="BA1244" s="267"/>
      <c r="BB1244" s="267"/>
      <c r="BC1244" s="267"/>
      <c r="BD1244" s="267"/>
      <c r="BE1244" s="267"/>
      <c r="BF1244" s="267"/>
      <c r="BG1244" s="267"/>
      <c r="BH1244" s="267"/>
      <c r="BI1244" s="267"/>
      <c r="BJ1244" s="267"/>
      <c r="BK1244" s="267"/>
      <c r="BL1244" s="267"/>
      <c r="BM1244" s="267"/>
      <c r="BN1244" s="267"/>
      <c r="BO1244" s="267"/>
      <c r="BP1244" s="267"/>
      <c r="BQ1244" s="267"/>
      <c r="BR1244" s="267"/>
      <c r="BS1244" s="26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267"/>
      <c r="CJ1244" s="267"/>
      <c r="CK1244" s="267"/>
      <c r="CL1244" s="267"/>
      <c r="CM1244" s="267"/>
      <c r="CN1244" s="267"/>
      <c r="CO1244" s="267"/>
      <c r="CP1244" s="267"/>
      <c r="CQ1244" s="267"/>
      <c r="CR1244" s="267"/>
      <c r="CS1244" s="267"/>
      <c r="CT1244" s="267"/>
      <c r="CU1244" s="267"/>
      <c r="CV1244" s="267"/>
      <c r="CW1244" s="267"/>
      <c r="CX1244" s="267"/>
      <c r="CY1244" s="267"/>
      <c r="CZ1244" s="267"/>
      <c r="DA1244" s="267"/>
      <c r="DB1244" s="267"/>
      <c r="DC1244" s="267"/>
      <c r="DD1244" s="267"/>
      <c r="DE1244" s="267"/>
      <c r="DF1244" s="267"/>
      <c r="DG1244" s="267"/>
      <c r="DH1244" s="267"/>
      <c r="DI1244" s="267"/>
      <c r="DJ1244" s="267"/>
      <c r="DK1244" s="267"/>
      <c r="DL1244" s="267"/>
      <c r="DM1244" s="267"/>
      <c r="DN1244" s="267"/>
      <c r="DO1244" s="267"/>
      <c r="DP1244" s="267"/>
      <c r="DQ1244" s="267"/>
      <c r="DR1244" s="267"/>
      <c r="DS1244" s="267"/>
      <c r="DT1244" s="267"/>
      <c r="DU1244" s="267"/>
      <c r="DV1244" s="267"/>
      <c r="DW1244" s="267"/>
      <c r="DX1244" s="267"/>
      <c r="DY1244" s="267"/>
      <c r="DZ1244" s="267"/>
      <c r="EA1244" s="267"/>
      <c r="EB1244" s="267"/>
      <c r="EC1244" s="267"/>
      <c r="ED1244" s="267"/>
      <c r="EE1244" s="267"/>
      <c r="EF1244" s="267"/>
      <c r="EG1244" s="267"/>
      <c r="EH1244" s="267"/>
      <c r="EI1244" s="267"/>
      <c r="EJ1244" s="267"/>
      <c r="EK1244" s="267"/>
      <c r="EL1244" s="267"/>
      <c r="EM1244" s="267"/>
      <c r="EN1244" s="267"/>
      <c r="EO1244" s="267"/>
      <c r="EP1244" s="267"/>
      <c r="EQ1244" s="267"/>
      <c r="ER1244" s="267"/>
      <c r="ES1244" s="267"/>
      <c r="ET1244" s="267"/>
      <c r="EU1244" s="267"/>
      <c r="EV1244" s="267"/>
      <c r="EW1244" s="267"/>
      <c r="EX1244" s="267"/>
      <c r="EY1244" s="267"/>
      <c r="EZ1244" s="267"/>
      <c r="FA1244" s="267"/>
      <c r="FB1244" s="267"/>
      <c r="FC1244" s="267"/>
      <c r="FD1244" s="267"/>
      <c r="FE1244" s="267"/>
      <c r="FF1244" s="267"/>
      <c r="FG1244" s="267"/>
      <c r="FH1244" s="267"/>
      <c r="FI1244" s="267"/>
      <c r="FJ1244" s="267"/>
      <c r="FK1244" s="267"/>
      <c r="FL1244" s="267"/>
      <c r="FM1244" s="267"/>
      <c r="FN1244" s="267"/>
      <c r="FO1244" s="267"/>
      <c r="FP1244" s="267"/>
      <c r="FQ1244" s="267"/>
      <c r="FR1244" s="267"/>
      <c r="FS1244" s="267"/>
      <c r="FT1244" s="267"/>
      <c r="FU1244" s="267"/>
      <c r="FV1244" s="267"/>
      <c r="FW1244" s="267"/>
      <c r="FX1244" s="267"/>
      <c r="FY1244" s="267"/>
      <c r="FZ1244" s="267"/>
      <c r="GA1244" s="267"/>
      <c r="GB1244" s="267"/>
      <c r="GC1244" s="267"/>
      <c r="GD1244" s="267"/>
      <c r="GE1244" s="267"/>
      <c r="GF1244" s="267"/>
      <c r="GG1244" s="267"/>
      <c r="GH1244" s="267"/>
      <c r="GI1244" s="267"/>
      <c r="GJ1244" s="267"/>
      <c r="GK1244" s="267"/>
      <c r="GL1244" s="267"/>
      <c r="GM1244" s="267"/>
      <c r="GN1244" s="267"/>
      <c r="GO1244" s="267"/>
      <c r="GP1244" s="267"/>
      <c r="GQ1244" s="267"/>
      <c r="GR1244" s="267"/>
      <c r="GS1244" s="267"/>
      <c r="GT1244" s="267"/>
      <c r="GU1244" s="267"/>
      <c r="GV1244" s="267"/>
    </row>
    <row r="1245" spans="1:204" s="502" customFormat="1">
      <c r="A1245" s="258"/>
      <c r="B1245" s="425"/>
      <c r="C1245" s="260"/>
      <c r="D1245" s="261"/>
      <c r="E1245" s="262"/>
      <c r="F1245" s="263"/>
      <c r="G1245" s="426"/>
      <c r="H1245" s="428"/>
      <c r="I1245" s="507"/>
      <c r="J1245" s="508"/>
      <c r="K1245" s="509"/>
      <c r="L1245" s="510"/>
      <c r="N1245" s="511"/>
      <c r="O1245" s="511"/>
      <c r="P1245" s="267"/>
      <c r="Q1245" s="267"/>
      <c r="R1245" s="267"/>
      <c r="S1245" s="267"/>
      <c r="T1245" s="267"/>
      <c r="U1245" s="267"/>
      <c r="V1245" s="267"/>
      <c r="W1245" s="267"/>
      <c r="X1245" s="267"/>
      <c r="Y1245" s="267"/>
      <c r="Z1245" s="267"/>
      <c r="AA1245" s="267"/>
      <c r="AB1245" s="267"/>
      <c r="AC1245" s="267"/>
      <c r="AD1245" s="267"/>
      <c r="AE1245" s="267"/>
      <c r="AF1245" s="267"/>
      <c r="AG1245" s="267"/>
      <c r="AH1245" s="267"/>
      <c r="AI1245" s="267"/>
      <c r="AJ1245" s="267"/>
      <c r="AK1245" s="267"/>
      <c r="AL1245" s="267"/>
      <c r="AM1245" s="267"/>
      <c r="AN1245" s="267"/>
      <c r="AO1245" s="267"/>
      <c r="AP1245" s="267"/>
      <c r="AQ1245" s="267"/>
      <c r="AR1245" s="267"/>
      <c r="AS1245" s="267"/>
      <c r="AT1245" s="267"/>
      <c r="AU1245" s="267"/>
      <c r="AV1245" s="267"/>
      <c r="AW1245" s="267"/>
      <c r="AX1245" s="267"/>
      <c r="AY1245" s="267"/>
      <c r="AZ1245" s="267"/>
      <c r="BA1245" s="267"/>
      <c r="BB1245" s="267"/>
      <c r="BC1245" s="267"/>
      <c r="BD1245" s="267"/>
      <c r="BE1245" s="267"/>
      <c r="BF1245" s="267"/>
      <c r="BG1245" s="267"/>
      <c r="BH1245" s="267"/>
      <c r="BI1245" s="267"/>
      <c r="BJ1245" s="267"/>
      <c r="BK1245" s="267"/>
      <c r="BL1245" s="267"/>
      <c r="BM1245" s="267"/>
      <c r="BN1245" s="267"/>
      <c r="BO1245" s="267"/>
      <c r="BP1245" s="267"/>
      <c r="BQ1245" s="267"/>
      <c r="BR1245" s="267"/>
      <c r="BS1245" s="26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267"/>
      <c r="CJ1245" s="267"/>
      <c r="CK1245" s="267"/>
      <c r="CL1245" s="267"/>
      <c r="CM1245" s="267"/>
      <c r="CN1245" s="267"/>
      <c r="CO1245" s="267"/>
      <c r="CP1245" s="267"/>
      <c r="CQ1245" s="267"/>
      <c r="CR1245" s="267"/>
      <c r="CS1245" s="267"/>
      <c r="CT1245" s="267"/>
      <c r="CU1245" s="267"/>
      <c r="CV1245" s="267"/>
      <c r="CW1245" s="267"/>
      <c r="CX1245" s="267"/>
      <c r="CY1245" s="267"/>
      <c r="CZ1245" s="267"/>
      <c r="DA1245" s="267"/>
      <c r="DB1245" s="267"/>
      <c r="DC1245" s="267"/>
      <c r="DD1245" s="267"/>
      <c r="DE1245" s="267"/>
      <c r="DF1245" s="267"/>
      <c r="DG1245" s="267"/>
      <c r="DH1245" s="267"/>
      <c r="DI1245" s="267"/>
      <c r="DJ1245" s="267"/>
      <c r="DK1245" s="267"/>
      <c r="DL1245" s="267"/>
      <c r="DM1245" s="267"/>
      <c r="DN1245" s="267"/>
      <c r="DO1245" s="267"/>
      <c r="DP1245" s="267"/>
      <c r="DQ1245" s="267"/>
      <c r="DR1245" s="267"/>
      <c r="DS1245" s="267"/>
      <c r="DT1245" s="267"/>
      <c r="DU1245" s="267"/>
      <c r="DV1245" s="267"/>
      <c r="DW1245" s="267"/>
      <c r="DX1245" s="267"/>
      <c r="DY1245" s="267"/>
      <c r="DZ1245" s="267"/>
      <c r="EA1245" s="267"/>
      <c r="EB1245" s="267"/>
      <c r="EC1245" s="267"/>
      <c r="ED1245" s="267"/>
      <c r="EE1245" s="267"/>
      <c r="EF1245" s="267"/>
      <c r="EG1245" s="267"/>
      <c r="EH1245" s="267"/>
      <c r="EI1245" s="267"/>
      <c r="EJ1245" s="267"/>
      <c r="EK1245" s="267"/>
      <c r="EL1245" s="267"/>
      <c r="EM1245" s="267"/>
      <c r="EN1245" s="267"/>
      <c r="EO1245" s="267"/>
      <c r="EP1245" s="267"/>
      <c r="EQ1245" s="267"/>
      <c r="ER1245" s="267"/>
      <c r="ES1245" s="267"/>
      <c r="ET1245" s="267"/>
      <c r="EU1245" s="267"/>
      <c r="EV1245" s="267"/>
      <c r="EW1245" s="267"/>
      <c r="EX1245" s="267"/>
      <c r="EY1245" s="267"/>
      <c r="EZ1245" s="267"/>
      <c r="FA1245" s="267"/>
      <c r="FB1245" s="267"/>
      <c r="FC1245" s="267"/>
      <c r="FD1245" s="267"/>
      <c r="FE1245" s="267"/>
      <c r="FF1245" s="267"/>
      <c r="FG1245" s="267"/>
      <c r="FH1245" s="267"/>
      <c r="FI1245" s="267"/>
      <c r="FJ1245" s="267"/>
      <c r="FK1245" s="267"/>
      <c r="FL1245" s="267"/>
      <c r="FM1245" s="267"/>
      <c r="FN1245" s="267"/>
      <c r="FO1245" s="267"/>
      <c r="FP1245" s="267"/>
      <c r="FQ1245" s="267"/>
      <c r="FR1245" s="267"/>
      <c r="FS1245" s="267"/>
      <c r="FT1245" s="267"/>
      <c r="FU1245" s="267"/>
      <c r="FV1245" s="267"/>
      <c r="FW1245" s="267"/>
      <c r="FX1245" s="267"/>
      <c r="FY1245" s="267"/>
      <c r="FZ1245" s="267"/>
      <c r="GA1245" s="267"/>
      <c r="GB1245" s="267"/>
      <c r="GC1245" s="267"/>
      <c r="GD1245" s="267"/>
      <c r="GE1245" s="267"/>
      <c r="GF1245" s="267"/>
      <c r="GG1245" s="267"/>
      <c r="GH1245" s="267"/>
      <c r="GI1245" s="267"/>
      <c r="GJ1245" s="267"/>
      <c r="GK1245" s="267"/>
      <c r="GL1245" s="267"/>
      <c r="GM1245" s="267"/>
      <c r="GN1245" s="267"/>
      <c r="GO1245" s="267"/>
      <c r="GP1245" s="267"/>
      <c r="GQ1245" s="267"/>
      <c r="GR1245" s="267"/>
      <c r="GS1245" s="267"/>
      <c r="GT1245" s="267"/>
      <c r="GU1245" s="267"/>
      <c r="GV1245" s="267"/>
    </row>
    <row r="1246" spans="1:204" s="502" customFormat="1">
      <c r="A1246" s="258"/>
      <c r="B1246" s="425"/>
      <c r="C1246" s="260"/>
      <c r="D1246" s="261"/>
      <c r="E1246" s="262"/>
      <c r="F1246" s="263"/>
      <c r="G1246" s="426"/>
      <c r="H1246" s="428"/>
      <c r="I1246" s="507"/>
      <c r="J1246" s="508"/>
      <c r="K1246" s="509"/>
      <c r="L1246" s="510"/>
      <c r="N1246" s="511"/>
      <c r="O1246" s="511"/>
      <c r="P1246" s="267"/>
      <c r="Q1246" s="267"/>
      <c r="R1246" s="267"/>
      <c r="S1246" s="267"/>
      <c r="T1246" s="267"/>
      <c r="U1246" s="267"/>
      <c r="V1246" s="267"/>
      <c r="W1246" s="267"/>
      <c r="X1246" s="267"/>
      <c r="Y1246" s="267"/>
      <c r="Z1246" s="267"/>
      <c r="AA1246" s="267"/>
      <c r="AB1246" s="267"/>
      <c r="AC1246" s="267"/>
      <c r="AD1246" s="267"/>
      <c r="AE1246" s="267"/>
      <c r="AF1246" s="267"/>
      <c r="AG1246" s="267"/>
      <c r="AH1246" s="267"/>
      <c r="AI1246" s="267"/>
      <c r="AJ1246" s="267"/>
      <c r="AK1246" s="267"/>
      <c r="AL1246" s="267"/>
      <c r="AM1246" s="267"/>
      <c r="AN1246" s="267"/>
      <c r="AO1246" s="267"/>
      <c r="AP1246" s="267"/>
      <c r="AQ1246" s="267"/>
      <c r="AR1246" s="267"/>
      <c r="AS1246" s="267"/>
      <c r="AT1246" s="267"/>
      <c r="AU1246" s="267"/>
      <c r="AV1246" s="267"/>
      <c r="AW1246" s="267"/>
      <c r="AX1246" s="267"/>
      <c r="AY1246" s="267"/>
      <c r="AZ1246" s="267"/>
      <c r="BA1246" s="267"/>
      <c r="BB1246" s="267"/>
      <c r="BC1246" s="267"/>
      <c r="BD1246" s="267"/>
      <c r="BE1246" s="267"/>
      <c r="BF1246" s="267"/>
      <c r="BG1246" s="267"/>
      <c r="BH1246" s="267"/>
      <c r="BI1246" s="267"/>
      <c r="BJ1246" s="267"/>
      <c r="BK1246" s="267"/>
      <c r="BL1246" s="267"/>
      <c r="BM1246" s="267"/>
      <c r="BN1246" s="267"/>
      <c r="BO1246" s="267"/>
      <c r="BP1246" s="267"/>
      <c r="BQ1246" s="267"/>
      <c r="BR1246" s="267"/>
      <c r="BS1246" s="26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267"/>
      <c r="CJ1246" s="267"/>
      <c r="CK1246" s="267"/>
      <c r="CL1246" s="267"/>
      <c r="CM1246" s="267"/>
      <c r="CN1246" s="267"/>
      <c r="CO1246" s="267"/>
      <c r="CP1246" s="267"/>
      <c r="CQ1246" s="267"/>
      <c r="CR1246" s="267"/>
      <c r="CS1246" s="267"/>
      <c r="CT1246" s="267"/>
      <c r="CU1246" s="267"/>
      <c r="CV1246" s="267"/>
      <c r="CW1246" s="267"/>
      <c r="CX1246" s="267"/>
      <c r="CY1246" s="267"/>
      <c r="CZ1246" s="267"/>
      <c r="DA1246" s="267"/>
      <c r="DB1246" s="267"/>
      <c r="DC1246" s="267"/>
      <c r="DD1246" s="267"/>
      <c r="DE1246" s="267"/>
      <c r="DF1246" s="267"/>
      <c r="DG1246" s="267"/>
      <c r="DH1246" s="267"/>
      <c r="DI1246" s="267"/>
      <c r="DJ1246" s="267"/>
      <c r="DK1246" s="267"/>
      <c r="DL1246" s="267"/>
      <c r="DM1246" s="267"/>
      <c r="DN1246" s="267"/>
      <c r="DO1246" s="267"/>
      <c r="DP1246" s="267"/>
      <c r="DQ1246" s="267"/>
      <c r="DR1246" s="267"/>
      <c r="DS1246" s="267"/>
      <c r="DT1246" s="267"/>
      <c r="DU1246" s="267"/>
      <c r="DV1246" s="267"/>
      <c r="DW1246" s="267"/>
      <c r="DX1246" s="267"/>
      <c r="DY1246" s="267"/>
      <c r="DZ1246" s="267"/>
      <c r="EA1246" s="267"/>
      <c r="EB1246" s="267"/>
      <c r="EC1246" s="267"/>
      <c r="ED1246" s="267"/>
      <c r="EE1246" s="267"/>
      <c r="EF1246" s="267"/>
      <c r="EG1246" s="267"/>
      <c r="EH1246" s="267"/>
      <c r="EI1246" s="267"/>
      <c r="EJ1246" s="267"/>
      <c r="EK1246" s="267"/>
      <c r="EL1246" s="267"/>
      <c r="EM1246" s="267"/>
      <c r="EN1246" s="267"/>
      <c r="EO1246" s="267"/>
      <c r="EP1246" s="267"/>
      <c r="EQ1246" s="267"/>
      <c r="ER1246" s="267"/>
      <c r="ES1246" s="267"/>
      <c r="ET1246" s="267"/>
      <c r="EU1246" s="267"/>
      <c r="EV1246" s="267"/>
      <c r="EW1246" s="267"/>
      <c r="EX1246" s="267"/>
      <c r="EY1246" s="267"/>
      <c r="EZ1246" s="267"/>
      <c r="FA1246" s="267"/>
      <c r="FB1246" s="267"/>
      <c r="FC1246" s="267"/>
      <c r="FD1246" s="267"/>
      <c r="FE1246" s="267"/>
      <c r="FF1246" s="267"/>
      <c r="FG1246" s="267"/>
      <c r="FH1246" s="267"/>
      <c r="FI1246" s="267"/>
      <c r="FJ1246" s="267"/>
      <c r="FK1246" s="267"/>
      <c r="FL1246" s="267"/>
      <c r="FM1246" s="267"/>
      <c r="FN1246" s="267"/>
      <c r="FO1246" s="267"/>
      <c r="FP1246" s="267"/>
      <c r="FQ1246" s="267"/>
      <c r="FR1246" s="267"/>
      <c r="FS1246" s="267"/>
      <c r="FT1246" s="267"/>
      <c r="FU1246" s="267"/>
      <c r="FV1246" s="267"/>
      <c r="FW1246" s="267"/>
      <c r="FX1246" s="267"/>
      <c r="FY1246" s="267"/>
      <c r="FZ1246" s="267"/>
      <c r="GA1246" s="267"/>
      <c r="GB1246" s="267"/>
      <c r="GC1246" s="267"/>
      <c r="GD1246" s="267"/>
      <c r="GE1246" s="267"/>
      <c r="GF1246" s="267"/>
      <c r="GG1246" s="267"/>
      <c r="GH1246" s="267"/>
      <c r="GI1246" s="267"/>
      <c r="GJ1246" s="267"/>
      <c r="GK1246" s="267"/>
      <c r="GL1246" s="267"/>
      <c r="GM1246" s="267"/>
      <c r="GN1246" s="267"/>
      <c r="GO1246" s="267"/>
      <c r="GP1246" s="267"/>
      <c r="GQ1246" s="267"/>
      <c r="GR1246" s="267"/>
      <c r="GS1246" s="267"/>
      <c r="GT1246" s="267"/>
      <c r="GU1246" s="267"/>
      <c r="GV1246" s="267"/>
    </row>
    <row r="1247" spans="1:204" s="502" customFormat="1">
      <c r="A1247" s="258"/>
      <c r="B1247" s="425"/>
      <c r="C1247" s="260"/>
      <c r="D1247" s="261"/>
      <c r="E1247" s="262"/>
      <c r="F1247" s="263"/>
      <c r="G1247" s="426"/>
      <c r="H1247" s="428"/>
      <c r="I1247" s="507"/>
      <c r="J1247" s="508"/>
      <c r="K1247" s="509"/>
      <c r="L1247" s="510"/>
      <c r="N1247" s="511"/>
      <c r="O1247" s="511"/>
      <c r="P1247" s="267"/>
      <c r="Q1247" s="267"/>
      <c r="R1247" s="267"/>
      <c r="S1247" s="267"/>
      <c r="T1247" s="267"/>
      <c r="U1247" s="267"/>
      <c r="V1247" s="267"/>
      <c r="W1247" s="267"/>
      <c r="X1247" s="267"/>
      <c r="Y1247" s="267"/>
      <c r="Z1247" s="267"/>
      <c r="AA1247" s="267"/>
      <c r="AB1247" s="267"/>
      <c r="AC1247" s="267"/>
      <c r="AD1247" s="267"/>
      <c r="AE1247" s="267"/>
      <c r="AF1247" s="267"/>
      <c r="AG1247" s="267"/>
      <c r="AH1247" s="267"/>
      <c r="AI1247" s="267"/>
      <c r="AJ1247" s="267"/>
      <c r="AK1247" s="267"/>
      <c r="AL1247" s="267"/>
      <c r="AM1247" s="267"/>
      <c r="AN1247" s="267"/>
      <c r="AO1247" s="267"/>
      <c r="AP1247" s="267"/>
      <c r="AQ1247" s="267"/>
      <c r="AR1247" s="267"/>
      <c r="AS1247" s="267"/>
      <c r="AT1247" s="267"/>
      <c r="AU1247" s="267"/>
      <c r="AV1247" s="267"/>
      <c r="AW1247" s="267"/>
      <c r="AX1247" s="267"/>
      <c r="AY1247" s="267"/>
      <c r="AZ1247" s="267"/>
      <c r="BA1247" s="267"/>
      <c r="BB1247" s="267"/>
      <c r="BC1247" s="267"/>
      <c r="BD1247" s="267"/>
      <c r="BE1247" s="267"/>
      <c r="BF1247" s="267"/>
      <c r="BG1247" s="267"/>
      <c r="BH1247" s="267"/>
      <c r="BI1247" s="267"/>
      <c r="BJ1247" s="267"/>
      <c r="BK1247" s="267"/>
      <c r="BL1247" s="267"/>
      <c r="BM1247" s="267"/>
      <c r="BN1247" s="267"/>
      <c r="BO1247" s="267"/>
      <c r="BP1247" s="267"/>
      <c r="BQ1247" s="267"/>
      <c r="BR1247" s="267"/>
      <c r="BS1247" s="26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267"/>
      <c r="CJ1247" s="267"/>
      <c r="CK1247" s="267"/>
      <c r="CL1247" s="267"/>
      <c r="CM1247" s="267"/>
      <c r="CN1247" s="267"/>
      <c r="CO1247" s="267"/>
      <c r="CP1247" s="267"/>
      <c r="CQ1247" s="267"/>
      <c r="CR1247" s="267"/>
      <c r="CS1247" s="267"/>
      <c r="CT1247" s="267"/>
      <c r="CU1247" s="267"/>
      <c r="CV1247" s="267"/>
      <c r="CW1247" s="267"/>
      <c r="CX1247" s="267"/>
      <c r="CY1247" s="267"/>
      <c r="CZ1247" s="267"/>
      <c r="DA1247" s="267"/>
      <c r="DB1247" s="267"/>
      <c r="DC1247" s="267"/>
      <c r="DD1247" s="267"/>
      <c r="DE1247" s="267"/>
      <c r="DF1247" s="267"/>
      <c r="DG1247" s="267"/>
      <c r="DH1247" s="267"/>
      <c r="DI1247" s="267"/>
      <c r="DJ1247" s="267"/>
      <c r="DK1247" s="267"/>
      <c r="DL1247" s="267"/>
      <c r="DM1247" s="267"/>
      <c r="DN1247" s="267"/>
      <c r="DO1247" s="267"/>
      <c r="DP1247" s="267"/>
      <c r="DQ1247" s="267"/>
      <c r="DR1247" s="267"/>
      <c r="DS1247" s="267"/>
      <c r="DT1247" s="267"/>
      <c r="DU1247" s="267"/>
      <c r="DV1247" s="267"/>
      <c r="DW1247" s="267"/>
      <c r="DX1247" s="267"/>
      <c r="DY1247" s="267"/>
      <c r="DZ1247" s="267"/>
      <c r="EA1247" s="267"/>
      <c r="EB1247" s="267"/>
      <c r="EC1247" s="267"/>
      <c r="ED1247" s="267"/>
      <c r="EE1247" s="267"/>
      <c r="EF1247" s="267"/>
      <c r="EG1247" s="267"/>
      <c r="EH1247" s="267"/>
      <c r="EI1247" s="267"/>
      <c r="EJ1247" s="267"/>
      <c r="EK1247" s="267"/>
      <c r="EL1247" s="267"/>
      <c r="EM1247" s="267"/>
      <c r="EN1247" s="267"/>
      <c r="EO1247" s="267"/>
      <c r="EP1247" s="267"/>
      <c r="EQ1247" s="267"/>
      <c r="ER1247" s="267"/>
      <c r="ES1247" s="267"/>
      <c r="ET1247" s="267"/>
      <c r="EU1247" s="267"/>
      <c r="EV1247" s="267"/>
      <c r="EW1247" s="267"/>
      <c r="EX1247" s="267"/>
      <c r="EY1247" s="267"/>
      <c r="EZ1247" s="267"/>
      <c r="FA1247" s="267"/>
      <c r="FB1247" s="267"/>
      <c r="FC1247" s="267"/>
      <c r="FD1247" s="267"/>
      <c r="FE1247" s="267"/>
      <c r="FF1247" s="267"/>
      <c r="FG1247" s="267"/>
      <c r="FH1247" s="267"/>
      <c r="FI1247" s="267"/>
      <c r="FJ1247" s="267"/>
      <c r="FK1247" s="267"/>
      <c r="FL1247" s="267"/>
      <c r="FM1247" s="267"/>
      <c r="FN1247" s="267"/>
      <c r="FO1247" s="267"/>
      <c r="FP1247" s="267"/>
      <c r="FQ1247" s="267"/>
      <c r="FR1247" s="267"/>
      <c r="FS1247" s="267"/>
      <c r="FT1247" s="267"/>
      <c r="FU1247" s="267"/>
      <c r="FV1247" s="267"/>
      <c r="FW1247" s="267"/>
      <c r="FX1247" s="267"/>
      <c r="FY1247" s="267"/>
      <c r="FZ1247" s="267"/>
      <c r="GA1247" s="267"/>
      <c r="GB1247" s="267"/>
      <c r="GC1247" s="267"/>
      <c r="GD1247" s="267"/>
      <c r="GE1247" s="267"/>
      <c r="GF1247" s="267"/>
      <c r="GG1247" s="267"/>
      <c r="GH1247" s="267"/>
      <c r="GI1247" s="267"/>
      <c r="GJ1247" s="267"/>
      <c r="GK1247" s="267"/>
      <c r="GL1247" s="267"/>
      <c r="GM1247" s="267"/>
      <c r="GN1247" s="267"/>
      <c r="GO1247" s="267"/>
      <c r="GP1247" s="267"/>
      <c r="GQ1247" s="267"/>
      <c r="GR1247" s="267"/>
      <c r="GS1247" s="267"/>
      <c r="GT1247" s="267"/>
      <c r="GU1247" s="267"/>
      <c r="GV1247" s="267"/>
    </row>
    <row r="1248" spans="1:204" s="502" customFormat="1">
      <c r="A1248" s="258"/>
      <c r="B1248" s="425"/>
      <c r="C1248" s="260"/>
      <c r="D1248" s="261"/>
      <c r="E1248" s="262"/>
      <c r="F1248" s="263"/>
      <c r="G1248" s="426"/>
      <c r="H1248" s="428"/>
      <c r="I1248" s="507"/>
      <c r="J1248" s="508"/>
      <c r="K1248" s="509"/>
      <c r="L1248" s="510"/>
      <c r="N1248" s="511"/>
      <c r="O1248" s="511"/>
      <c r="P1248" s="267"/>
      <c r="Q1248" s="267"/>
      <c r="R1248" s="267"/>
      <c r="S1248" s="267"/>
      <c r="T1248" s="267"/>
      <c r="U1248" s="267"/>
      <c r="V1248" s="267"/>
      <c r="W1248" s="267"/>
      <c r="X1248" s="267"/>
      <c r="Y1248" s="267"/>
      <c r="Z1248" s="267"/>
      <c r="AA1248" s="267"/>
      <c r="AB1248" s="267"/>
      <c r="AC1248" s="267"/>
      <c r="AD1248" s="267"/>
      <c r="AE1248" s="267"/>
      <c r="AF1248" s="267"/>
      <c r="AG1248" s="267"/>
      <c r="AH1248" s="267"/>
      <c r="AI1248" s="267"/>
      <c r="AJ1248" s="267"/>
      <c r="AK1248" s="267"/>
      <c r="AL1248" s="267"/>
      <c r="AM1248" s="267"/>
      <c r="AN1248" s="267"/>
      <c r="AO1248" s="267"/>
      <c r="AP1248" s="267"/>
      <c r="AQ1248" s="267"/>
      <c r="AR1248" s="267"/>
      <c r="AS1248" s="267"/>
      <c r="AT1248" s="267"/>
      <c r="AU1248" s="267"/>
      <c r="AV1248" s="267"/>
      <c r="AW1248" s="267"/>
      <c r="AX1248" s="267"/>
      <c r="AY1248" s="267"/>
      <c r="AZ1248" s="267"/>
      <c r="BA1248" s="267"/>
      <c r="BB1248" s="267"/>
      <c r="BC1248" s="267"/>
      <c r="BD1248" s="267"/>
      <c r="BE1248" s="267"/>
      <c r="BF1248" s="267"/>
      <c r="BG1248" s="267"/>
      <c r="BH1248" s="267"/>
      <c r="BI1248" s="267"/>
      <c r="BJ1248" s="267"/>
      <c r="BK1248" s="267"/>
      <c r="BL1248" s="267"/>
      <c r="BM1248" s="267"/>
      <c r="BN1248" s="267"/>
      <c r="BO1248" s="267"/>
      <c r="BP1248" s="267"/>
      <c r="BQ1248" s="267"/>
      <c r="BR1248" s="267"/>
      <c r="BS1248" s="26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267"/>
      <c r="CJ1248" s="267"/>
      <c r="CK1248" s="267"/>
      <c r="CL1248" s="267"/>
      <c r="CM1248" s="267"/>
      <c r="CN1248" s="267"/>
      <c r="CO1248" s="267"/>
      <c r="CP1248" s="267"/>
      <c r="CQ1248" s="267"/>
      <c r="CR1248" s="267"/>
      <c r="CS1248" s="267"/>
      <c r="CT1248" s="267"/>
      <c r="CU1248" s="267"/>
      <c r="CV1248" s="267"/>
      <c r="CW1248" s="267"/>
      <c r="CX1248" s="267"/>
      <c r="CY1248" s="267"/>
      <c r="CZ1248" s="267"/>
      <c r="DA1248" s="267"/>
      <c r="DB1248" s="267"/>
      <c r="DC1248" s="267"/>
      <c r="DD1248" s="267"/>
      <c r="DE1248" s="267"/>
      <c r="DF1248" s="267"/>
      <c r="DG1248" s="267"/>
      <c r="DH1248" s="267"/>
      <c r="DI1248" s="267"/>
      <c r="DJ1248" s="267"/>
      <c r="DK1248" s="267"/>
      <c r="DL1248" s="267"/>
      <c r="DM1248" s="267"/>
      <c r="DN1248" s="267"/>
      <c r="DO1248" s="267"/>
      <c r="DP1248" s="267"/>
      <c r="DQ1248" s="267"/>
      <c r="DR1248" s="267"/>
      <c r="DS1248" s="267"/>
      <c r="DT1248" s="267"/>
      <c r="DU1248" s="267"/>
      <c r="DV1248" s="267"/>
      <c r="DW1248" s="267"/>
      <c r="DX1248" s="267"/>
      <c r="DY1248" s="267"/>
      <c r="DZ1248" s="267"/>
      <c r="EA1248" s="267"/>
      <c r="EB1248" s="267"/>
      <c r="EC1248" s="267"/>
      <c r="ED1248" s="267"/>
      <c r="EE1248" s="267"/>
      <c r="EF1248" s="267"/>
      <c r="EG1248" s="267"/>
      <c r="EH1248" s="267"/>
      <c r="EI1248" s="267"/>
      <c r="EJ1248" s="267"/>
      <c r="EK1248" s="267"/>
      <c r="EL1248" s="267"/>
      <c r="EM1248" s="267"/>
      <c r="EN1248" s="267"/>
      <c r="EO1248" s="267"/>
      <c r="EP1248" s="267"/>
      <c r="EQ1248" s="267"/>
      <c r="ER1248" s="267"/>
      <c r="ES1248" s="267"/>
      <c r="ET1248" s="267"/>
      <c r="EU1248" s="267"/>
      <c r="EV1248" s="267"/>
      <c r="EW1248" s="267"/>
      <c r="EX1248" s="267"/>
      <c r="EY1248" s="267"/>
      <c r="EZ1248" s="267"/>
      <c r="FA1248" s="267"/>
      <c r="FB1248" s="267"/>
      <c r="FC1248" s="267"/>
      <c r="FD1248" s="267"/>
      <c r="FE1248" s="267"/>
      <c r="FF1248" s="267"/>
      <c r="FG1248" s="267"/>
      <c r="FH1248" s="267"/>
      <c r="FI1248" s="267"/>
      <c r="FJ1248" s="267"/>
      <c r="FK1248" s="267"/>
      <c r="FL1248" s="267"/>
      <c r="FM1248" s="267"/>
      <c r="FN1248" s="267"/>
      <c r="FO1248" s="267"/>
      <c r="FP1248" s="267"/>
      <c r="FQ1248" s="267"/>
      <c r="FR1248" s="267"/>
      <c r="FS1248" s="267"/>
      <c r="FT1248" s="267"/>
      <c r="FU1248" s="267"/>
      <c r="FV1248" s="267"/>
      <c r="FW1248" s="267"/>
      <c r="FX1248" s="267"/>
      <c r="FY1248" s="267"/>
      <c r="FZ1248" s="267"/>
      <c r="GA1248" s="267"/>
      <c r="GB1248" s="267"/>
      <c r="GC1248" s="267"/>
      <c r="GD1248" s="267"/>
      <c r="GE1248" s="267"/>
      <c r="GF1248" s="267"/>
      <c r="GG1248" s="267"/>
      <c r="GH1248" s="267"/>
      <c r="GI1248" s="267"/>
      <c r="GJ1248" s="267"/>
      <c r="GK1248" s="267"/>
      <c r="GL1248" s="267"/>
      <c r="GM1248" s="267"/>
      <c r="GN1248" s="267"/>
      <c r="GO1248" s="267"/>
      <c r="GP1248" s="267"/>
      <c r="GQ1248" s="267"/>
      <c r="GR1248" s="267"/>
      <c r="GS1248" s="267"/>
      <c r="GT1248" s="267"/>
      <c r="GU1248" s="267"/>
      <c r="GV1248" s="267"/>
    </row>
    <row r="1250" spans="1:204" s="502" customFormat="1">
      <c r="A1250" s="258"/>
      <c r="B1250" s="425"/>
      <c r="C1250" s="260"/>
      <c r="D1250" s="261"/>
      <c r="E1250" s="262"/>
      <c r="F1250" s="263"/>
      <c r="G1250" s="426"/>
      <c r="H1250" s="428"/>
      <c r="I1250" s="507"/>
      <c r="J1250" s="508"/>
      <c r="K1250" s="509"/>
      <c r="L1250" s="510"/>
      <c r="N1250" s="511"/>
      <c r="O1250" s="511"/>
      <c r="P1250" s="267"/>
      <c r="Q1250" s="267"/>
      <c r="R1250" s="267"/>
      <c r="S1250" s="267"/>
      <c r="T1250" s="267"/>
      <c r="U1250" s="267"/>
      <c r="V1250" s="267"/>
      <c r="W1250" s="267"/>
      <c r="X1250" s="267"/>
      <c r="Y1250" s="267"/>
      <c r="Z1250" s="267"/>
      <c r="AA1250" s="267"/>
      <c r="AB1250" s="267"/>
      <c r="AC1250" s="267"/>
      <c r="AD1250" s="267"/>
      <c r="AE1250" s="267"/>
      <c r="AF1250" s="267"/>
      <c r="AG1250" s="267"/>
      <c r="AH1250" s="267"/>
      <c r="AI1250" s="267"/>
      <c r="AJ1250" s="267"/>
      <c r="AK1250" s="267"/>
      <c r="AL1250" s="267"/>
      <c r="AM1250" s="267"/>
      <c r="AN1250" s="267"/>
      <c r="AO1250" s="267"/>
      <c r="AP1250" s="267"/>
      <c r="AQ1250" s="267"/>
      <c r="AR1250" s="267"/>
      <c r="AS1250" s="267"/>
      <c r="AT1250" s="267"/>
      <c r="AU1250" s="267"/>
      <c r="AV1250" s="267"/>
      <c r="AW1250" s="267"/>
      <c r="AX1250" s="267"/>
      <c r="AY1250" s="267"/>
      <c r="AZ1250" s="267"/>
      <c r="BA1250" s="267"/>
      <c r="BB1250" s="267"/>
      <c r="BC1250" s="267"/>
      <c r="BD1250" s="267"/>
      <c r="BE1250" s="267"/>
      <c r="BF1250" s="267"/>
      <c r="BG1250" s="267"/>
      <c r="BH1250" s="267"/>
      <c r="BI1250" s="267"/>
      <c r="BJ1250" s="267"/>
      <c r="BK1250" s="267"/>
      <c r="BL1250" s="267"/>
      <c r="BM1250" s="267"/>
      <c r="BN1250" s="267"/>
      <c r="BO1250" s="267"/>
      <c r="BP1250" s="267"/>
      <c r="BQ1250" s="267"/>
      <c r="BR1250" s="267"/>
      <c r="BS1250" s="26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267"/>
      <c r="CJ1250" s="267"/>
      <c r="CK1250" s="267"/>
      <c r="CL1250" s="267"/>
      <c r="CM1250" s="267"/>
      <c r="CN1250" s="267"/>
      <c r="CO1250" s="267"/>
      <c r="CP1250" s="267"/>
      <c r="CQ1250" s="267"/>
      <c r="CR1250" s="267"/>
      <c r="CS1250" s="267"/>
      <c r="CT1250" s="267"/>
      <c r="CU1250" s="267"/>
      <c r="CV1250" s="267"/>
      <c r="CW1250" s="267"/>
      <c r="CX1250" s="267"/>
      <c r="CY1250" s="267"/>
      <c r="CZ1250" s="267"/>
      <c r="DA1250" s="267"/>
      <c r="DB1250" s="267"/>
      <c r="DC1250" s="267"/>
      <c r="DD1250" s="267"/>
      <c r="DE1250" s="267"/>
      <c r="DF1250" s="267"/>
      <c r="DG1250" s="267"/>
      <c r="DH1250" s="267"/>
      <c r="DI1250" s="267"/>
      <c r="DJ1250" s="267"/>
      <c r="DK1250" s="267"/>
      <c r="DL1250" s="267"/>
      <c r="DM1250" s="267"/>
      <c r="DN1250" s="267"/>
      <c r="DO1250" s="267"/>
      <c r="DP1250" s="267"/>
      <c r="DQ1250" s="267"/>
      <c r="DR1250" s="267"/>
      <c r="DS1250" s="267"/>
      <c r="DT1250" s="267"/>
      <c r="DU1250" s="267"/>
      <c r="DV1250" s="267"/>
      <c r="DW1250" s="267"/>
      <c r="DX1250" s="267"/>
      <c r="DY1250" s="267"/>
      <c r="DZ1250" s="267"/>
      <c r="EA1250" s="267"/>
      <c r="EB1250" s="267"/>
      <c r="EC1250" s="267"/>
      <c r="ED1250" s="267"/>
      <c r="EE1250" s="267"/>
      <c r="EF1250" s="267"/>
      <c r="EG1250" s="267"/>
      <c r="EH1250" s="267"/>
      <c r="EI1250" s="267"/>
      <c r="EJ1250" s="267"/>
      <c r="EK1250" s="267"/>
      <c r="EL1250" s="267"/>
      <c r="EM1250" s="267"/>
      <c r="EN1250" s="267"/>
      <c r="EO1250" s="267"/>
      <c r="EP1250" s="267"/>
      <c r="EQ1250" s="267"/>
      <c r="ER1250" s="267"/>
      <c r="ES1250" s="267"/>
      <c r="ET1250" s="267"/>
      <c r="EU1250" s="267"/>
      <c r="EV1250" s="267"/>
      <c r="EW1250" s="267"/>
      <c r="EX1250" s="267"/>
      <c r="EY1250" s="267"/>
      <c r="EZ1250" s="267"/>
      <c r="FA1250" s="267"/>
      <c r="FB1250" s="267"/>
      <c r="FC1250" s="267"/>
      <c r="FD1250" s="267"/>
      <c r="FE1250" s="267"/>
      <c r="FF1250" s="267"/>
      <c r="FG1250" s="267"/>
      <c r="FH1250" s="267"/>
      <c r="FI1250" s="267"/>
      <c r="FJ1250" s="267"/>
      <c r="FK1250" s="267"/>
      <c r="FL1250" s="267"/>
      <c r="FM1250" s="267"/>
      <c r="FN1250" s="267"/>
      <c r="FO1250" s="267"/>
      <c r="FP1250" s="267"/>
      <c r="FQ1250" s="267"/>
      <c r="FR1250" s="267"/>
      <c r="FS1250" s="267"/>
      <c r="FT1250" s="267"/>
      <c r="FU1250" s="267"/>
      <c r="FV1250" s="267"/>
      <c r="FW1250" s="267"/>
      <c r="FX1250" s="267"/>
      <c r="FY1250" s="267"/>
      <c r="FZ1250" s="267"/>
      <c r="GA1250" s="267"/>
      <c r="GB1250" s="267"/>
      <c r="GC1250" s="267"/>
      <c r="GD1250" s="267"/>
      <c r="GE1250" s="267"/>
      <c r="GF1250" s="267"/>
      <c r="GG1250" s="267"/>
      <c r="GH1250" s="267"/>
      <c r="GI1250" s="267"/>
      <c r="GJ1250" s="267"/>
      <c r="GK1250" s="267"/>
      <c r="GL1250" s="267"/>
      <c r="GM1250" s="267"/>
      <c r="GN1250" s="267"/>
      <c r="GO1250" s="267"/>
      <c r="GP1250" s="267"/>
      <c r="GQ1250" s="267"/>
      <c r="GR1250" s="267"/>
      <c r="GS1250" s="267"/>
      <c r="GT1250" s="267"/>
      <c r="GU1250" s="267"/>
      <c r="GV1250" s="267"/>
    </row>
    <row r="1251" spans="1:204" s="502" customFormat="1">
      <c r="A1251" s="258"/>
      <c r="B1251" s="425"/>
      <c r="C1251" s="260"/>
      <c r="D1251" s="261"/>
      <c r="E1251" s="262"/>
      <c r="F1251" s="263"/>
      <c r="G1251" s="426"/>
      <c r="H1251" s="428"/>
      <c r="I1251" s="507"/>
      <c r="J1251" s="508"/>
      <c r="K1251" s="509"/>
      <c r="L1251" s="510"/>
      <c r="N1251" s="511"/>
      <c r="O1251" s="511"/>
      <c r="P1251" s="267"/>
      <c r="Q1251" s="267"/>
      <c r="R1251" s="267"/>
      <c r="S1251" s="267"/>
      <c r="T1251" s="267"/>
      <c r="U1251" s="267"/>
      <c r="V1251" s="267"/>
      <c r="W1251" s="267"/>
      <c r="X1251" s="267"/>
      <c r="Y1251" s="267"/>
      <c r="Z1251" s="267"/>
      <c r="AA1251" s="267"/>
      <c r="AB1251" s="267"/>
      <c r="AC1251" s="267"/>
      <c r="AD1251" s="267"/>
      <c r="AE1251" s="267"/>
      <c r="AF1251" s="267"/>
      <c r="AG1251" s="267"/>
      <c r="AH1251" s="267"/>
      <c r="AI1251" s="267"/>
      <c r="AJ1251" s="267"/>
      <c r="AK1251" s="267"/>
      <c r="AL1251" s="267"/>
      <c r="AM1251" s="267"/>
      <c r="AN1251" s="267"/>
      <c r="AO1251" s="267"/>
      <c r="AP1251" s="267"/>
      <c r="AQ1251" s="267"/>
      <c r="AR1251" s="267"/>
      <c r="AS1251" s="267"/>
      <c r="AT1251" s="267"/>
      <c r="AU1251" s="267"/>
      <c r="AV1251" s="267"/>
      <c r="AW1251" s="267"/>
      <c r="AX1251" s="267"/>
      <c r="AY1251" s="267"/>
      <c r="AZ1251" s="267"/>
      <c r="BA1251" s="267"/>
      <c r="BB1251" s="267"/>
      <c r="BC1251" s="267"/>
      <c r="BD1251" s="267"/>
      <c r="BE1251" s="267"/>
      <c r="BF1251" s="267"/>
      <c r="BG1251" s="267"/>
      <c r="BH1251" s="267"/>
      <c r="BI1251" s="267"/>
      <c r="BJ1251" s="267"/>
      <c r="BK1251" s="267"/>
      <c r="BL1251" s="267"/>
      <c r="BM1251" s="267"/>
      <c r="BN1251" s="267"/>
      <c r="BO1251" s="267"/>
      <c r="BP1251" s="267"/>
      <c r="BQ1251" s="267"/>
      <c r="BR1251" s="267"/>
      <c r="BS1251" s="26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267"/>
      <c r="CJ1251" s="267"/>
      <c r="CK1251" s="267"/>
      <c r="CL1251" s="267"/>
      <c r="CM1251" s="267"/>
      <c r="CN1251" s="267"/>
      <c r="CO1251" s="267"/>
      <c r="CP1251" s="267"/>
      <c r="CQ1251" s="267"/>
      <c r="CR1251" s="267"/>
      <c r="CS1251" s="267"/>
      <c r="CT1251" s="267"/>
      <c r="CU1251" s="267"/>
      <c r="CV1251" s="267"/>
      <c r="CW1251" s="267"/>
      <c r="CX1251" s="267"/>
      <c r="CY1251" s="267"/>
      <c r="CZ1251" s="267"/>
      <c r="DA1251" s="267"/>
      <c r="DB1251" s="267"/>
      <c r="DC1251" s="267"/>
      <c r="DD1251" s="267"/>
      <c r="DE1251" s="267"/>
      <c r="DF1251" s="267"/>
      <c r="DG1251" s="267"/>
      <c r="DH1251" s="267"/>
      <c r="DI1251" s="267"/>
      <c r="DJ1251" s="267"/>
      <c r="DK1251" s="267"/>
      <c r="DL1251" s="267"/>
      <c r="DM1251" s="267"/>
      <c r="DN1251" s="267"/>
      <c r="DO1251" s="267"/>
      <c r="DP1251" s="267"/>
      <c r="DQ1251" s="267"/>
      <c r="DR1251" s="267"/>
      <c r="DS1251" s="267"/>
      <c r="DT1251" s="267"/>
      <c r="DU1251" s="267"/>
      <c r="DV1251" s="267"/>
      <c r="DW1251" s="267"/>
      <c r="DX1251" s="267"/>
      <c r="DY1251" s="267"/>
      <c r="DZ1251" s="267"/>
      <c r="EA1251" s="267"/>
      <c r="EB1251" s="267"/>
      <c r="EC1251" s="267"/>
      <c r="ED1251" s="267"/>
      <c r="EE1251" s="267"/>
      <c r="EF1251" s="267"/>
      <c r="EG1251" s="267"/>
      <c r="EH1251" s="267"/>
      <c r="EI1251" s="267"/>
      <c r="EJ1251" s="267"/>
      <c r="EK1251" s="267"/>
      <c r="EL1251" s="267"/>
      <c r="EM1251" s="267"/>
      <c r="EN1251" s="267"/>
      <c r="EO1251" s="267"/>
      <c r="EP1251" s="267"/>
      <c r="EQ1251" s="267"/>
      <c r="ER1251" s="267"/>
      <c r="ES1251" s="267"/>
      <c r="ET1251" s="267"/>
      <c r="EU1251" s="267"/>
      <c r="EV1251" s="267"/>
      <c r="EW1251" s="267"/>
      <c r="EX1251" s="267"/>
      <c r="EY1251" s="267"/>
      <c r="EZ1251" s="267"/>
      <c r="FA1251" s="267"/>
      <c r="FB1251" s="267"/>
      <c r="FC1251" s="267"/>
      <c r="FD1251" s="267"/>
      <c r="FE1251" s="267"/>
      <c r="FF1251" s="267"/>
      <c r="FG1251" s="267"/>
      <c r="FH1251" s="267"/>
      <c r="FI1251" s="267"/>
      <c r="FJ1251" s="267"/>
      <c r="FK1251" s="267"/>
      <c r="FL1251" s="267"/>
      <c r="FM1251" s="267"/>
      <c r="FN1251" s="267"/>
      <c r="FO1251" s="267"/>
      <c r="FP1251" s="267"/>
      <c r="FQ1251" s="267"/>
      <c r="FR1251" s="267"/>
      <c r="FS1251" s="267"/>
      <c r="FT1251" s="267"/>
      <c r="FU1251" s="267"/>
      <c r="FV1251" s="267"/>
      <c r="FW1251" s="267"/>
      <c r="FX1251" s="267"/>
      <c r="FY1251" s="267"/>
      <c r="FZ1251" s="267"/>
      <c r="GA1251" s="267"/>
      <c r="GB1251" s="267"/>
      <c r="GC1251" s="267"/>
      <c r="GD1251" s="267"/>
      <c r="GE1251" s="267"/>
      <c r="GF1251" s="267"/>
      <c r="GG1251" s="267"/>
      <c r="GH1251" s="267"/>
      <c r="GI1251" s="267"/>
      <c r="GJ1251" s="267"/>
      <c r="GK1251" s="267"/>
      <c r="GL1251" s="267"/>
      <c r="GM1251" s="267"/>
      <c r="GN1251" s="267"/>
      <c r="GO1251" s="267"/>
      <c r="GP1251" s="267"/>
      <c r="GQ1251" s="267"/>
      <c r="GR1251" s="267"/>
      <c r="GS1251" s="267"/>
      <c r="GT1251" s="267"/>
      <c r="GU1251" s="267"/>
      <c r="GV1251" s="267"/>
    </row>
    <row r="1252" spans="1:204" s="502" customFormat="1">
      <c r="A1252" s="258"/>
      <c r="B1252" s="425"/>
      <c r="C1252" s="260"/>
      <c r="D1252" s="261"/>
      <c r="E1252" s="262"/>
      <c r="F1252" s="263"/>
      <c r="G1252" s="426"/>
      <c r="H1252" s="428"/>
      <c r="I1252" s="507"/>
      <c r="J1252" s="508"/>
      <c r="K1252" s="509"/>
      <c r="L1252" s="510"/>
      <c r="N1252" s="511"/>
      <c r="O1252" s="511"/>
      <c r="P1252" s="267"/>
      <c r="Q1252" s="267"/>
      <c r="R1252" s="267"/>
      <c r="S1252" s="267"/>
      <c r="T1252" s="267"/>
      <c r="U1252" s="267"/>
      <c r="V1252" s="267"/>
      <c r="W1252" s="267"/>
      <c r="X1252" s="267"/>
      <c r="Y1252" s="267"/>
      <c r="Z1252" s="267"/>
      <c r="AA1252" s="267"/>
      <c r="AB1252" s="267"/>
      <c r="AC1252" s="267"/>
      <c r="AD1252" s="267"/>
      <c r="AE1252" s="267"/>
      <c r="AF1252" s="267"/>
      <c r="AG1252" s="267"/>
      <c r="AH1252" s="267"/>
      <c r="AI1252" s="267"/>
      <c r="AJ1252" s="267"/>
      <c r="AK1252" s="267"/>
      <c r="AL1252" s="267"/>
      <c r="AM1252" s="267"/>
      <c r="AN1252" s="267"/>
      <c r="AO1252" s="267"/>
      <c r="AP1252" s="267"/>
      <c r="AQ1252" s="267"/>
      <c r="AR1252" s="267"/>
      <c r="AS1252" s="267"/>
      <c r="AT1252" s="267"/>
      <c r="AU1252" s="267"/>
      <c r="AV1252" s="267"/>
      <c r="AW1252" s="267"/>
      <c r="AX1252" s="267"/>
      <c r="AY1252" s="267"/>
      <c r="AZ1252" s="267"/>
      <c r="BA1252" s="267"/>
      <c r="BB1252" s="267"/>
      <c r="BC1252" s="267"/>
      <c r="BD1252" s="267"/>
      <c r="BE1252" s="267"/>
      <c r="BF1252" s="267"/>
      <c r="BG1252" s="267"/>
      <c r="BH1252" s="267"/>
      <c r="BI1252" s="267"/>
      <c r="BJ1252" s="267"/>
      <c r="BK1252" s="267"/>
      <c r="BL1252" s="267"/>
      <c r="BM1252" s="267"/>
      <c r="BN1252" s="267"/>
      <c r="BO1252" s="267"/>
      <c r="BP1252" s="267"/>
      <c r="BQ1252" s="267"/>
      <c r="BR1252" s="267"/>
      <c r="BS1252" s="26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267"/>
      <c r="CJ1252" s="267"/>
      <c r="CK1252" s="267"/>
      <c r="CL1252" s="267"/>
      <c r="CM1252" s="267"/>
      <c r="CN1252" s="267"/>
      <c r="CO1252" s="267"/>
      <c r="CP1252" s="267"/>
      <c r="CQ1252" s="267"/>
      <c r="CR1252" s="267"/>
      <c r="CS1252" s="267"/>
      <c r="CT1252" s="267"/>
      <c r="CU1252" s="267"/>
      <c r="CV1252" s="267"/>
      <c r="CW1252" s="267"/>
      <c r="CX1252" s="267"/>
      <c r="CY1252" s="267"/>
      <c r="CZ1252" s="267"/>
      <c r="DA1252" s="267"/>
      <c r="DB1252" s="267"/>
      <c r="DC1252" s="267"/>
      <c r="DD1252" s="267"/>
      <c r="DE1252" s="267"/>
      <c r="DF1252" s="267"/>
      <c r="DG1252" s="267"/>
      <c r="DH1252" s="267"/>
      <c r="DI1252" s="267"/>
      <c r="DJ1252" s="267"/>
      <c r="DK1252" s="267"/>
      <c r="DL1252" s="267"/>
      <c r="DM1252" s="267"/>
      <c r="DN1252" s="267"/>
      <c r="DO1252" s="267"/>
      <c r="DP1252" s="267"/>
      <c r="DQ1252" s="267"/>
      <c r="DR1252" s="267"/>
      <c r="DS1252" s="267"/>
      <c r="DT1252" s="267"/>
      <c r="DU1252" s="267"/>
      <c r="DV1252" s="267"/>
      <c r="DW1252" s="267"/>
      <c r="DX1252" s="267"/>
      <c r="DY1252" s="267"/>
      <c r="DZ1252" s="267"/>
      <c r="EA1252" s="267"/>
      <c r="EB1252" s="267"/>
      <c r="EC1252" s="267"/>
      <c r="ED1252" s="267"/>
      <c r="EE1252" s="267"/>
      <c r="EF1252" s="267"/>
      <c r="EG1252" s="267"/>
      <c r="EH1252" s="267"/>
      <c r="EI1252" s="267"/>
      <c r="EJ1252" s="267"/>
      <c r="EK1252" s="267"/>
      <c r="EL1252" s="267"/>
      <c r="EM1252" s="267"/>
      <c r="EN1252" s="267"/>
      <c r="EO1252" s="267"/>
      <c r="EP1252" s="267"/>
      <c r="EQ1252" s="267"/>
      <c r="ER1252" s="267"/>
      <c r="ES1252" s="267"/>
      <c r="ET1252" s="267"/>
      <c r="EU1252" s="267"/>
      <c r="EV1252" s="267"/>
      <c r="EW1252" s="267"/>
      <c r="EX1252" s="267"/>
      <c r="EY1252" s="267"/>
      <c r="EZ1252" s="267"/>
      <c r="FA1252" s="267"/>
      <c r="FB1252" s="267"/>
      <c r="FC1252" s="267"/>
      <c r="FD1252" s="267"/>
      <c r="FE1252" s="267"/>
      <c r="FF1252" s="267"/>
      <c r="FG1252" s="267"/>
      <c r="FH1252" s="267"/>
      <c r="FI1252" s="267"/>
      <c r="FJ1252" s="267"/>
      <c r="FK1252" s="267"/>
      <c r="FL1252" s="267"/>
      <c r="FM1252" s="267"/>
      <c r="FN1252" s="267"/>
      <c r="FO1252" s="267"/>
      <c r="FP1252" s="267"/>
      <c r="FQ1252" s="267"/>
      <c r="FR1252" s="267"/>
      <c r="FS1252" s="267"/>
      <c r="FT1252" s="267"/>
      <c r="FU1252" s="267"/>
      <c r="FV1252" s="267"/>
      <c r="FW1252" s="267"/>
      <c r="FX1252" s="267"/>
      <c r="FY1252" s="267"/>
      <c r="FZ1252" s="267"/>
      <c r="GA1252" s="267"/>
      <c r="GB1252" s="267"/>
      <c r="GC1252" s="267"/>
      <c r="GD1252" s="267"/>
      <c r="GE1252" s="267"/>
      <c r="GF1252" s="267"/>
      <c r="GG1252" s="267"/>
      <c r="GH1252" s="267"/>
      <c r="GI1252" s="267"/>
      <c r="GJ1252" s="267"/>
      <c r="GK1252" s="267"/>
      <c r="GL1252" s="267"/>
      <c r="GM1252" s="267"/>
      <c r="GN1252" s="267"/>
      <c r="GO1252" s="267"/>
      <c r="GP1252" s="267"/>
      <c r="GQ1252" s="267"/>
      <c r="GR1252" s="267"/>
      <c r="GS1252" s="267"/>
      <c r="GT1252" s="267"/>
      <c r="GU1252" s="267"/>
      <c r="GV1252" s="267"/>
    </row>
    <row r="1253" spans="1:204" s="502" customFormat="1">
      <c r="A1253" s="258"/>
      <c r="B1253" s="425"/>
      <c r="C1253" s="260"/>
      <c r="D1253" s="261"/>
      <c r="E1253" s="262"/>
      <c r="F1253" s="263"/>
      <c r="G1253" s="426"/>
      <c r="H1253" s="428"/>
      <c r="I1253" s="507"/>
      <c r="J1253" s="508"/>
      <c r="K1253" s="509"/>
      <c r="L1253" s="510"/>
      <c r="N1253" s="511"/>
      <c r="O1253" s="511"/>
      <c r="P1253" s="267"/>
      <c r="Q1253" s="267"/>
      <c r="R1253" s="267"/>
      <c r="S1253" s="267"/>
      <c r="T1253" s="267"/>
      <c r="U1253" s="267"/>
      <c r="V1253" s="267"/>
      <c r="W1253" s="267"/>
      <c r="X1253" s="267"/>
      <c r="Y1253" s="267"/>
      <c r="Z1253" s="267"/>
      <c r="AA1253" s="267"/>
      <c r="AB1253" s="267"/>
      <c r="AC1253" s="267"/>
      <c r="AD1253" s="267"/>
      <c r="AE1253" s="267"/>
      <c r="AF1253" s="267"/>
      <c r="AG1253" s="267"/>
      <c r="AH1253" s="267"/>
      <c r="AI1253" s="267"/>
      <c r="AJ1253" s="267"/>
      <c r="AK1253" s="267"/>
      <c r="AL1253" s="267"/>
      <c r="AM1253" s="267"/>
      <c r="AN1253" s="267"/>
      <c r="AO1253" s="267"/>
      <c r="AP1253" s="267"/>
      <c r="AQ1253" s="267"/>
      <c r="AR1253" s="267"/>
      <c r="AS1253" s="267"/>
      <c r="AT1253" s="267"/>
      <c r="AU1253" s="267"/>
      <c r="AV1253" s="267"/>
      <c r="AW1253" s="267"/>
      <c r="AX1253" s="267"/>
      <c r="AY1253" s="267"/>
      <c r="AZ1253" s="267"/>
      <c r="BA1253" s="267"/>
      <c r="BB1253" s="267"/>
      <c r="BC1253" s="267"/>
      <c r="BD1253" s="267"/>
      <c r="BE1253" s="267"/>
      <c r="BF1253" s="267"/>
      <c r="BG1253" s="267"/>
      <c r="BH1253" s="267"/>
      <c r="BI1253" s="267"/>
      <c r="BJ1253" s="267"/>
      <c r="BK1253" s="267"/>
      <c r="BL1253" s="267"/>
      <c r="BM1253" s="267"/>
      <c r="BN1253" s="267"/>
      <c r="BO1253" s="267"/>
      <c r="BP1253" s="267"/>
      <c r="BQ1253" s="267"/>
      <c r="BR1253" s="267"/>
      <c r="BS1253" s="26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267"/>
      <c r="CJ1253" s="267"/>
      <c r="CK1253" s="267"/>
      <c r="CL1253" s="267"/>
      <c r="CM1253" s="267"/>
      <c r="CN1253" s="267"/>
      <c r="CO1253" s="267"/>
      <c r="CP1253" s="267"/>
      <c r="CQ1253" s="267"/>
      <c r="CR1253" s="267"/>
      <c r="CS1253" s="267"/>
      <c r="CT1253" s="267"/>
      <c r="CU1253" s="267"/>
      <c r="CV1253" s="267"/>
      <c r="CW1253" s="267"/>
      <c r="CX1253" s="267"/>
      <c r="CY1253" s="267"/>
      <c r="CZ1253" s="267"/>
      <c r="DA1253" s="267"/>
      <c r="DB1253" s="267"/>
      <c r="DC1253" s="267"/>
      <c r="DD1253" s="267"/>
      <c r="DE1253" s="267"/>
      <c r="DF1253" s="267"/>
      <c r="DG1253" s="267"/>
      <c r="DH1253" s="267"/>
      <c r="DI1253" s="267"/>
      <c r="DJ1253" s="267"/>
      <c r="DK1253" s="267"/>
      <c r="DL1253" s="267"/>
      <c r="DM1253" s="267"/>
      <c r="DN1253" s="267"/>
      <c r="DO1253" s="267"/>
      <c r="DP1253" s="267"/>
      <c r="DQ1253" s="267"/>
      <c r="DR1253" s="267"/>
      <c r="DS1253" s="267"/>
      <c r="DT1253" s="267"/>
      <c r="DU1253" s="267"/>
      <c r="DV1253" s="267"/>
      <c r="DW1253" s="267"/>
      <c r="DX1253" s="267"/>
      <c r="DY1253" s="267"/>
      <c r="DZ1253" s="267"/>
      <c r="EA1253" s="267"/>
      <c r="EB1253" s="267"/>
      <c r="EC1253" s="267"/>
      <c r="ED1253" s="267"/>
      <c r="EE1253" s="267"/>
      <c r="EF1253" s="267"/>
      <c r="EG1253" s="267"/>
      <c r="EH1253" s="267"/>
      <c r="EI1253" s="267"/>
      <c r="EJ1253" s="267"/>
      <c r="EK1253" s="267"/>
      <c r="EL1253" s="267"/>
      <c r="EM1253" s="267"/>
      <c r="EN1253" s="267"/>
      <c r="EO1253" s="267"/>
      <c r="EP1253" s="267"/>
      <c r="EQ1253" s="267"/>
      <c r="ER1253" s="267"/>
      <c r="ES1253" s="267"/>
      <c r="ET1253" s="267"/>
      <c r="EU1253" s="267"/>
      <c r="EV1253" s="267"/>
      <c r="EW1253" s="267"/>
      <c r="EX1253" s="267"/>
      <c r="EY1253" s="267"/>
      <c r="EZ1253" s="267"/>
      <c r="FA1253" s="267"/>
      <c r="FB1253" s="267"/>
      <c r="FC1253" s="267"/>
      <c r="FD1253" s="267"/>
      <c r="FE1253" s="267"/>
      <c r="FF1253" s="267"/>
      <c r="FG1253" s="267"/>
      <c r="FH1253" s="267"/>
      <c r="FI1253" s="267"/>
      <c r="FJ1253" s="267"/>
      <c r="FK1253" s="267"/>
      <c r="FL1253" s="267"/>
      <c r="FM1253" s="267"/>
      <c r="FN1253" s="267"/>
      <c r="FO1253" s="267"/>
      <c r="FP1253" s="267"/>
      <c r="FQ1253" s="267"/>
      <c r="FR1253" s="267"/>
      <c r="FS1253" s="267"/>
      <c r="FT1253" s="267"/>
      <c r="FU1253" s="267"/>
      <c r="FV1253" s="267"/>
      <c r="FW1253" s="267"/>
      <c r="FX1253" s="267"/>
      <c r="FY1253" s="267"/>
      <c r="FZ1253" s="267"/>
      <c r="GA1253" s="267"/>
      <c r="GB1253" s="267"/>
      <c r="GC1253" s="267"/>
      <c r="GD1253" s="267"/>
      <c r="GE1253" s="267"/>
      <c r="GF1253" s="267"/>
      <c r="GG1253" s="267"/>
      <c r="GH1253" s="267"/>
      <c r="GI1253" s="267"/>
      <c r="GJ1253" s="267"/>
      <c r="GK1253" s="267"/>
      <c r="GL1253" s="267"/>
      <c r="GM1253" s="267"/>
      <c r="GN1253" s="267"/>
      <c r="GO1253" s="267"/>
      <c r="GP1253" s="267"/>
      <c r="GQ1253" s="267"/>
      <c r="GR1253" s="267"/>
      <c r="GS1253" s="267"/>
      <c r="GT1253" s="267"/>
      <c r="GU1253" s="267"/>
      <c r="GV1253" s="267"/>
    </row>
    <row r="1254" spans="1:204" s="502" customFormat="1">
      <c r="A1254" s="258"/>
      <c r="B1254" s="425"/>
      <c r="C1254" s="260"/>
      <c r="D1254" s="261"/>
      <c r="E1254" s="262"/>
      <c r="F1254" s="263"/>
      <c r="G1254" s="426"/>
      <c r="H1254" s="428"/>
      <c r="I1254" s="507"/>
      <c r="J1254" s="508"/>
      <c r="K1254" s="509"/>
      <c r="L1254" s="510"/>
      <c r="N1254" s="511"/>
      <c r="O1254" s="511"/>
      <c r="P1254" s="267"/>
      <c r="Q1254" s="267"/>
      <c r="R1254" s="267"/>
      <c r="S1254" s="267"/>
      <c r="T1254" s="267"/>
      <c r="U1254" s="267"/>
      <c r="V1254" s="267"/>
      <c r="W1254" s="267"/>
      <c r="X1254" s="267"/>
      <c r="Y1254" s="267"/>
      <c r="Z1254" s="267"/>
      <c r="AA1254" s="267"/>
      <c r="AB1254" s="267"/>
      <c r="AC1254" s="267"/>
      <c r="AD1254" s="267"/>
      <c r="AE1254" s="267"/>
      <c r="AF1254" s="267"/>
      <c r="AG1254" s="267"/>
      <c r="AH1254" s="267"/>
      <c r="AI1254" s="267"/>
      <c r="AJ1254" s="267"/>
      <c r="AK1254" s="267"/>
      <c r="AL1254" s="267"/>
      <c r="AM1254" s="267"/>
      <c r="AN1254" s="267"/>
      <c r="AO1254" s="267"/>
      <c r="AP1254" s="267"/>
      <c r="AQ1254" s="267"/>
      <c r="AR1254" s="267"/>
      <c r="AS1254" s="267"/>
      <c r="AT1254" s="267"/>
      <c r="AU1254" s="267"/>
      <c r="AV1254" s="267"/>
      <c r="AW1254" s="267"/>
      <c r="AX1254" s="267"/>
      <c r="AY1254" s="267"/>
      <c r="AZ1254" s="267"/>
      <c r="BA1254" s="267"/>
      <c r="BB1254" s="267"/>
      <c r="BC1254" s="267"/>
      <c r="BD1254" s="267"/>
      <c r="BE1254" s="267"/>
      <c r="BF1254" s="267"/>
      <c r="BG1254" s="267"/>
      <c r="BH1254" s="267"/>
      <c r="BI1254" s="267"/>
      <c r="BJ1254" s="267"/>
      <c r="BK1254" s="267"/>
      <c r="BL1254" s="267"/>
      <c r="BM1254" s="267"/>
      <c r="BN1254" s="267"/>
      <c r="BO1254" s="267"/>
      <c r="BP1254" s="267"/>
      <c r="BQ1254" s="267"/>
      <c r="BR1254" s="267"/>
      <c r="BS1254" s="26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267"/>
      <c r="CJ1254" s="267"/>
      <c r="CK1254" s="267"/>
      <c r="CL1254" s="267"/>
      <c r="CM1254" s="267"/>
      <c r="CN1254" s="267"/>
      <c r="CO1254" s="267"/>
      <c r="CP1254" s="267"/>
      <c r="CQ1254" s="267"/>
      <c r="CR1254" s="267"/>
      <c r="CS1254" s="267"/>
      <c r="CT1254" s="267"/>
      <c r="CU1254" s="267"/>
      <c r="CV1254" s="267"/>
      <c r="CW1254" s="267"/>
      <c r="CX1254" s="267"/>
      <c r="CY1254" s="267"/>
      <c r="CZ1254" s="267"/>
      <c r="DA1254" s="267"/>
      <c r="DB1254" s="267"/>
      <c r="DC1254" s="267"/>
      <c r="DD1254" s="267"/>
      <c r="DE1254" s="267"/>
      <c r="DF1254" s="267"/>
      <c r="DG1254" s="267"/>
      <c r="DH1254" s="267"/>
      <c r="DI1254" s="267"/>
      <c r="DJ1254" s="267"/>
      <c r="DK1254" s="267"/>
      <c r="DL1254" s="267"/>
      <c r="DM1254" s="267"/>
      <c r="DN1254" s="267"/>
      <c r="DO1254" s="267"/>
      <c r="DP1254" s="267"/>
      <c r="DQ1254" s="267"/>
      <c r="DR1254" s="267"/>
      <c r="DS1254" s="267"/>
      <c r="DT1254" s="267"/>
      <c r="DU1254" s="267"/>
      <c r="DV1254" s="267"/>
      <c r="DW1254" s="267"/>
      <c r="DX1254" s="267"/>
      <c r="DY1254" s="267"/>
      <c r="DZ1254" s="267"/>
      <c r="EA1254" s="267"/>
      <c r="EB1254" s="267"/>
      <c r="EC1254" s="267"/>
      <c r="ED1254" s="267"/>
      <c r="EE1254" s="267"/>
      <c r="EF1254" s="267"/>
      <c r="EG1254" s="267"/>
      <c r="EH1254" s="267"/>
      <c r="EI1254" s="267"/>
      <c r="EJ1254" s="267"/>
      <c r="EK1254" s="267"/>
      <c r="EL1254" s="267"/>
      <c r="EM1254" s="267"/>
      <c r="EN1254" s="267"/>
      <c r="EO1254" s="267"/>
      <c r="EP1254" s="267"/>
      <c r="EQ1254" s="267"/>
      <c r="ER1254" s="267"/>
      <c r="ES1254" s="267"/>
      <c r="ET1254" s="267"/>
      <c r="EU1254" s="267"/>
      <c r="EV1254" s="267"/>
      <c r="EW1254" s="267"/>
      <c r="EX1254" s="267"/>
      <c r="EY1254" s="267"/>
      <c r="EZ1254" s="267"/>
      <c r="FA1254" s="267"/>
      <c r="FB1254" s="267"/>
      <c r="FC1254" s="267"/>
      <c r="FD1254" s="267"/>
      <c r="FE1254" s="267"/>
      <c r="FF1254" s="267"/>
      <c r="FG1254" s="267"/>
      <c r="FH1254" s="267"/>
      <c r="FI1254" s="267"/>
      <c r="FJ1254" s="267"/>
      <c r="FK1254" s="267"/>
      <c r="FL1254" s="267"/>
      <c r="FM1254" s="267"/>
      <c r="FN1254" s="267"/>
      <c r="FO1254" s="267"/>
      <c r="FP1254" s="267"/>
      <c r="FQ1254" s="267"/>
      <c r="FR1254" s="267"/>
      <c r="FS1254" s="267"/>
      <c r="FT1254" s="267"/>
      <c r="FU1254" s="267"/>
      <c r="FV1254" s="267"/>
      <c r="FW1254" s="267"/>
      <c r="FX1254" s="267"/>
      <c r="FY1254" s="267"/>
      <c r="FZ1254" s="267"/>
      <c r="GA1254" s="267"/>
      <c r="GB1254" s="267"/>
      <c r="GC1254" s="267"/>
      <c r="GD1254" s="267"/>
      <c r="GE1254" s="267"/>
      <c r="GF1254" s="267"/>
      <c r="GG1254" s="267"/>
      <c r="GH1254" s="267"/>
      <c r="GI1254" s="267"/>
      <c r="GJ1254" s="267"/>
      <c r="GK1254" s="267"/>
      <c r="GL1254" s="267"/>
      <c r="GM1254" s="267"/>
      <c r="GN1254" s="267"/>
      <c r="GO1254" s="267"/>
      <c r="GP1254" s="267"/>
      <c r="GQ1254" s="267"/>
      <c r="GR1254" s="267"/>
      <c r="GS1254" s="267"/>
      <c r="GT1254" s="267"/>
      <c r="GU1254" s="267"/>
      <c r="GV1254" s="267"/>
    </row>
    <row r="1255" spans="1:204" s="502" customFormat="1">
      <c r="A1255" s="258"/>
      <c r="B1255" s="425"/>
      <c r="C1255" s="260"/>
      <c r="D1255" s="261"/>
      <c r="E1255" s="262"/>
      <c r="F1255" s="263"/>
      <c r="G1255" s="426"/>
      <c r="H1255" s="428"/>
      <c r="I1255" s="507"/>
      <c r="J1255" s="508"/>
      <c r="K1255" s="509"/>
      <c r="L1255" s="510"/>
      <c r="N1255" s="511"/>
      <c r="O1255" s="511"/>
      <c r="P1255" s="267"/>
      <c r="Q1255" s="267"/>
      <c r="R1255" s="267"/>
      <c r="S1255" s="267"/>
      <c r="T1255" s="267"/>
      <c r="U1255" s="267"/>
      <c r="V1255" s="267"/>
      <c r="W1255" s="267"/>
      <c r="X1255" s="267"/>
      <c r="Y1255" s="267"/>
      <c r="Z1255" s="267"/>
      <c r="AA1255" s="267"/>
      <c r="AB1255" s="267"/>
      <c r="AC1255" s="267"/>
      <c r="AD1255" s="267"/>
      <c r="AE1255" s="267"/>
      <c r="AF1255" s="267"/>
      <c r="AG1255" s="267"/>
      <c r="AH1255" s="267"/>
      <c r="AI1255" s="267"/>
      <c r="AJ1255" s="267"/>
      <c r="AK1255" s="267"/>
      <c r="AL1255" s="267"/>
      <c r="AM1255" s="267"/>
      <c r="AN1255" s="267"/>
      <c r="AO1255" s="267"/>
      <c r="AP1255" s="267"/>
      <c r="AQ1255" s="267"/>
      <c r="AR1255" s="267"/>
      <c r="AS1255" s="267"/>
      <c r="AT1255" s="267"/>
      <c r="AU1255" s="267"/>
      <c r="AV1255" s="267"/>
      <c r="AW1255" s="267"/>
      <c r="AX1255" s="267"/>
      <c r="AY1255" s="267"/>
      <c r="AZ1255" s="267"/>
      <c r="BA1255" s="267"/>
      <c r="BB1255" s="267"/>
      <c r="BC1255" s="267"/>
      <c r="BD1255" s="267"/>
      <c r="BE1255" s="267"/>
      <c r="BF1255" s="267"/>
      <c r="BG1255" s="267"/>
      <c r="BH1255" s="267"/>
      <c r="BI1255" s="267"/>
      <c r="BJ1255" s="267"/>
      <c r="BK1255" s="267"/>
      <c r="BL1255" s="267"/>
      <c r="BM1255" s="267"/>
      <c r="BN1255" s="267"/>
      <c r="BO1255" s="267"/>
      <c r="BP1255" s="267"/>
      <c r="BQ1255" s="267"/>
      <c r="BR1255" s="267"/>
      <c r="BS1255" s="26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267"/>
      <c r="CJ1255" s="267"/>
      <c r="CK1255" s="267"/>
      <c r="CL1255" s="267"/>
      <c r="CM1255" s="267"/>
      <c r="CN1255" s="267"/>
      <c r="CO1255" s="267"/>
      <c r="CP1255" s="267"/>
      <c r="CQ1255" s="267"/>
      <c r="CR1255" s="267"/>
      <c r="CS1255" s="267"/>
      <c r="CT1255" s="267"/>
      <c r="CU1255" s="267"/>
      <c r="CV1255" s="267"/>
      <c r="CW1255" s="267"/>
      <c r="CX1255" s="267"/>
      <c r="CY1255" s="267"/>
      <c r="CZ1255" s="267"/>
      <c r="DA1255" s="267"/>
      <c r="DB1255" s="267"/>
      <c r="DC1255" s="267"/>
      <c r="DD1255" s="267"/>
      <c r="DE1255" s="267"/>
      <c r="DF1255" s="267"/>
      <c r="DG1255" s="267"/>
      <c r="DH1255" s="267"/>
      <c r="DI1255" s="267"/>
      <c r="DJ1255" s="267"/>
      <c r="DK1255" s="267"/>
      <c r="DL1255" s="267"/>
      <c r="DM1255" s="267"/>
      <c r="DN1255" s="267"/>
      <c r="DO1255" s="267"/>
      <c r="DP1255" s="267"/>
      <c r="DQ1255" s="267"/>
      <c r="DR1255" s="267"/>
      <c r="DS1255" s="267"/>
      <c r="DT1255" s="267"/>
      <c r="DU1255" s="267"/>
      <c r="DV1255" s="267"/>
      <c r="DW1255" s="267"/>
      <c r="DX1255" s="267"/>
      <c r="DY1255" s="267"/>
      <c r="DZ1255" s="267"/>
      <c r="EA1255" s="267"/>
      <c r="EB1255" s="267"/>
      <c r="EC1255" s="267"/>
      <c r="ED1255" s="267"/>
      <c r="EE1255" s="267"/>
      <c r="EF1255" s="267"/>
      <c r="EG1255" s="267"/>
      <c r="EH1255" s="267"/>
      <c r="EI1255" s="267"/>
      <c r="EJ1255" s="267"/>
      <c r="EK1255" s="267"/>
      <c r="EL1255" s="267"/>
      <c r="EM1255" s="267"/>
      <c r="EN1255" s="267"/>
      <c r="EO1255" s="267"/>
      <c r="EP1255" s="267"/>
      <c r="EQ1255" s="267"/>
      <c r="ER1255" s="267"/>
      <c r="ES1255" s="267"/>
      <c r="ET1255" s="267"/>
      <c r="EU1255" s="267"/>
      <c r="EV1255" s="267"/>
      <c r="EW1255" s="267"/>
      <c r="EX1255" s="267"/>
      <c r="EY1255" s="267"/>
      <c r="EZ1255" s="267"/>
      <c r="FA1255" s="267"/>
      <c r="FB1255" s="267"/>
      <c r="FC1255" s="267"/>
      <c r="FD1255" s="267"/>
      <c r="FE1255" s="267"/>
      <c r="FF1255" s="267"/>
      <c r="FG1255" s="267"/>
      <c r="FH1255" s="267"/>
      <c r="FI1255" s="267"/>
      <c r="FJ1255" s="267"/>
      <c r="FK1255" s="267"/>
      <c r="FL1255" s="267"/>
      <c r="FM1255" s="267"/>
      <c r="FN1255" s="267"/>
      <c r="FO1255" s="267"/>
      <c r="FP1255" s="267"/>
      <c r="FQ1255" s="267"/>
      <c r="FR1255" s="267"/>
      <c r="FS1255" s="267"/>
      <c r="FT1255" s="267"/>
      <c r="FU1255" s="267"/>
      <c r="FV1255" s="267"/>
      <c r="FW1255" s="267"/>
      <c r="FX1255" s="267"/>
      <c r="FY1255" s="267"/>
      <c r="FZ1255" s="267"/>
      <c r="GA1255" s="267"/>
      <c r="GB1255" s="267"/>
      <c r="GC1255" s="267"/>
      <c r="GD1255" s="267"/>
      <c r="GE1255" s="267"/>
      <c r="GF1255" s="267"/>
      <c r="GG1255" s="267"/>
      <c r="GH1255" s="267"/>
      <c r="GI1255" s="267"/>
      <c r="GJ1255" s="267"/>
      <c r="GK1255" s="267"/>
      <c r="GL1255" s="267"/>
      <c r="GM1255" s="267"/>
      <c r="GN1255" s="267"/>
      <c r="GO1255" s="267"/>
      <c r="GP1255" s="267"/>
      <c r="GQ1255" s="267"/>
      <c r="GR1255" s="267"/>
      <c r="GS1255" s="267"/>
      <c r="GT1255" s="267"/>
      <c r="GU1255" s="267"/>
      <c r="GV1255" s="267"/>
    </row>
    <row r="1256" spans="1:204" s="502" customFormat="1">
      <c r="A1256" s="258"/>
      <c r="B1256" s="425"/>
      <c r="C1256" s="260"/>
      <c r="D1256" s="261"/>
      <c r="E1256" s="262"/>
      <c r="F1256" s="263"/>
      <c r="G1256" s="426"/>
      <c r="H1256" s="428"/>
      <c r="I1256" s="507"/>
      <c r="J1256" s="508"/>
      <c r="K1256" s="509"/>
      <c r="L1256" s="510"/>
      <c r="N1256" s="511"/>
      <c r="O1256" s="511"/>
      <c r="P1256" s="267"/>
      <c r="Q1256" s="267"/>
      <c r="R1256" s="267"/>
      <c r="S1256" s="267"/>
      <c r="T1256" s="267"/>
      <c r="U1256" s="267"/>
      <c r="V1256" s="267"/>
      <c r="W1256" s="267"/>
      <c r="X1256" s="267"/>
      <c r="Y1256" s="267"/>
      <c r="Z1256" s="267"/>
      <c r="AA1256" s="267"/>
      <c r="AB1256" s="267"/>
      <c r="AC1256" s="267"/>
      <c r="AD1256" s="267"/>
      <c r="AE1256" s="267"/>
      <c r="AF1256" s="267"/>
      <c r="AG1256" s="267"/>
      <c r="AH1256" s="267"/>
      <c r="AI1256" s="267"/>
      <c r="AJ1256" s="267"/>
      <c r="AK1256" s="267"/>
      <c r="AL1256" s="267"/>
      <c r="AM1256" s="267"/>
      <c r="AN1256" s="267"/>
      <c r="AO1256" s="267"/>
      <c r="AP1256" s="267"/>
      <c r="AQ1256" s="267"/>
      <c r="AR1256" s="267"/>
      <c r="AS1256" s="267"/>
      <c r="AT1256" s="267"/>
      <c r="AU1256" s="267"/>
      <c r="AV1256" s="267"/>
      <c r="AW1256" s="267"/>
      <c r="AX1256" s="267"/>
      <c r="AY1256" s="267"/>
      <c r="AZ1256" s="267"/>
      <c r="BA1256" s="267"/>
      <c r="BB1256" s="267"/>
      <c r="BC1256" s="267"/>
      <c r="BD1256" s="267"/>
      <c r="BE1256" s="267"/>
      <c r="BF1256" s="267"/>
      <c r="BG1256" s="267"/>
      <c r="BH1256" s="267"/>
      <c r="BI1256" s="267"/>
      <c r="BJ1256" s="267"/>
      <c r="BK1256" s="267"/>
      <c r="BL1256" s="267"/>
      <c r="BM1256" s="267"/>
      <c r="BN1256" s="267"/>
      <c r="BO1256" s="267"/>
      <c r="BP1256" s="267"/>
      <c r="BQ1256" s="267"/>
      <c r="BR1256" s="267"/>
      <c r="BS1256" s="26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267"/>
      <c r="CJ1256" s="267"/>
      <c r="CK1256" s="267"/>
      <c r="CL1256" s="267"/>
      <c r="CM1256" s="267"/>
      <c r="CN1256" s="267"/>
      <c r="CO1256" s="267"/>
      <c r="CP1256" s="267"/>
      <c r="CQ1256" s="267"/>
      <c r="CR1256" s="267"/>
      <c r="CS1256" s="267"/>
      <c r="CT1256" s="267"/>
      <c r="CU1256" s="267"/>
      <c r="CV1256" s="267"/>
      <c r="CW1256" s="267"/>
      <c r="CX1256" s="267"/>
      <c r="CY1256" s="267"/>
      <c r="CZ1256" s="267"/>
      <c r="DA1256" s="267"/>
      <c r="DB1256" s="267"/>
      <c r="DC1256" s="267"/>
      <c r="DD1256" s="267"/>
      <c r="DE1256" s="267"/>
      <c r="DF1256" s="267"/>
      <c r="DG1256" s="267"/>
      <c r="DH1256" s="267"/>
      <c r="DI1256" s="267"/>
      <c r="DJ1256" s="267"/>
      <c r="DK1256" s="267"/>
      <c r="DL1256" s="267"/>
      <c r="DM1256" s="267"/>
      <c r="DN1256" s="267"/>
      <c r="DO1256" s="267"/>
      <c r="DP1256" s="267"/>
      <c r="DQ1256" s="267"/>
      <c r="DR1256" s="267"/>
      <c r="DS1256" s="267"/>
      <c r="DT1256" s="267"/>
      <c r="DU1256" s="267"/>
      <c r="DV1256" s="267"/>
      <c r="DW1256" s="267"/>
      <c r="DX1256" s="267"/>
      <c r="DY1256" s="267"/>
      <c r="DZ1256" s="267"/>
      <c r="EA1256" s="267"/>
      <c r="EB1256" s="267"/>
      <c r="EC1256" s="267"/>
      <c r="ED1256" s="267"/>
      <c r="EE1256" s="267"/>
      <c r="EF1256" s="267"/>
      <c r="EG1256" s="267"/>
      <c r="EH1256" s="267"/>
      <c r="EI1256" s="267"/>
      <c r="EJ1256" s="267"/>
      <c r="EK1256" s="267"/>
      <c r="EL1256" s="267"/>
      <c r="EM1256" s="267"/>
      <c r="EN1256" s="267"/>
      <c r="EO1256" s="267"/>
      <c r="EP1256" s="267"/>
      <c r="EQ1256" s="267"/>
      <c r="ER1256" s="267"/>
      <c r="ES1256" s="267"/>
      <c r="ET1256" s="267"/>
      <c r="EU1256" s="267"/>
      <c r="EV1256" s="267"/>
      <c r="EW1256" s="267"/>
      <c r="EX1256" s="267"/>
      <c r="EY1256" s="267"/>
      <c r="EZ1256" s="267"/>
      <c r="FA1256" s="267"/>
      <c r="FB1256" s="267"/>
      <c r="FC1256" s="267"/>
      <c r="FD1256" s="267"/>
      <c r="FE1256" s="267"/>
      <c r="FF1256" s="267"/>
      <c r="FG1256" s="267"/>
      <c r="FH1256" s="267"/>
      <c r="FI1256" s="267"/>
      <c r="FJ1256" s="267"/>
      <c r="FK1256" s="267"/>
      <c r="FL1256" s="267"/>
      <c r="FM1256" s="267"/>
      <c r="FN1256" s="267"/>
      <c r="FO1256" s="267"/>
      <c r="FP1256" s="267"/>
      <c r="FQ1256" s="267"/>
      <c r="FR1256" s="267"/>
      <c r="FS1256" s="267"/>
      <c r="FT1256" s="267"/>
      <c r="FU1256" s="267"/>
      <c r="FV1256" s="267"/>
      <c r="FW1256" s="267"/>
      <c r="FX1256" s="267"/>
      <c r="FY1256" s="267"/>
      <c r="FZ1256" s="267"/>
      <c r="GA1256" s="267"/>
      <c r="GB1256" s="267"/>
      <c r="GC1256" s="267"/>
      <c r="GD1256" s="267"/>
      <c r="GE1256" s="267"/>
      <c r="GF1256" s="267"/>
      <c r="GG1256" s="267"/>
      <c r="GH1256" s="267"/>
      <c r="GI1256" s="267"/>
      <c r="GJ1256" s="267"/>
      <c r="GK1256" s="267"/>
      <c r="GL1256" s="267"/>
      <c r="GM1256" s="267"/>
      <c r="GN1256" s="267"/>
      <c r="GO1256" s="267"/>
      <c r="GP1256" s="267"/>
      <c r="GQ1256" s="267"/>
      <c r="GR1256" s="267"/>
      <c r="GS1256" s="267"/>
      <c r="GT1256" s="267"/>
      <c r="GU1256" s="267"/>
      <c r="GV1256" s="267"/>
    </row>
    <row r="1258" spans="1:204" s="502" customFormat="1">
      <c r="A1258" s="258"/>
      <c r="B1258" s="425"/>
      <c r="C1258" s="260"/>
      <c r="D1258" s="261"/>
      <c r="E1258" s="262"/>
      <c r="F1258" s="263"/>
      <c r="G1258" s="426"/>
      <c r="H1258" s="428"/>
      <c r="I1258" s="507"/>
      <c r="J1258" s="508"/>
      <c r="K1258" s="509"/>
      <c r="L1258" s="510"/>
      <c r="N1258" s="511"/>
      <c r="O1258" s="511"/>
      <c r="P1258" s="267"/>
      <c r="Q1258" s="267"/>
      <c r="R1258" s="267"/>
      <c r="S1258" s="267"/>
      <c r="T1258" s="267"/>
      <c r="U1258" s="267"/>
      <c r="V1258" s="267"/>
      <c r="W1258" s="267"/>
      <c r="X1258" s="267"/>
      <c r="Y1258" s="267"/>
      <c r="Z1258" s="267"/>
      <c r="AA1258" s="267"/>
      <c r="AB1258" s="267"/>
      <c r="AC1258" s="267"/>
      <c r="AD1258" s="267"/>
      <c r="AE1258" s="267"/>
      <c r="AF1258" s="267"/>
      <c r="AG1258" s="267"/>
      <c r="AH1258" s="267"/>
      <c r="AI1258" s="267"/>
      <c r="AJ1258" s="267"/>
      <c r="AK1258" s="267"/>
      <c r="AL1258" s="267"/>
      <c r="AM1258" s="267"/>
      <c r="AN1258" s="267"/>
      <c r="AO1258" s="267"/>
      <c r="AP1258" s="267"/>
      <c r="AQ1258" s="267"/>
      <c r="AR1258" s="267"/>
      <c r="AS1258" s="267"/>
      <c r="AT1258" s="267"/>
      <c r="AU1258" s="267"/>
      <c r="AV1258" s="267"/>
      <c r="AW1258" s="267"/>
      <c r="AX1258" s="267"/>
      <c r="AY1258" s="267"/>
      <c r="AZ1258" s="267"/>
      <c r="BA1258" s="267"/>
      <c r="BB1258" s="267"/>
      <c r="BC1258" s="267"/>
      <c r="BD1258" s="267"/>
      <c r="BE1258" s="267"/>
      <c r="BF1258" s="267"/>
      <c r="BG1258" s="267"/>
      <c r="BH1258" s="267"/>
      <c r="BI1258" s="267"/>
      <c r="BJ1258" s="267"/>
      <c r="BK1258" s="267"/>
      <c r="BL1258" s="267"/>
      <c r="BM1258" s="267"/>
      <c r="BN1258" s="267"/>
      <c r="BO1258" s="267"/>
      <c r="BP1258" s="267"/>
      <c r="BQ1258" s="267"/>
      <c r="BR1258" s="267"/>
      <c r="BS1258" s="26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267"/>
      <c r="CJ1258" s="267"/>
      <c r="CK1258" s="267"/>
      <c r="CL1258" s="267"/>
      <c r="CM1258" s="267"/>
      <c r="CN1258" s="267"/>
      <c r="CO1258" s="267"/>
      <c r="CP1258" s="267"/>
      <c r="CQ1258" s="267"/>
      <c r="CR1258" s="267"/>
      <c r="CS1258" s="267"/>
      <c r="CT1258" s="267"/>
      <c r="CU1258" s="267"/>
      <c r="CV1258" s="267"/>
      <c r="CW1258" s="267"/>
      <c r="CX1258" s="267"/>
      <c r="CY1258" s="267"/>
      <c r="CZ1258" s="267"/>
      <c r="DA1258" s="267"/>
      <c r="DB1258" s="267"/>
      <c r="DC1258" s="267"/>
      <c r="DD1258" s="267"/>
      <c r="DE1258" s="267"/>
      <c r="DF1258" s="267"/>
      <c r="DG1258" s="267"/>
      <c r="DH1258" s="267"/>
      <c r="DI1258" s="267"/>
      <c r="DJ1258" s="267"/>
      <c r="DK1258" s="267"/>
      <c r="DL1258" s="267"/>
      <c r="DM1258" s="267"/>
      <c r="DN1258" s="267"/>
      <c r="DO1258" s="267"/>
      <c r="DP1258" s="267"/>
      <c r="DQ1258" s="267"/>
      <c r="DR1258" s="267"/>
      <c r="DS1258" s="267"/>
      <c r="DT1258" s="267"/>
      <c r="DU1258" s="267"/>
      <c r="DV1258" s="267"/>
      <c r="DW1258" s="267"/>
      <c r="DX1258" s="267"/>
      <c r="DY1258" s="267"/>
      <c r="DZ1258" s="267"/>
      <c r="EA1258" s="267"/>
      <c r="EB1258" s="267"/>
      <c r="EC1258" s="267"/>
      <c r="ED1258" s="267"/>
      <c r="EE1258" s="267"/>
      <c r="EF1258" s="267"/>
      <c r="EG1258" s="267"/>
      <c r="EH1258" s="267"/>
      <c r="EI1258" s="267"/>
      <c r="EJ1258" s="267"/>
      <c r="EK1258" s="267"/>
      <c r="EL1258" s="267"/>
      <c r="EM1258" s="267"/>
      <c r="EN1258" s="267"/>
      <c r="EO1258" s="267"/>
      <c r="EP1258" s="267"/>
      <c r="EQ1258" s="267"/>
      <c r="ER1258" s="267"/>
      <c r="ES1258" s="267"/>
      <c r="ET1258" s="267"/>
      <c r="EU1258" s="267"/>
      <c r="EV1258" s="267"/>
      <c r="EW1258" s="267"/>
      <c r="EX1258" s="267"/>
      <c r="EY1258" s="267"/>
      <c r="EZ1258" s="267"/>
      <c r="FA1258" s="267"/>
      <c r="FB1258" s="267"/>
      <c r="FC1258" s="267"/>
      <c r="FD1258" s="267"/>
      <c r="FE1258" s="267"/>
      <c r="FF1258" s="267"/>
      <c r="FG1258" s="267"/>
      <c r="FH1258" s="267"/>
      <c r="FI1258" s="267"/>
      <c r="FJ1258" s="267"/>
      <c r="FK1258" s="267"/>
      <c r="FL1258" s="267"/>
      <c r="FM1258" s="267"/>
      <c r="FN1258" s="267"/>
      <c r="FO1258" s="267"/>
      <c r="FP1258" s="267"/>
      <c r="FQ1258" s="267"/>
      <c r="FR1258" s="267"/>
      <c r="FS1258" s="267"/>
      <c r="FT1258" s="267"/>
      <c r="FU1258" s="267"/>
      <c r="FV1258" s="267"/>
      <c r="FW1258" s="267"/>
      <c r="FX1258" s="267"/>
      <c r="FY1258" s="267"/>
      <c r="FZ1258" s="267"/>
      <c r="GA1258" s="267"/>
      <c r="GB1258" s="267"/>
      <c r="GC1258" s="267"/>
      <c r="GD1258" s="267"/>
      <c r="GE1258" s="267"/>
      <c r="GF1258" s="267"/>
      <c r="GG1258" s="267"/>
      <c r="GH1258" s="267"/>
      <c r="GI1258" s="267"/>
      <c r="GJ1258" s="267"/>
      <c r="GK1258" s="267"/>
      <c r="GL1258" s="267"/>
      <c r="GM1258" s="267"/>
      <c r="GN1258" s="267"/>
      <c r="GO1258" s="267"/>
      <c r="GP1258" s="267"/>
      <c r="GQ1258" s="267"/>
      <c r="GR1258" s="267"/>
      <c r="GS1258" s="267"/>
      <c r="GT1258" s="267"/>
      <c r="GU1258" s="267"/>
      <c r="GV1258" s="267"/>
    </row>
    <row r="1260" spans="1:204" s="502" customFormat="1">
      <c r="A1260" s="258"/>
      <c r="B1260" s="425"/>
      <c r="C1260" s="260"/>
      <c r="D1260" s="261"/>
      <c r="E1260" s="262"/>
      <c r="F1260" s="263"/>
      <c r="G1260" s="426"/>
      <c r="H1260" s="428"/>
      <c r="I1260" s="507"/>
      <c r="J1260" s="508"/>
      <c r="K1260" s="509"/>
      <c r="L1260" s="510"/>
      <c r="N1260" s="511"/>
      <c r="O1260" s="511"/>
      <c r="P1260" s="267"/>
      <c r="Q1260" s="267"/>
      <c r="R1260" s="267"/>
      <c r="S1260" s="267"/>
      <c r="T1260" s="267"/>
      <c r="U1260" s="267"/>
      <c r="V1260" s="267"/>
      <c r="W1260" s="267"/>
      <c r="X1260" s="267"/>
      <c r="Y1260" s="267"/>
      <c r="Z1260" s="267"/>
      <c r="AA1260" s="267"/>
      <c r="AB1260" s="267"/>
      <c r="AC1260" s="267"/>
      <c r="AD1260" s="267"/>
      <c r="AE1260" s="267"/>
      <c r="AF1260" s="267"/>
      <c r="AG1260" s="267"/>
      <c r="AH1260" s="267"/>
      <c r="AI1260" s="267"/>
      <c r="AJ1260" s="267"/>
      <c r="AK1260" s="267"/>
      <c r="AL1260" s="267"/>
      <c r="AM1260" s="267"/>
      <c r="AN1260" s="267"/>
      <c r="AO1260" s="267"/>
      <c r="AP1260" s="267"/>
      <c r="AQ1260" s="267"/>
      <c r="AR1260" s="267"/>
      <c r="AS1260" s="267"/>
      <c r="AT1260" s="267"/>
      <c r="AU1260" s="267"/>
      <c r="AV1260" s="267"/>
      <c r="AW1260" s="267"/>
      <c r="AX1260" s="267"/>
      <c r="AY1260" s="267"/>
      <c r="AZ1260" s="267"/>
      <c r="BA1260" s="267"/>
      <c r="BB1260" s="267"/>
      <c r="BC1260" s="267"/>
      <c r="BD1260" s="267"/>
      <c r="BE1260" s="267"/>
      <c r="BF1260" s="267"/>
      <c r="BG1260" s="267"/>
      <c r="BH1260" s="267"/>
      <c r="BI1260" s="267"/>
      <c r="BJ1260" s="267"/>
      <c r="BK1260" s="267"/>
      <c r="BL1260" s="267"/>
      <c r="BM1260" s="267"/>
      <c r="BN1260" s="267"/>
      <c r="BO1260" s="267"/>
      <c r="BP1260" s="267"/>
      <c r="BQ1260" s="267"/>
      <c r="BR1260" s="267"/>
      <c r="BS1260" s="26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267"/>
      <c r="CJ1260" s="267"/>
      <c r="CK1260" s="267"/>
      <c r="CL1260" s="267"/>
      <c r="CM1260" s="267"/>
      <c r="CN1260" s="267"/>
      <c r="CO1260" s="267"/>
      <c r="CP1260" s="267"/>
      <c r="CQ1260" s="267"/>
      <c r="CR1260" s="267"/>
      <c r="CS1260" s="267"/>
      <c r="CT1260" s="267"/>
      <c r="CU1260" s="267"/>
      <c r="CV1260" s="267"/>
      <c r="CW1260" s="267"/>
      <c r="CX1260" s="267"/>
      <c r="CY1260" s="267"/>
      <c r="CZ1260" s="267"/>
      <c r="DA1260" s="267"/>
      <c r="DB1260" s="267"/>
      <c r="DC1260" s="267"/>
      <c r="DD1260" s="267"/>
      <c r="DE1260" s="267"/>
      <c r="DF1260" s="267"/>
      <c r="DG1260" s="267"/>
      <c r="DH1260" s="267"/>
      <c r="DI1260" s="267"/>
      <c r="DJ1260" s="267"/>
      <c r="DK1260" s="267"/>
      <c r="DL1260" s="267"/>
      <c r="DM1260" s="267"/>
      <c r="DN1260" s="267"/>
      <c r="DO1260" s="267"/>
      <c r="DP1260" s="267"/>
      <c r="DQ1260" s="267"/>
      <c r="DR1260" s="267"/>
      <c r="DS1260" s="267"/>
      <c r="DT1260" s="267"/>
      <c r="DU1260" s="267"/>
      <c r="DV1260" s="267"/>
      <c r="DW1260" s="267"/>
      <c r="DX1260" s="267"/>
      <c r="DY1260" s="267"/>
      <c r="DZ1260" s="267"/>
      <c r="EA1260" s="267"/>
      <c r="EB1260" s="267"/>
      <c r="EC1260" s="267"/>
      <c r="ED1260" s="267"/>
      <c r="EE1260" s="267"/>
      <c r="EF1260" s="267"/>
      <c r="EG1260" s="267"/>
      <c r="EH1260" s="267"/>
      <c r="EI1260" s="267"/>
      <c r="EJ1260" s="267"/>
      <c r="EK1260" s="267"/>
      <c r="EL1260" s="267"/>
      <c r="EM1260" s="267"/>
      <c r="EN1260" s="267"/>
      <c r="EO1260" s="267"/>
      <c r="EP1260" s="267"/>
      <c r="EQ1260" s="267"/>
      <c r="ER1260" s="267"/>
      <c r="ES1260" s="267"/>
      <c r="ET1260" s="267"/>
      <c r="EU1260" s="267"/>
      <c r="EV1260" s="267"/>
      <c r="EW1260" s="267"/>
      <c r="EX1260" s="267"/>
      <c r="EY1260" s="267"/>
      <c r="EZ1260" s="267"/>
      <c r="FA1260" s="267"/>
      <c r="FB1260" s="267"/>
      <c r="FC1260" s="267"/>
      <c r="FD1260" s="267"/>
      <c r="FE1260" s="267"/>
      <c r="FF1260" s="267"/>
      <c r="FG1260" s="267"/>
      <c r="FH1260" s="267"/>
      <c r="FI1260" s="267"/>
      <c r="FJ1260" s="267"/>
      <c r="FK1260" s="267"/>
      <c r="FL1260" s="267"/>
      <c r="FM1260" s="267"/>
      <c r="FN1260" s="267"/>
      <c r="FO1260" s="267"/>
      <c r="FP1260" s="267"/>
      <c r="FQ1260" s="267"/>
      <c r="FR1260" s="267"/>
      <c r="FS1260" s="267"/>
      <c r="FT1260" s="267"/>
      <c r="FU1260" s="267"/>
      <c r="FV1260" s="267"/>
      <c r="FW1260" s="267"/>
      <c r="FX1260" s="267"/>
      <c r="FY1260" s="267"/>
      <c r="FZ1260" s="267"/>
      <c r="GA1260" s="267"/>
      <c r="GB1260" s="267"/>
      <c r="GC1260" s="267"/>
      <c r="GD1260" s="267"/>
      <c r="GE1260" s="267"/>
      <c r="GF1260" s="267"/>
      <c r="GG1260" s="267"/>
      <c r="GH1260" s="267"/>
      <c r="GI1260" s="267"/>
      <c r="GJ1260" s="267"/>
      <c r="GK1260" s="267"/>
      <c r="GL1260" s="267"/>
      <c r="GM1260" s="267"/>
      <c r="GN1260" s="267"/>
      <c r="GO1260" s="267"/>
      <c r="GP1260" s="267"/>
      <c r="GQ1260" s="267"/>
      <c r="GR1260" s="267"/>
      <c r="GS1260" s="267"/>
      <c r="GT1260" s="267"/>
      <c r="GU1260" s="267"/>
      <c r="GV1260" s="267"/>
    </row>
    <row r="1262" spans="1:204" s="502" customFormat="1">
      <c r="A1262" s="258"/>
      <c r="B1262" s="425"/>
      <c r="C1262" s="260"/>
      <c r="D1262" s="261"/>
      <c r="E1262" s="262"/>
      <c r="F1262" s="263"/>
      <c r="G1262" s="426"/>
      <c r="H1262" s="428"/>
      <c r="I1262" s="507"/>
      <c r="J1262" s="508"/>
      <c r="K1262" s="509"/>
      <c r="L1262" s="510"/>
      <c r="N1262" s="511"/>
      <c r="O1262" s="511"/>
      <c r="P1262" s="267"/>
      <c r="Q1262" s="267"/>
      <c r="R1262" s="267"/>
      <c r="S1262" s="267"/>
      <c r="T1262" s="267"/>
      <c r="U1262" s="267"/>
      <c r="V1262" s="267"/>
      <c r="W1262" s="267"/>
      <c r="X1262" s="267"/>
      <c r="Y1262" s="267"/>
      <c r="Z1262" s="267"/>
      <c r="AA1262" s="267"/>
      <c r="AB1262" s="267"/>
      <c r="AC1262" s="267"/>
      <c r="AD1262" s="267"/>
      <c r="AE1262" s="267"/>
      <c r="AF1262" s="267"/>
      <c r="AG1262" s="267"/>
      <c r="AH1262" s="267"/>
      <c r="AI1262" s="267"/>
      <c r="AJ1262" s="267"/>
      <c r="AK1262" s="267"/>
      <c r="AL1262" s="267"/>
      <c r="AM1262" s="267"/>
      <c r="AN1262" s="267"/>
      <c r="AO1262" s="267"/>
      <c r="AP1262" s="267"/>
      <c r="AQ1262" s="267"/>
      <c r="AR1262" s="267"/>
      <c r="AS1262" s="267"/>
      <c r="AT1262" s="267"/>
      <c r="AU1262" s="267"/>
      <c r="AV1262" s="267"/>
      <c r="AW1262" s="267"/>
      <c r="AX1262" s="267"/>
      <c r="AY1262" s="267"/>
      <c r="AZ1262" s="267"/>
      <c r="BA1262" s="267"/>
      <c r="BB1262" s="267"/>
      <c r="BC1262" s="267"/>
      <c r="BD1262" s="267"/>
      <c r="BE1262" s="267"/>
      <c r="BF1262" s="267"/>
      <c r="BG1262" s="267"/>
      <c r="BH1262" s="267"/>
      <c r="BI1262" s="267"/>
      <c r="BJ1262" s="267"/>
      <c r="BK1262" s="267"/>
      <c r="BL1262" s="267"/>
      <c r="BM1262" s="267"/>
      <c r="BN1262" s="267"/>
      <c r="BO1262" s="267"/>
      <c r="BP1262" s="267"/>
      <c r="BQ1262" s="267"/>
      <c r="BR1262" s="267"/>
      <c r="BS1262" s="26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267"/>
      <c r="CJ1262" s="267"/>
      <c r="CK1262" s="267"/>
      <c r="CL1262" s="267"/>
      <c r="CM1262" s="267"/>
      <c r="CN1262" s="267"/>
      <c r="CO1262" s="267"/>
      <c r="CP1262" s="267"/>
      <c r="CQ1262" s="267"/>
      <c r="CR1262" s="267"/>
      <c r="CS1262" s="267"/>
      <c r="CT1262" s="267"/>
      <c r="CU1262" s="267"/>
      <c r="CV1262" s="267"/>
      <c r="CW1262" s="267"/>
      <c r="CX1262" s="267"/>
      <c r="CY1262" s="267"/>
      <c r="CZ1262" s="267"/>
      <c r="DA1262" s="267"/>
      <c r="DB1262" s="267"/>
      <c r="DC1262" s="267"/>
      <c r="DD1262" s="267"/>
      <c r="DE1262" s="267"/>
      <c r="DF1262" s="267"/>
      <c r="DG1262" s="267"/>
      <c r="DH1262" s="267"/>
      <c r="DI1262" s="267"/>
      <c r="DJ1262" s="267"/>
      <c r="DK1262" s="267"/>
      <c r="DL1262" s="267"/>
      <c r="DM1262" s="267"/>
      <c r="DN1262" s="267"/>
      <c r="DO1262" s="267"/>
      <c r="DP1262" s="267"/>
      <c r="DQ1262" s="267"/>
      <c r="DR1262" s="267"/>
      <c r="DS1262" s="267"/>
      <c r="DT1262" s="267"/>
      <c r="DU1262" s="267"/>
      <c r="DV1262" s="267"/>
      <c r="DW1262" s="267"/>
      <c r="DX1262" s="267"/>
      <c r="DY1262" s="267"/>
      <c r="DZ1262" s="267"/>
      <c r="EA1262" s="267"/>
      <c r="EB1262" s="267"/>
      <c r="EC1262" s="267"/>
      <c r="ED1262" s="267"/>
      <c r="EE1262" s="267"/>
      <c r="EF1262" s="267"/>
      <c r="EG1262" s="267"/>
      <c r="EH1262" s="267"/>
      <c r="EI1262" s="267"/>
      <c r="EJ1262" s="267"/>
      <c r="EK1262" s="267"/>
      <c r="EL1262" s="267"/>
      <c r="EM1262" s="267"/>
      <c r="EN1262" s="267"/>
      <c r="EO1262" s="267"/>
      <c r="EP1262" s="267"/>
      <c r="EQ1262" s="267"/>
      <c r="ER1262" s="267"/>
      <c r="ES1262" s="267"/>
      <c r="ET1262" s="267"/>
      <c r="EU1262" s="267"/>
      <c r="EV1262" s="267"/>
      <c r="EW1262" s="267"/>
      <c r="EX1262" s="267"/>
      <c r="EY1262" s="267"/>
      <c r="EZ1262" s="267"/>
      <c r="FA1262" s="267"/>
      <c r="FB1262" s="267"/>
      <c r="FC1262" s="267"/>
      <c r="FD1262" s="267"/>
      <c r="FE1262" s="267"/>
      <c r="FF1262" s="267"/>
      <c r="FG1262" s="267"/>
      <c r="FH1262" s="267"/>
      <c r="FI1262" s="267"/>
      <c r="FJ1262" s="267"/>
      <c r="FK1262" s="267"/>
      <c r="FL1262" s="267"/>
      <c r="FM1262" s="267"/>
      <c r="FN1262" s="267"/>
      <c r="FO1262" s="267"/>
      <c r="FP1262" s="267"/>
      <c r="FQ1262" s="267"/>
      <c r="FR1262" s="267"/>
      <c r="FS1262" s="267"/>
      <c r="FT1262" s="267"/>
      <c r="FU1262" s="267"/>
      <c r="FV1262" s="267"/>
      <c r="FW1262" s="267"/>
      <c r="FX1262" s="267"/>
      <c r="FY1262" s="267"/>
      <c r="FZ1262" s="267"/>
      <c r="GA1262" s="267"/>
      <c r="GB1262" s="267"/>
      <c r="GC1262" s="267"/>
      <c r="GD1262" s="267"/>
      <c r="GE1262" s="267"/>
      <c r="GF1262" s="267"/>
      <c r="GG1262" s="267"/>
      <c r="GH1262" s="267"/>
      <c r="GI1262" s="267"/>
      <c r="GJ1262" s="267"/>
      <c r="GK1262" s="267"/>
      <c r="GL1262" s="267"/>
      <c r="GM1262" s="267"/>
      <c r="GN1262" s="267"/>
      <c r="GO1262" s="267"/>
      <c r="GP1262" s="267"/>
      <c r="GQ1262" s="267"/>
      <c r="GR1262" s="267"/>
      <c r="GS1262" s="267"/>
      <c r="GT1262" s="267"/>
      <c r="GU1262" s="267"/>
      <c r="GV1262" s="267"/>
    </row>
    <row r="1264" spans="1:204" s="502" customFormat="1">
      <c r="A1264" s="258"/>
      <c r="B1264" s="425"/>
      <c r="C1264" s="260"/>
      <c r="D1264" s="261"/>
      <c r="E1264" s="262"/>
      <c r="F1264" s="263"/>
      <c r="G1264" s="426"/>
      <c r="H1264" s="428"/>
      <c r="I1264" s="507"/>
      <c r="J1264" s="508"/>
      <c r="K1264" s="509"/>
      <c r="L1264" s="510"/>
      <c r="N1264" s="511"/>
      <c r="O1264" s="511"/>
      <c r="P1264" s="267"/>
      <c r="Q1264" s="267"/>
      <c r="R1264" s="267"/>
      <c r="S1264" s="267"/>
      <c r="T1264" s="267"/>
      <c r="U1264" s="267"/>
      <c r="V1264" s="267"/>
      <c r="W1264" s="267"/>
      <c r="X1264" s="267"/>
      <c r="Y1264" s="267"/>
      <c r="Z1264" s="267"/>
      <c r="AA1264" s="267"/>
      <c r="AB1264" s="267"/>
      <c r="AC1264" s="267"/>
      <c r="AD1264" s="267"/>
      <c r="AE1264" s="267"/>
      <c r="AF1264" s="267"/>
      <c r="AG1264" s="267"/>
      <c r="AH1264" s="267"/>
      <c r="AI1264" s="267"/>
      <c r="AJ1264" s="267"/>
      <c r="AK1264" s="267"/>
      <c r="AL1264" s="267"/>
      <c r="AM1264" s="267"/>
      <c r="AN1264" s="267"/>
      <c r="AO1264" s="267"/>
      <c r="AP1264" s="267"/>
      <c r="AQ1264" s="267"/>
      <c r="AR1264" s="267"/>
      <c r="AS1264" s="267"/>
      <c r="AT1264" s="267"/>
      <c r="AU1264" s="267"/>
      <c r="AV1264" s="267"/>
      <c r="AW1264" s="267"/>
      <c r="AX1264" s="267"/>
      <c r="AY1264" s="267"/>
      <c r="AZ1264" s="267"/>
      <c r="BA1264" s="267"/>
      <c r="BB1264" s="267"/>
      <c r="BC1264" s="267"/>
      <c r="BD1264" s="267"/>
      <c r="BE1264" s="267"/>
      <c r="BF1264" s="267"/>
      <c r="BG1264" s="267"/>
      <c r="BH1264" s="267"/>
      <c r="BI1264" s="267"/>
      <c r="BJ1264" s="267"/>
      <c r="BK1264" s="267"/>
      <c r="BL1264" s="267"/>
      <c r="BM1264" s="267"/>
      <c r="BN1264" s="267"/>
      <c r="BO1264" s="267"/>
      <c r="BP1264" s="267"/>
      <c r="BQ1264" s="267"/>
      <c r="BR1264" s="267"/>
      <c r="BS1264" s="26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267"/>
      <c r="CJ1264" s="267"/>
      <c r="CK1264" s="267"/>
      <c r="CL1264" s="267"/>
      <c r="CM1264" s="267"/>
      <c r="CN1264" s="267"/>
      <c r="CO1264" s="267"/>
      <c r="CP1264" s="267"/>
      <c r="CQ1264" s="267"/>
      <c r="CR1264" s="267"/>
      <c r="CS1264" s="267"/>
      <c r="CT1264" s="267"/>
      <c r="CU1264" s="267"/>
      <c r="CV1264" s="267"/>
      <c r="CW1264" s="267"/>
      <c r="CX1264" s="267"/>
      <c r="CY1264" s="267"/>
      <c r="CZ1264" s="267"/>
      <c r="DA1264" s="267"/>
      <c r="DB1264" s="267"/>
      <c r="DC1264" s="267"/>
      <c r="DD1264" s="267"/>
      <c r="DE1264" s="267"/>
      <c r="DF1264" s="267"/>
      <c r="DG1264" s="267"/>
      <c r="DH1264" s="267"/>
      <c r="DI1264" s="267"/>
      <c r="DJ1264" s="267"/>
      <c r="DK1264" s="267"/>
      <c r="DL1264" s="267"/>
      <c r="DM1264" s="267"/>
      <c r="DN1264" s="267"/>
      <c r="DO1264" s="267"/>
      <c r="DP1264" s="267"/>
      <c r="DQ1264" s="267"/>
      <c r="DR1264" s="267"/>
      <c r="DS1264" s="267"/>
      <c r="DT1264" s="267"/>
      <c r="DU1264" s="267"/>
      <c r="DV1264" s="267"/>
      <c r="DW1264" s="267"/>
      <c r="DX1264" s="267"/>
      <c r="DY1264" s="267"/>
      <c r="DZ1264" s="267"/>
      <c r="EA1264" s="267"/>
      <c r="EB1264" s="267"/>
      <c r="EC1264" s="267"/>
      <c r="ED1264" s="267"/>
      <c r="EE1264" s="267"/>
      <c r="EF1264" s="267"/>
      <c r="EG1264" s="267"/>
      <c r="EH1264" s="267"/>
      <c r="EI1264" s="267"/>
      <c r="EJ1264" s="267"/>
      <c r="EK1264" s="267"/>
      <c r="EL1264" s="267"/>
      <c r="EM1264" s="267"/>
      <c r="EN1264" s="267"/>
      <c r="EO1264" s="267"/>
      <c r="EP1264" s="267"/>
      <c r="EQ1264" s="267"/>
      <c r="ER1264" s="267"/>
      <c r="ES1264" s="267"/>
      <c r="ET1264" s="267"/>
      <c r="EU1264" s="267"/>
      <c r="EV1264" s="267"/>
      <c r="EW1264" s="267"/>
      <c r="EX1264" s="267"/>
      <c r="EY1264" s="267"/>
      <c r="EZ1264" s="267"/>
      <c r="FA1264" s="267"/>
      <c r="FB1264" s="267"/>
      <c r="FC1264" s="267"/>
      <c r="FD1264" s="267"/>
      <c r="FE1264" s="267"/>
      <c r="FF1264" s="267"/>
      <c r="FG1264" s="267"/>
      <c r="FH1264" s="267"/>
      <c r="FI1264" s="267"/>
      <c r="FJ1264" s="267"/>
      <c r="FK1264" s="267"/>
      <c r="FL1264" s="267"/>
      <c r="FM1264" s="267"/>
      <c r="FN1264" s="267"/>
      <c r="FO1264" s="267"/>
      <c r="FP1264" s="267"/>
      <c r="FQ1264" s="267"/>
      <c r="FR1264" s="267"/>
      <c r="FS1264" s="267"/>
      <c r="FT1264" s="267"/>
      <c r="FU1264" s="267"/>
      <c r="FV1264" s="267"/>
      <c r="FW1264" s="267"/>
      <c r="FX1264" s="267"/>
      <c r="FY1264" s="267"/>
      <c r="FZ1264" s="267"/>
      <c r="GA1264" s="267"/>
      <c r="GB1264" s="267"/>
      <c r="GC1264" s="267"/>
      <c r="GD1264" s="267"/>
      <c r="GE1264" s="267"/>
      <c r="GF1264" s="267"/>
      <c r="GG1264" s="267"/>
      <c r="GH1264" s="267"/>
      <c r="GI1264" s="267"/>
      <c r="GJ1264" s="267"/>
      <c r="GK1264" s="267"/>
      <c r="GL1264" s="267"/>
      <c r="GM1264" s="267"/>
      <c r="GN1264" s="267"/>
      <c r="GO1264" s="267"/>
      <c r="GP1264" s="267"/>
      <c r="GQ1264" s="267"/>
      <c r="GR1264" s="267"/>
      <c r="GS1264" s="267"/>
      <c r="GT1264" s="267"/>
      <c r="GU1264" s="267"/>
      <c r="GV1264" s="267"/>
    </row>
    <row r="1265" spans="1:204" s="502" customFormat="1">
      <c r="A1265" s="258"/>
      <c r="B1265" s="425"/>
      <c r="C1265" s="260"/>
      <c r="D1265" s="261"/>
      <c r="E1265" s="262"/>
      <c r="F1265" s="263"/>
      <c r="G1265" s="426"/>
      <c r="H1265" s="428"/>
      <c r="I1265" s="507"/>
      <c r="J1265" s="508"/>
      <c r="K1265" s="509"/>
      <c r="L1265" s="510"/>
      <c r="N1265" s="511"/>
      <c r="O1265" s="511"/>
      <c r="P1265" s="267"/>
      <c r="Q1265" s="267"/>
      <c r="R1265" s="267"/>
      <c r="S1265" s="267"/>
      <c r="T1265" s="267"/>
      <c r="U1265" s="267"/>
      <c r="V1265" s="267"/>
      <c r="W1265" s="267"/>
      <c r="X1265" s="267"/>
      <c r="Y1265" s="267"/>
      <c r="Z1265" s="267"/>
      <c r="AA1265" s="267"/>
      <c r="AB1265" s="267"/>
      <c r="AC1265" s="267"/>
      <c r="AD1265" s="267"/>
      <c r="AE1265" s="267"/>
      <c r="AF1265" s="267"/>
      <c r="AG1265" s="267"/>
      <c r="AH1265" s="267"/>
      <c r="AI1265" s="267"/>
      <c r="AJ1265" s="267"/>
      <c r="AK1265" s="267"/>
      <c r="AL1265" s="267"/>
      <c r="AM1265" s="267"/>
      <c r="AN1265" s="267"/>
      <c r="AO1265" s="267"/>
      <c r="AP1265" s="267"/>
      <c r="AQ1265" s="267"/>
      <c r="AR1265" s="267"/>
      <c r="AS1265" s="267"/>
      <c r="AT1265" s="267"/>
      <c r="AU1265" s="267"/>
      <c r="AV1265" s="267"/>
      <c r="AW1265" s="267"/>
      <c r="AX1265" s="267"/>
      <c r="AY1265" s="267"/>
      <c r="AZ1265" s="267"/>
      <c r="BA1265" s="267"/>
      <c r="BB1265" s="267"/>
      <c r="BC1265" s="267"/>
      <c r="BD1265" s="267"/>
      <c r="BE1265" s="267"/>
      <c r="BF1265" s="267"/>
      <c r="BG1265" s="267"/>
      <c r="BH1265" s="267"/>
      <c r="BI1265" s="267"/>
      <c r="BJ1265" s="267"/>
      <c r="BK1265" s="267"/>
      <c r="BL1265" s="267"/>
      <c r="BM1265" s="267"/>
      <c r="BN1265" s="267"/>
      <c r="BO1265" s="267"/>
      <c r="BP1265" s="267"/>
      <c r="BQ1265" s="267"/>
      <c r="BR1265" s="267"/>
      <c r="BS1265" s="26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267"/>
      <c r="CJ1265" s="267"/>
      <c r="CK1265" s="267"/>
      <c r="CL1265" s="267"/>
      <c r="CM1265" s="267"/>
      <c r="CN1265" s="267"/>
      <c r="CO1265" s="267"/>
      <c r="CP1265" s="267"/>
      <c r="CQ1265" s="267"/>
      <c r="CR1265" s="267"/>
      <c r="CS1265" s="267"/>
      <c r="CT1265" s="267"/>
      <c r="CU1265" s="267"/>
      <c r="CV1265" s="267"/>
      <c r="CW1265" s="267"/>
      <c r="CX1265" s="267"/>
      <c r="CY1265" s="267"/>
      <c r="CZ1265" s="267"/>
      <c r="DA1265" s="267"/>
      <c r="DB1265" s="267"/>
      <c r="DC1265" s="267"/>
      <c r="DD1265" s="267"/>
      <c r="DE1265" s="267"/>
      <c r="DF1265" s="267"/>
      <c r="DG1265" s="267"/>
      <c r="DH1265" s="267"/>
      <c r="DI1265" s="267"/>
      <c r="DJ1265" s="267"/>
      <c r="DK1265" s="267"/>
      <c r="DL1265" s="267"/>
      <c r="DM1265" s="267"/>
      <c r="DN1265" s="267"/>
      <c r="DO1265" s="267"/>
      <c r="DP1265" s="267"/>
      <c r="DQ1265" s="267"/>
      <c r="DR1265" s="267"/>
      <c r="DS1265" s="267"/>
      <c r="DT1265" s="267"/>
      <c r="DU1265" s="267"/>
      <c r="DV1265" s="267"/>
      <c r="DW1265" s="267"/>
      <c r="DX1265" s="267"/>
      <c r="DY1265" s="267"/>
      <c r="DZ1265" s="267"/>
      <c r="EA1265" s="267"/>
      <c r="EB1265" s="267"/>
      <c r="EC1265" s="267"/>
      <c r="ED1265" s="267"/>
      <c r="EE1265" s="267"/>
      <c r="EF1265" s="267"/>
      <c r="EG1265" s="267"/>
      <c r="EH1265" s="267"/>
      <c r="EI1265" s="267"/>
      <c r="EJ1265" s="267"/>
      <c r="EK1265" s="267"/>
      <c r="EL1265" s="267"/>
      <c r="EM1265" s="267"/>
      <c r="EN1265" s="267"/>
      <c r="EO1265" s="267"/>
      <c r="EP1265" s="267"/>
      <c r="EQ1265" s="267"/>
      <c r="ER1265" s="267"/>
      <c r="ES1265" s="267"/>
      <c r="ET1265" s="267"/>
      <c r="EU1265" s="267"/>
      <c r="EV1265" s="267"/>
      <c r="EW1265" s="267"/>
      <c r="EX1265" s="267"/>
      <c r="EY1265" s="267"/>
      <c r="EZ1265" s="267"/>
      <c r="FA1265" s="267"/>
      <c r="FB1265" s="267"/>
      <c r="FC1265" s="267"/>
      <c r="FD1265" s="267"/>
      <c r="FE1265" s="267"/>
      <c r="FF1265" s="267"/>
      <c r="FG1265" s="267"/>
      <c r="FH1265" s="267"/>
      <c r="FI1265" s="267"/>
      <c r="FJ1265" s="267"/>
      <c r="FK1265" s="267"/>
      <c r="FL1265" s="267"/>
      <c r="FM1265" s="267"/>
      <c r="FN1265" s="267"/>
      <c r="FO1265" s="267"/>
      <c r="FP1265" s="267"/>
      <c r="FQ1265" s="267"/>
      <c r="FR1265" s="267"/>
      <c r="FS1265" s="267"/>
      <c r="FT1265" s="267"/>
      <c r="FU1265" s="267"/>
      <c r="FV1265" s="267"/>
      <c r="FW1265" s="267"/>
      <c r="FX1265" s="267"/>
      <c r="FY1265" s="267"/>
      <c r="FZ1265" s="267"/>
      <c r="GA1265" s="267"/>
      <c r="GB1265" s="267"/>
      <c r="GC1265" s="267"/>
      <c r="GD1265" s="267"/>
      <c r="GE1265" s="267"/>
      <c r="GF1265" s="267"/>
      <c r="GG1265" s="267"/>
      <c r="GH1265" s="267"/>
      <c r="GI1265" s="267"/>
      <c r="GJ1265" s="267"/>
      <c r="GK1265" s="267"/>
      <c r="GL1265" s="267"/>
      <c r="GM1265" s="267"/>
      <c r="GN1265" s="267"/>
      <c r="GO1265" s="267"/>
      <c r="GP1265" s="267"/>
      <c r="GQ1265" s="267"/>
      <c r="GR1265" s="267"/>
      <c r="GS1265" s="267"/>
      <c r="GT1265" s="267"/>
      <c r="GU1265" s="267"/>
      <c r="GV1265" s="267"/>
    </row>
    <row r="1266" spans="1:204" s="502" customFormat="1">
      <c r="A1266" s="258"/>
      <c r="B1266" s="425"/>
      <c r="C1266" s="260"/>
      <c r="D1266" s="261"/>
      <c r="E1266" s="262"/>
      <c r="F1266" s="263"/>
      <c r="G1266" s="426"/>
      <c r="H1266" s="428"/>
      <c r="I1266" s="507"/>
      <c r="J1266" s="508"/>
      <c r="K1266" s="509"/>
      <c r="L1266" s="510"/>
      <c r="N1266" s="511"/>
      <c r="O1266" s="511"/>
      <c r="P1266" s="267"/>
      <c r="Q1266" s="267"/>
      <c r="R1266" s="267"/>
      <c r="S1266" s="267"/>
      <c r="T1266" s="267"/>
      <c r="U1266" s="267"/>
      <c r="V1266" s="267"/>
      <c r="W1266" s="267"/>
      <c r="X1266" s="267"/>
      <c r="Y1266" s="267"/>
      <c r="Z1266" s="267"/>
      <c r="AA1266" s="267"/>
      <c r="AB1266" s="267"/>
      <c r="AC1266" s="267"/>
      <c r="AD1266" s="267"/>
      <c r="AE1266" s="267"/>
      <c r="AF1266" s="267"/>
      <c r="AG1266" s="267"/>
      <c r="AH1266" s="267"/>
      <c r="AI1266" s="267"/>
      <c r="AJ1266" s="267"/>
      <c r="AK1266" s="267"/>
      <c r="AL1266" s="267"/>
      <c r="AM1266" s="267"/>
      <c r="AN1266" s="267"/>
      <c r="AO1266" s="267"/>
      <c r="AP1266" s="267"/>
      <c r="AQ1266" s="267"/>
      <c r="AR1266" s="267"/>
      <c r="AS1266" s="267"/>
      <c r="AT1266" s="267"/>
      <c r="AU1266" s="267"/>
      <c r="AV1266" s="267"/>
      <c r="AW1266" s="267"/>
      <c r="AX1266" s="267"/>
      <c r="AY1266" s="267"/>
      <c r="AZ1266" s="267"/>
      <c r="BA1266" s="267"/>
      <c r="BB1266" s="267"/>
      <c r="BC1266" s="267"/>
      <c r="BD1266" s="267"/>
      <c r="BE1266" s="267"/>
      <c r="BF1266" s="267"/>
      <c r="BG1266" s="267"/>
      <c r="BH1266" s="267"/>
      <c r="BI1266" s="267"/>
      <c r="BJ1266" s="267"/>
      <c r="BK1266" s="267"/>
      <c r="BL1266" s="267"/>
      <c r="BM1266" s="267"/>
      <c r="BN1266" s="267"/>
      <c r="BO1266" s="267"/>
      <c r="BP1266" s="267"/>
      <c r="BQ1266" s="267"/>
      <c r="BR1266" s="267"/>
      <c r="BS1266" s="26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267"/>
      <c r="CJ1266" s="267"/>
      <c r="CK1266" s="267"/>
      <c r="CL1266" s="267"/>
      <c r="CM1266" s="267"/>
      <c r="CN1266" s="267"/>
      <c r="CO1266" s="267"/>
      <c r="CP1266" s="267"/>
      <c r="CQ1266" s="267"/>
      <c r="CR1266" s="267"/>
      <c r="CS1266" s="267"/>
      <c r="CT1266" s="267"/>
      <c r="CU1266" s="267"/>
      <c r="CV1266" s="267"/>
      <c r="CW1266" s="267"/>
      <c r="CX1266" s="267"/>
      <c r="CY1266" s="267"/>
      <c r="CZ1266" s="267"/>
      <c r="DA1266" s="267"/>
      <c r="DB1266" s="267"/>
      <c r="DC1266" s="267"/>
      <c r="DD1266" s="267"/>
      <c r="DE1266" s="267"/>
      <c r="DF1266" s="267"/>
      <c r="DG1266" s="267"/>
      <c r="DH1266" s="267"/>
      <c r="DI1266" s="267"/>
      <c r="DJ1266" s="267"/>
      <c r="DK1266" s="267"/>
      <c r="DL1266" s="267"/>
      <c r="DM1266" s="267"/>
      <c r="DN1266" s="267"/>
      <c r="DO1266" s="267"/>
      <c r="DP1266" s="267"/>
      <c r="DQ1266" s="267"/>
      <c r="DR1266" s="267"/>
      <c r="DS1266" s="267"/>
      <c r="DT1266" s="267"/>
      <c r="DU1266" s="267"/>
      <c r="DV1266" s="267"/>
      <c r="DW1266" s="267"/>
      <c r="DX1266" s="267"/>
      <c r="DY1266" s="267"/>
      <c r="DZ1266" s="267"/>
      <c r="EA1266" s="267"/>
      <c r="EB1266" s="267"/>
      <c r="EC1266" s="267"/>
      <c r="ED1266" s="267"/>
      <c r="EE1266" s="267"/>
      <c r="EF1266" s="267"/>
      <c r="EG1266" s="267"/>
      <c r="EH1266" s="267"/>
      <c r="EI1266" s="267"/>
      <c r="EJ1266" s="267"/>
      <c r="EK1266" s="267"/>
      <c r="EL1266" s="267"/>
      <c r="EM1266" s="267"/>
      <c r="EN1266" s="267"/>
      <c r="EO1266" s="267"/>
      <c r="EP1266" s="267"/>
      <c r="EQ1266" s="267"/>
      <c r="ER1266" s="267"/>
      <c r="ES1266" s="267"/>
      <c r="ET1266" s="267"/>
      <c r="EU1266" s="267"/>
      <c r="EV1266" s="267"/>
      <c r="EW1266" s="267"/>
      <c r="EX1266" s="267"/>
      <c r="EY1266" s="267"/>
      <c r="EZ1266" s="267"/>
      <c r="FA1266" s="267"/>
      <c r="FB1266" s="267"/>
      <c r="FC1266" s="267"/>
      <c r="FD1266" s="267"/>
      <c r="FE1266" s="267"/>
      <c r="FF1266" s="267"/>
      <c r="FG1266" s="267"/>
      <c r="FH1266" s="267"/>
      <c r="FI1266" s="267"/>
      <c r="FJ1266" s="267"/>
      <c r="FK1266" s="267"/>
      <c r="FL1266" s="267"/>
      <c r="FM1266" s="267"/>
      <c r="FN1266" s="267"/>
      <c r="FO1266" s="267"/>
      <c r="FP1266" s="267"/>
      <c r="FQ1266" s="267"/>
      <c r="FR1266" s="267"/>
      <c r="FS1266" s="267"/>
      <c r="FT1266" s="267"/>
      <c r="FU1266" s="267"/>
      <c r="FV1266" s="267"/>
      <c r="FW1266" s="267"/>
      <c r="FX1266" s="267"/>
      <c r="FY1266" s="267"/>
      <c r="FZ1266" s="267"/>
      <c r="GA1266" s="267"/>
      <c r="GB1266" s="267"/>
      <c r="GC1266" s="267"/>
      <c r="GD1266" s="267"/>
      <c r="GE1266" s="267"/>
      <c r="GF1266" s="267"/>
      <c r="GG1266" s="267"/>
      <c r="GH1266" s="267"/>
      <c r="GI1266" s="267"/>
      <c r="GJ1266" s="267"/>
      <c r="GK1266" s="267"/>
      <c r="GL1266" s="267"/>
      <c r="GM1266" s="267"/>
      <c r="GN1266" s="267"/>
      <c r="GO1266" s="267"/>
      <c r="GP1266" s="267"/>
      <c r="GQ1266" s="267"/>
      <c r="GR1266" s="267"/>
      <c r="GS1266" s="267"/>
      <c r="GT1266" s="267"/>
      <c r="GU1266" s="267"/>
      <c r="GV1266" s="26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5"/>
  <sheetViews>
    <sheetView tabSelected="1" view="pageBreakPreview" topLeftCell="H1" zoomScaleNormal="120" zoomScaleSheetLayoutView="100" workbookViewId="0">
      <selection activeCell="H7" sqref="H7:P7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7109375" style="511" customWidth="1"/>
    <col min="14" max="14" width="17.28515625" style="511" customWidth="1"/>
    <col min="15" max="15" width="17.140625" style="511" customWidth="1"/>
    <col min="16" max="16" width="16.28515625" style="267" customWidth="1"/>
    <col min="17" max="17" width="9.140625" style="267"/>
    <col min="18" max="18" width="14.7109375" style="267" customWidth="1"/>
    <col min="19" max="19" width="17.710937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598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4.25" customHeight="1">
      <c r="A7" s="258" t="s">
        <v>490</v>
      </c>
      <c r="H7" s="566" t="s">
        <v>929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  <c r="R11" s="434"/>
      <c r="S11" s="434"/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4421294.4999999981</v>
      </c>
      <c r="O13" s="448">
        <f>+O14+O109+O141+O319+O406+O470+O483+O568+O659+O749</f>
        <v>-3156891.8000000007</v>
      </c>
      <c r="P13" s="448">
        <f>+P14+P109+P141+P319+P406+P470+P483+P568+P659+P749</f>
        <v>3862087.2999999993</v>
      </c>
      <c r="R13" s="518"/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284538</v>
      </c>
      <c r="O14" s="448">
        <f>+O16+O66+O84+O99</f>
        <v>49955.100000000006</v>
      </c>
      <c r="P14" s="448">
        <f>+P16+P66+P84+P99</f>
        <v>234582.9</v>
      </c>
      <c r="R14" s="512"/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R15" s="512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70003.500000000015</v>
      </c>
      <c r="O16" s="460">
        <f>+O18+O60</f>
        <v>47350.100000000006</v>
      </c>
      <c r="P16" s="460">
        <f>+P18+P60</f>
        <v>22653.4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70003.500000000015</v>
      </c>
      <c r="O18" s="253">
        <f>+O20+O55</f>
        <v>47350.100000000006</v>
      </c>
      <c r="P18" s="253">
        <f>+P20+P55</f>
        <v>22653.4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69372.900000000009</v>
      </c>
      <c r="O20" s="466">
        <f>SUM(O21:O54)</f>
        <v>47350.100000000006</v>
      </c>
      <c r="P20" s="466">
        <f>SUM(P21:P54)</f>
        <v>22022.800000000003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4500.1000000000004</v>
      </c>
      <c r="O23" s="240">
        <v>4500.1000000000004</v>
      </c>
      <c r="P23" s="240"/>
      <c r="S23" s="266"/>
    </row>
    <row r="24" spans="1:22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140.1</v>
      </c>
      <c r="O24" s="240">
        <v>140.1</v>
      </c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17074.899999999998</v>
      </c>
      <c r="O25" s="240">
        <f>79.1+16995.8</f>
        <v>17074.899999999998</v>
      </c>
      <c r="P25" s="240"/>
      <c r="S25" s="266"/>
    </row>
    <row r="26" spans="1:22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5557</v>
      </c>
      <c r="O26" s="240">
        <v>5557</v>
      </c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840.9</v>
      </c>
      <c r="O31" s="240">
        <v>840.9</v>
      </c>
      <c r="P31" s="240"/>
      <c r="Q31" s="265"/>
      <c r="R31" s="265"/>
      <c r="S31" s="266"/>
      <c r="T31" s="265"/>
      <c r="U31" s="265"/>
      <c r="V31" s="265"/>
    </row>
    <row r="32" spans="1:22" ht="25.5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1721.2</v>
      </c>
      <c r="O32" s="240">
        <v>1721.2</v>
      </c>
      <c r="P32" s="240"/>
      <c r="Q32" s="265"/>
      <c r="R32" s="265"/>
      <c r="S32" s="266"/>
      <c r="T32" s="265"/>
      <c r="U32" s="265"/>
      <c r="V32" s="265"/>
    </row>
    <row r="33" spans="1:22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1344</v>
      </c>
      <c r="O33" s="240">
        <v>1344</v>
      </c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138.5</v>
      </c>
      <c r="O35" s="240">
        <v>138.5</v>
      </c>
      <c r="P35" s="240"/>
      <c r="Q35" s="265"/>
      <c r="R35" s="265"/>
      <c r="S35" s="266"/>
      <c r="T35" s="265"/>
      <c r="U35" s="265"/>
      <c r="V35" s="265"/>
    </row>
    <row r="36" spans="1:22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1000</v>
      </c>
      <c r="O36" s="240">
        <v>1000</v>
      </c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4045.1</v>
      </c>
      <c r="O37" s="240">
        <f>4045.1</f>
        <v>4045.1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127</v>
      </c>
      <c r="O39" s="240">
        <v>127</v>
      </c>
      <c r="P39" s="240"/>
      <c r="Q39" s="265"/>
      <c r="R39" s="265"/>
      <c r="S39" s="266"/>
      <c r="T39" s="265"/>
      <c r="U39" s="265"/>
      <c r="V39" s="265"/>
    </row>
    <row r="40" spans="1:22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7280</v>
      </c>
      <c r="O40" s="240">
        <v>7280</v>
      </c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3581.3</v>
      </c>
      <c r="O42" s="240">
        <f>2320+1261.3</f>
        <v>3581.3</v>
      </c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20372.800000000003</v>
      </c>
      <c r="O51" s="240"/>
      <c r="P51" s="240">
        <f>5043.6+15329.2</f>
        <v>20372.800000000003</v>
      </c>
      <c r="Q51" s="265"/>
      <c r="R51" s="265"/>
      <c r="S51" s="266"/>
      <c r="T51" s="265"/>
      <c r="U51" s="265"/>
      <c r="V51" s="265"/>
    </row>
    <row r="52" spans="1:22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1650</v>
      </c>
      <c r="O52" s="240"/>
      <c r="P52" s="240">
        <v>1650</v>
      </c>
      <c r="Q52" s="265"/>
      <c r="R52" s="265"/>
      <c r="S52" s="266"/>
      <c r="T52" s="265"/>
      <c r="U52" s="265"/>
      <c r="V52" s="265"/>
    </row>
    <row r="53" spans="1:22" ht="16.149999999999999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6.149999999999999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630.6</v>
      </c>
      <c r="O55" s="466">
        <f>SUM(O56:O59)</f>
        <v>0</v>
      </c>
      <c r="P55" s="466">
        <f>SUM(P56:P59)</f>
        <v>630.6</v>
      </c>
      <c r="Q55" s="265"/>
      <c r="R55" s="265"/>
      <c r="S55" s="266"/>
      <c r="T55" s="265"/>
      <c r="U55" s="265"/>
      <c r="V55" s="265"/>
    </row>
    <row r="56" spans="1:22" ht="30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630.6</v>
      </c>
      <c r="O58" s="240"/>
      <c r="P58" s="240">
        <v>630.6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211929.5</v>
      </c>
      <c r="O84" s="460">
        <f>+O86</f>
        <v>0</v>
      </c>
      <c r="P84" s="460">
        <f>+P86</f>
        <v>211929.5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211929.5</v>
      </c>
      <c r="O86" s="253">
        <f t="shared" ref="O86" si="7">+O88+O91+O93+O95+O97</f>
        <v>0</v>
      </c>
      <c r="P86" s="253">
        <f>+P88+P91+P93+P95+P97</f>
        <v>211929.5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211109.5</v>
      </c>
      <c r="O88" s="466">
        <f>SUM(O89:O90)</f>
        <v>0</v>
      </c>
      <c r="P88" s="466">
        <f>SUM(P90)</f>
        <v>211109.5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211109.5</v>
      </c>
      <c r="O90" s="240"/>
      <c r="P90" s="240">
        <f>23099.5+7889+36940+143181</f>
        <v>211109.5</v>
      </c>
      <c r="Q90" s="265"/>
      <c r="R90" s="265"/>
      <c r="S90" s="266"/>
      <c r="T90" s="265"/>
      <c r="U90" s="265"/>
      <c r="V90" s="265"/>
    </row>
    <row r="91" spans="1:22" ht="27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  <c r="Q91" s="265"/>
      <c r="R91" s="265"/>
      <c r="S91" s="266"/>
      <c r="T91" s="265"/>
      <c r="U91" s="265"/>
      <c r="V91" s="265"/>
    </row>
    <row r="92" spans="1:22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820</v>
      </c>
      <c r="O92" s="240"/>
      <c r="P92" s="240">
        <v>820</v>
      </c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>
        <v>0</v>
      </c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2605</v>
      </c>
      <c r="O99" s="460">
        <f>+O101</f>
        <v>2605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2605</v>
      </c>
      <c r="O101" s="253">
        <f>+O103+O106</f>
        <v>2605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2605</v>
      </c>
      <c r="O107" s="240">
        <f>151+2454</f>
        <v>2605</v>
      </c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  <c r="Q109" s="265"/>
      <c r="R109" s="265"/>
      <c r="S109" s="266"/>
      <c r="T109" s="265"/>
      <c r="U109" s="265"/>
      <c r="V109" s="265"/>
    </row>
    <row r="110" spans="1:22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  <c r="Q111" s="265"/>
      <c r="R111" s="265"/>
      <c r="S111" s="266"/>
      <c r="T111" s="265"/>
      <c r="U111" s="265"/>
      <c r="V111" s="265"/>
    </row>
    <row r="112" spans="1:22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  <c r="Q113" s="265"/>
      <c r="R113" s="265"/>
      <c r="S113" s="266"/>
      <c r="T113" s="265"/>
      <c r="U113" s="265"/>
      <c r="V113" s="265"/>
    </row>
    <row r="114" spans="1:22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16000</v>
      </c>
      <c r="O117" s="240">
        <v>16000</v>
      </c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42.4</v>
      </c>
      <c r="O120" s="240">
        <v>42.4</v>
      </c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574</v>
      </c>
      <c r="O125" s="240"/>
      <c r="P125" s="240">
        <v>574</v>
      </c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8232</v>
      </c>
      <c r="O127" s="240"/>
      <c r="P127" s="240">
        <v>8232</v>
      </c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4211345.6000000006</v>
      </c>
      <c r="O141" s="448">
        <f>+O143+O165+O172+O260+O272</f>
        <v>2688443.6999999997</v>
      </c>
      <c r="P141" s="448">
        <f>+P143+P165+P172+P260+P272</f>
        <v>1522901.8999999997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-60665.599999999999</v>
      </c>
      <c r="O143" s="460">
        <f>O145</f>
        <v>-60665.599999999999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15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23.2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6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6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7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7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8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8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19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8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0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8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8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customHeight="1">
      <c r="A159" s="258" t="str">
        <f t="shared" si="18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>
      <c r="A160" s="258" t="str">
        <f t="shared" si="18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-43222.6</v>
      </c>
      <c r="O160" s="240">
        <v>-43222.6</v>
      </c>
      <c r="P160" s="240">
        <v>0</v>
      </c>
      <c r="Q160" s="265"/>
      <c r="R160" s="265"/>
      <c r="S160" s="266"/>
      <c r="T160" s="265"/>
      <c r="U160" s="265"/>
      <c r="V160" s="265"/>
    </row>
    <row r="161" spans="1:22" ht="84.6" customHeight="1">
      <c r="A161" s="258" t="str">
        <f t="shared" si="18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>
      <c r="A162" s="258" t="str">
        <f t="shared" si="18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-17443</v>
      </c>
      <c r="O162" s="240">
        <v>-17443</v>
      </c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8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8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15307.4</v>
      </c>
      <c r="O165" s="460">
        <f>+O167</f>
        <v>0</v>
      </c>
      <c r="P165" s="460">
        <f>+P167</f>
        <v>15307.4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15307.4</v>
      </c>
      <c r="O167" s="253">
        <f>+O169</f>
        <v>0</v>
      </c>
      <c r="P167" s="253">
        <f>+P169</f>
        <v>15307.4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15307.4</v>
      </c>
      <c r="O169" s="466">
        <f>SUM(O170:O171)</f>
        <v>0</v>
      </c>
      <c r="P169" s="466">
        <f>SUM(P170:P171)</f>
        <v>15307.4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14767.4</v>
      </c>
      <c r="O170" s="240"/>
      <c r="P170" s="240">
        <f>12762.4+1205+800</f>
        <v>14767.4</v>
      </c>
      <c r="Q170" s="265"/>
      <c r="R170" s="265"/>
      <c r="S170" s="266"/>
      <c r="T170" s="265"/>
      <c r="U170" s="265"/>
      <c r="V170" s="265"/>
    </row>
    <row r="171" spans="1:22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540</v>
      </c>
      <c r="O171" s="240"/>
      <c r="P171" s="240">
        <v>540</v>
      </c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4208341.9000000004</v>
      </c>
      <c r="O172" s="460">
        <f>+O174+O246</f>
        <v>2700747.4</v>
      </c>
      <c r="P172" s="460">
        <f>+P174+P246</f>
        <v>1507594.4999999998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4226912.5</v>
      </c>
      <c r="O174" s="253">
        <f>+O176+O179+O181+O185+O189+O194+O198+O200+O206+O213+O217+O220+O224+O231+O234+O236+O238+O244</f>
        <v>2719318</v>
      </c>
      <c r="P174" s="253">
        <f>+P176+P179+P181+P185+P189+P194+P198+P200+P206+P213+P217+P220+P224+P231+P234+P236+P238+P244</f>
        <v>1507594.4999999998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26107</v>
      </c>
      <c r="O176" s="466">
        <f>SUM(O177:O178)</f>
        <v>22535</v>
      </c>
      <c r="P176" s="466">
        <f>SUM(P177:P178)</f>
        <v>3572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5">O177+P177</f>
        <v>22535</v>
      </c>
      <c r="O177" s="239">
        <f>21300+1235</f>
        <v>22535</v>
      </c>
      <c r="P177" s="239"/>
      <c r="Q177" s="265"/>
      <c r="R177" s="265"/>
      <c r="S177" s="266"/>
      <c r="T177" s="265"/>
      <c r="U177" s="265"/>
      <c r="V177" s="265"/>
    </row>
    <row r="178" spans="1:22" ht="2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5"/>
        <v>3572</v>
      </c>
      <c r="O178" s="240"/>
      <c r="P178" s="240">
        <v>3572</v>
      </c>
      <c r="Q178" s="265"/>
      <c r="R178" s="265"/>
      <c r="S178" s="266"/>
      <c r="T178" s="265"/>
      <c r="U178" s="265"/>
      <c r="V178" s="265"/>
    </row>
    <row r="179" spans="1:22" ht="44.45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5"/>
        <v>-7597.3</v>
      </c>
      <c r="O180" s="240">
        <v>-7597.3</v>
      </c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5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5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5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5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5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5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966</v>
      </c>
      <c r="O189" s="466">
        <f>SUM(O190:O193)</f>
        <v>0</v>
      </c>
      <c r="P189" s="466">
        <f>SUM(P190:P193)</f>
        <v>966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5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5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5"/>
        <v>966</v>
      </c>
      <c r="O192" s="239"/>
      <c r="P192" s="239">
        <v>966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6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5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5"/>
        <v>653613.89999999991</v>
      </c>
      <c r="O196" s="240"/>
      <c r="P196" s="240">
        <f>236771.8+4823+2920+409099.1</f>
        <v>653613.89999999991</v>
      </c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5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21.6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5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170808.2</v>
      </c>
      <c r="O200" s="466">
        <f>SUM(O201:O205)</f>
        <v>122</v>
      </c>
      <c r="P200" s="466">
        <f>SUM(P201:P205)</f>
        <v>170686.2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5"/>
        <v>122</v>
      </c>
      <c r="O201" s="239">
        <v>122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5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5"/>
        <v>74128.100000000006</v>
      </c>
      <c r="O203" s="240"/>
      <c r="P203" s="240">
        <f>69910.1+3318+900</f>
        <v>74128.100000000006</v>
      </c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5"/>
        <v>96558.1</v>
      </c>
      <c r="O204" s="240"/>
      <c r="P204" s="240">
        <f>94055.5+814+1688.6</f>
        <v>96558.1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7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8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29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5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5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5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5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5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5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5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98538</v>
      </c>
      <c r="O217" s="466">
        <f>SUM(O218:O219)</f>
        <v>0</v>
      </c>
      <c r="P217" s="466">
        <f>SUM(P218:P219)</f>
        <v>98538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5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5"/>
        <v>98538</v>
      </c>
      <c r="O219" s="240"/>
      <c r="P219" s="240">
        <f>98088+450</f>
        <v>98538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0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5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0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5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0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5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0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93114.7</v>
      </c>
      <c r="O224" s="466">
        <f>SUM(O225:O230)</f>
        <v>0</v>
      </c>
      <c r="P224" s="466">
        <f>SUM(P225:P230)</f>
        <v>93114.7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0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5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0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5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0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5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0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5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5"/>
        <v>93114.7</v>
      </c>
      <c r="O229" s="240"/>
      <c r="P229" s="240">
        <f>11661+81413.7+40</f>
        <v>93114.7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0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5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>
      <c r="A231" s="258" t="str">
        <f t="shared" si="30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1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2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>
      <c r="A233" s="258" t="str">
        <f t="shared" si="30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O233+P233</f>
        <v>1178.5</v>
      </c>
      <c r="O233" s="240">
        <v>1178.5</v>
      </c>
      <c r="P233" s="240"/>
      <c r="Q233" s="265"/>
      <c r="R233" s="265"/>
      <c r="S233" s="266"/>
      <c r="T233" s="265"/>
      <c r="U233" s="265"/>
      <c r="V233" s="265"/>
    </row>
    <row r="234" spans="1:22" ht="27">
      <c r="A234" s="258" t="str">
        <f t="shared" si="30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>
      <c r="A235" s="258" t="str">
        <f t="shared" si="30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5"/>
        <v>2179079.7999999998</v>
      </c>
      <c r="O235" s="240">
        <v>2179079.7999999998</v>
      </c>
      <c r="P235" s="240">
        <v>0</v>
      </c>
      <c r="Q235" s="265"/>
      <c r="R235" s="265"/>
      <c r="S235" s="266"/>
      <c r="T235" s="265"/>
      <c r="U235" s="265"/>
      <c r="V235" s="265"/>
    </row>
    <row r="236" spans="1:22" ht="27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>
      <c r="A237" s="258" t="str">
        <f t="shared" ref="A237" si="33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4">O237+P237</f>
        <v>344000</v>
      </c>
      <c r="O237" s="241">
        <v>344000</v>
      </c>
      <c r="P237" s="241"/>
      <c r="Q237" s="265"/>
      <c r="R237" s="265"/>
      <c r="S237" s="266"/>
      <c r="T237" s="265"/>
      <c r="U237" s="265"/>
      <c r="V237" s="265"/>
    </row>
    <row r="238" spans="1:22" ht="16.899999999999999" customHeight="1">
      <c r="B238" s="259"/>
      <c r="H238" s="482"/>
      <c r="I238" s="463"/>
      <c r="J238" s="464"/>
      <c r="K238" s="464"/>
      <c r="L238" s="465" t="s">
        <v>875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  <c r="Q238" s="265"/>
      <c r="R238" s="265"/>
      <c r="S238" s="266"/>
      <c r="T238" s="265"/>
      <c r="U238" s="265"/>
      <c r="V238" s="265"/>
    </row>
    <row r="239" spans="1:22" ht="25.5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180000</v>
      </c>
      <c r="O239" s="239">
        <v>180000</v>
      </c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5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5">O241+P241</f>
        <v>252130.5</v>
      </c>
      <c r="O241" s="240"/>
      <c r="P241" s="240">
        <f>250341.5+1291+498</f>
        <v>252130.5</v>
      </c>
      <c r="Q241" s="265"/>
      <c r="R241" s="265"/>
      <c r="S241" s="266"/>
      <c r="T241" s="265"/>
      <c r="U241" s="265"/>
      <c r="V241" s="265"/>
    </row>
    <row r="242" spans="1:22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6">O242+P242</f>
        <v>133362.20000000001</v>
      </c>
      <c r="O242" s="240"/>
      <c r="P242" s="240">
        <f>129812.2+1882+1668</f>
        <v>133362.20000000001</v>
      </c>
      <c r="Q242" s="265"/>
      <c r="R242" s="265"/>
      <c r="S242" s="266"/>
      <c r="T242" s="265"/>
      <c r="U242" s="265"/>
      <c r="V242" s="265"/>
    </row>
    <row r="243" spans="1:22">
      <c r="B243" s="259"/>
      <c r="H243" s="245"/>
      <c r="I243" s="245"/>
      <c r="J243" s="249"/>
      <c r="K243" s="249"/>
      <c r="L243" s="484" t="s">
        <v>135</v>
      </c>
      <c r="M243" s="244">
        <v>5121</v>
      </c>
      <c r="N243" s="240">
        <f t="shared" si="25"/>
        <v>101200</v>
      </c>
      <c r="O243" s="240"/>
      <c r="P243" s="240">
        <v>101200</v>
      </c>
      <c r="Q243" s="265"/>
      <c r="R243" s="265"/>
      <c r="S243" s="266"/>
      <c r="T243" s="265"/>
      <c r="U243" s="265"/>
      <c r="V243" s="265"/>
    </row>
    <row r="244" spans="1:22" ht="20.45" customHeight="1">
      <c r="B244" s="259"/>
      <c r="H244" s="482"/>
      <c r="I244" s="463"/>
      <c r="J244" s="464"/>
      <c r="K244" s="464"/>
      <c r="L244" s="465" t="s">
        <v>907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  <c r="Q244" s="265"/>
      <c r="R244" s="265"/>
      <c r="S244" s="266"/>
      <c r="T244" s="265"/>
      <c r="U244" s="265"/>
      <c r="V244" s="265"/>
    </row>
    <row r="245" spans="1:22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411</v>
      </c>
      <c r="O245" s="240"/>
      <c r="P245" s="240">
        <v>411</v>
      </c>
      <c r="Q245" s="265"/>
      <c r="R245" s="265"/>
      <c r="S245" s="266"/>
      <c r="T245" s="265"/>
      <c r="U245" s="265"/>
      <c r="V245" s="265"/>
    </row>
    <row r="246" spans="1:22">
      <c r="A246" s="258" t="str">
        <f t="shared" si="30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>+O248+O251+O253+O255+O258</f>
        <v>-18570.599999999999</v>
      </c>
      <c r="P246" s="253">
        <f t="shared" ref="P246" si="38">+P248+P251+P253+P255+P258</f>
        <v>0</v>
      </c>
      <c r="Q246" s="265"/>
      <c r="R246" s="265"/>
      <c r="S246" s="266"/>
      <c r="T246" s="265"/>
      <c r="U246" s="265"/>
      <c r="V246" s="265"/>
    </row>
    <row r="247" spans="1:22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-10223.799999999999</v>
      </c>
      <c r="O252" s="240">
        <v>-10223.799999999999</v>
      </c>
      <c r="P252" s="240"/>
      <c r="Q252" s="265"/>
      <c r="R252" s="265"/>
      <c r="S252" s="266"/>
      <c r="T252" s="265"/>
      <c r="U252" s="265"/>
      <c r="V252" s="265"/>
    </row>
    <row r="253" spans="1:22" ht="49.15" customHeight="1">
      <c r="A253" s="258" t="str">
        <f t="shared" si="30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customHeight="1">
      <c r="A254" s="258" t="str">
        <f t="shared" si="30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-8346.7999999999993</v>
      </c>
      <c r="O254" s="240">
        <v>-8346.7999999999993</v>
      </c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0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0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0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O257+P257</f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0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0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>
      <c r="A260" s="258" t="str">
        <f t="shared" si="30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>
      <c r="A261" s="258" t="str">
        <f t="shared" si="30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>
      <c r="A262" s="258" t="str">
        <f t="shared" si="30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>
      <c r="A263" s="258" t="str">
        <f t="shared" si="30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>
      <c r="A264" s="258" t="str">
        <f t="shared" si="30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0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>
      <c r="A266" s="258" t="str">
        <f t="shared" si="30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6540.5</v>
      </c>
      <c r="O266" s="242">
        <v>6540.5</v>
      </c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0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41821.4</v>
      </c>
      <c r="O272" s="460">
        <f>+O274</f>
        <v>41821.4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41821.4</v>
      </c>
      <c r="O274" s="253">
        <f t="shared" ref="O274:P274" si="41">+O276+O279+O283+O285+O291+O295+O300+O303+O307+O311+O314+O317</f>
        <v>41821.4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7984.6</v>
      </c>
      <c r="O277" s="240">
        <v>7984.6</v>
      </c>
      <c r="P277" s="240"/>
      <c r="Q277" s="265"/>
      <c r="R277" s="265"/>
      <c r="S277" s="266"/>
      <c r="T277" s="265"/>
      <c r="U277" s="265"/>
      <c r="V277" s="265"/>
    </row>
    <row r="278" spans="2:22" ht="16.149999999999999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5.15" hidden="1" customHeight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6.4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6.4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6.149999999999999" hidden="1" customHeight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.6" hidden="1" customHeight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6.4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15066.6</v>
      </c>
      <c r="O287" s="239">
        <v>15066.6</v>
      </c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3220.2</v>
      </c>
      <c r="O290" s="239">
        <v>3220.2</v>
      </c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0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0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0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>P300+Q300</f>
        <v>0</v>
      </c>
      <c r="P300" s="466">
        <f>Q300+R300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49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0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0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0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0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0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550</v>
      </c>
      <c r="O307" s="466">
        <f>SUM(O308:O310)</f>
        <v>550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0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0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0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550</v>
      </c>
      <c r="O310" s="240">
        <v>550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0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0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0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0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0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15000</v>
      </c>
      <c r="O318" s="240">
        <v>15000</v>
      </c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73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481459.4</v>
      </c>
      <c r="O319" s="448">
        <f>+O321+O362+O370+O377</f>
        <v>376752.8</v>
      </c>
      <c r="P319" s="448">
        <f>+P321+P362+P370+P377</f>
        <v>104706.6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  <c r="Q321" s="265"/>
      <c r="R321" s="265"/>
      <c r="S321" s="266"/>
      <c r="T321" s="265"/>
      <c r="U321" s="265"/>
      <c r="V321" s="265"/>
    </row>
    <row r="322" spans="1:23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>+O325+O335+O337+O360</f>
        <v>376752.8</v>
      </c>
      <c r="P323" s="253">
        <f>+P325+P335+P337+P360</f>
        <v>5335.7</v>
      </c>
      <c r="Q323" s="265"/>
      <c r="R323" s="265"/>
      <c r="S323" s="266"/>
      <c r="T323" s="265"/>
      <c r="U323" s="265"/>
      <c r="V323" s="265"/>
    </row>
    <row r="324" spans="1:23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customHeight="1">
      <c r="A337" s="258" t="str">
        <f t="shared" ref="A337:A361" si="57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  <c r="Q337" s="265"/>
      <c r="R337" s="265"/>
      <c r="S337" s="266"/>
      <c r="T337" s="265"/>
      <c r="U337" s="265"/>
      <c r="V337" s="265"/>
    </row>
    <row r="338" spans="1:22" ht="16.5">
      <c r="A338" s="258" t="str">
        <f t="shared" si="57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60546</v>
      </c>
      <c r="O338" s="239">
        <v>60546</v>
      </c>
      <c r="P338" s="239"/>
      <c r="Q338" s="265"/>
      <c r="R338" s="265"/>
      <c r="S338" s="266"/>
      <c r="T338" s="265"/>
      <c r="U338" s="265"/>
      <c r="V338" s="265"/>
    </row>
    <row r="339" spans="1:22" ht="25.5">
      <c r="A339" s="258" t="str">
        <f t="shared" si="57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180568.1</v>
      </c>
      <c r="O339" s="239">
        <v>180568.1</v>
      </c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7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7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>
      <c r="A342" s="258" t="str">
        <f t="shared" si="57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128.80000000000001</v>
      </c>
      <c r="O342" s="239">
        <v>128.80000000000001</v>
      </c>
      <c r="P342" s="239"/>
      <c r="Q342" s="265"/>
      <c r="R342" s="265"/>
      <c r="S342" s="266"/>
      <c r="T342" s="265"/>
      <c r="U342" s="265"/>
      <c r="V342" s="265"/>
    </row>
    <row r="343" spans="1:22" ht="16.5">
      <c r="A343" s="258" t="str">
        <f t="shared" si="57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5124</v>
      </c>
      <c r="O343" s="239">
        <v>5124</v>
      </c>
      <c r="P343" s="239"/>
      <c r="Q343" s="265"/>
      <c r="R343" s="265"/>
      <c r="S343" s="266"/>
      <c r="T343" s="265"/>
      <c r="U343" s="265"/>
      <c r="V343" s="265"/>
    </row>
    <row r="344" spans="1:22" ht="16.5">
      <c r="A344" s="258" t="str">
        <f t="shared" si="57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600</v>
      </c>
      <c r="O344" s="239">
        <v>600</v>
      </c>
      <c r="P344" s="239"/>
      <c r="Q344" s="265"/>
      <c r="R344" s="265"/>
      <c r="S344" s="266"/>
      <c r="T344" s="265"/>
      <c r="U344" s="265"/>
      <c r="V344" s="265"/>
    </row>
    <row r="345" spans="1:22" ht="16.5">
      <c r="A345" s="258" t="str">
        <f t="shared" si="57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378.3</v>
      </c>
      <c r="O345" s="239">
        <v>378.3</v>
      </c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7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7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>
      <c r="A348" s="258" t="str">
        <f t="shared" si="57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237.9</v>
      </c>
      <c r="O348" s="239">
        <v>237.9</v>
      </c>
      <c r="P348" s="239"/>
      <c r="Q348" s="265"/>
      <c r="R348" s="265"/>
      <c r="S348" s="266"/>
      <c r="T348" s="265"/>
      <c r="U348" s="265"/>
      <c r="V348" s="265"/>
    </row>
    <row r="349" spans="1:22" ht="16.5">
      <c r="A349" s="258" t="str">
        <f t="shared" si="57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2173.5</v>
      </c>
      <c r="O349" s="239">
        <v>2173.5</v>
      </c>
      <c r="P349" s="239"/>
      <c r="Q349" s="265"/>
      <c r="R349" s="265"/>
      <c r="S349" s="266"/>
      <c r="T349" s="265"/>
      <c r="U349" s="265"/>
      <c r="V349" s="265"/>
    </row>
    <row r="350" spans="1:22" ht="16.5">
      <c r="A350" s="258" t="str">
        <f t="shared" si="57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126320.2</v>
      </c>
      <c r="O350" s="239">
        <v>126320.2</v>
      </c>
      <c r="P350" s="239"/>
      <c r="Q350" s="265"/>
      <c r="R350" s="265"/>
      <c r="S350" s="266"/>
      <c r="T350" s="265"/>
      <c r="U350" s="265"/>
      <c r="V350" s="265"/>
    </row>
    <row r="351" spans="1:22" ht="16.5">
      <c r="A351" s="258" t="str">
        <f t="shared" si="57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9</v>
      </c>
      <c r="O351" s="239">
        <v>9</v>
      </c>
      <c r="P351" s="239"/>
      <c r="Q351" s="265"/>
      <c r="R351" s="265"/>
      <c r="S351" s="266"/>
      <c r="T351" s="265"/>
      <c r="U351" s="265"/>
      <c r="V351" s="265"/>
    </row>
    <row r="352" spans="1:22" ht="16.5">
      <c r="A352" s="258" t="str">
        <f t="shared" si="57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667</v>
      </c>
      <c r="O352" s="239">
        <v>667</v>
      </c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ref="N353:N354" si="59">O353+P353</f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7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9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7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7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7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>
      <c r="A358" s="258" t="str">
        <f t="shared" si="57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5335.7</v>
      </c>
      <c r="O358" s="239"/>
      <c r="P358" s="239">
        <v>5335.7</v>
      </c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7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7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7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0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si="55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10691.7</v>
      </c>
      <c r="O362" s="460">
        <f>+O364</f>
        <v>0</v>
      </c>
      <c r="P362" s="460">
        <f>+P364</f>
        <v>10691.7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55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55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10691.7</v>
      </c>
      <c r="O364" s="253">
        <f>+O366</f>
        <v>0</v>
      </c>
      <c r="P364" s="253">
        <f>+P366</f>
        <v>10691.7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55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55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10691.7</v>
      </c>
      <c r="O366" s="466">
        <f>SUM(O367:O369)</f>
        <v>0</v>
      </c>
      <c r="P366" s="466">
        <f>SUM(P367:P369)</f>
        <v>10691.7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10691.7</v>
      </c>
      <c r="O368" s="239"/>
      <c r="P368" s="239">
        <f>8838.7+1623+230</f>
        <v>10691.7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5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5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5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5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5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>
      <c r="A377" s="258" t="str">
        <f t="shared" ref="A377:A419" si="65">CONCATENATE(B377,C377,D377,E377,F377,G377)</f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  <c r="Q377" s="265"/>
      <c r="R377" s="265"/>
      <c r="S377" s="266"/>
      <c r="T377" s="265"/>
      <c r="U377" s="265"/>
      <c r="V377" s="265"/>
    </row>
    <row r="378" spans="1:22">
      <c r="A378" s="258" t="str">
        <f t="shared" si="65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>
      <c r="A379" s="258" t="str">
        <f t="shared" si="65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66">+O381+O389+O391+O396+O393+O398+O402+O404</f>
        <v>0</v>
      </c>
      <c r="P379" s="253">
        <f t="shared" si="66"/>
        <v>88679.2</v>
      </c>
      <c r="Q379" s="265"/>
      <c r="R379" s="265"/>
      <c r="S379" s="266"/>
      <c r="T379" s="265"/>
      <c r="U379" s="265"/>
      <c r="V379" s="265"/>
    </row>
    <row r="380" spans="1:22">
      <c r="A380" s="258" t="str">
        <f t="shared" si="65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5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5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7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5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36">
        <v>4239</v>
      </c>
      <c r="N383" s="240">
        <f t="shared" si="67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5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7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5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7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5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7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5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7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5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7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5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5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7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5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5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7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customHeight="1">
      <c r="A393" s="258" t="str">
        <f t="shared" si="65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5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7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>
      <c r="A395" s="258" t="str">
        <f t="shared" ref="A395" si="68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9">O395+P395</f>
        <v>8017.4</v>
      </c>
      <c r="O395" s="239"/>
      <c r="P395" s="239">
        <v>8017.4</v>
      </c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>
      <c r="A398" s="258" t="str">
        <f t="shared" si="65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5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70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>
      <c r="A400" s="258" t="str">
        <f t="shared" si="65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7"/>
        <v>277</v>
      </c>
      <c r="O400" s="239"/>
      <c r="P400" s="239">
        <v>277</v>
      </c>
      <c r="Q400" s="265"/>
      <c r="R400" s="265"/>
      <c r="S400" s="266"/>
      <c r="T400" s="265"/>
      <c r="U400" s="265"/>
      <c r="V400" s="265"/>
    </row>
    <row r="401" spans="1:22" ht="16.5">
      <c r="A401" s="258" t="str">
        <f t="shared" si="65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7"/>
        <v>64075.4</v>
      </c>
      <c r="O401" s="239"/>
      <c r="P401" s="239">
        <f>61274.4+2059+742</f>
        <v>64075.4</v>
      </c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1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2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  <c r="Q404" s="265"/>
      <c r="R404" s="265"/>
      <c r="S404" s="266"/>
      <c r="T404" s="265"/>
      <c r="U404" s="265"/>
      <c r="V404" s="265"/>
    </row>
    <row r="405" spans="1:22" ht="16.5">
      <c r="A405" s="258" t="str">
        <f t="shared" ref="A405" si="73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4">O405+P405</f>
        <v>16309.4</v>
      </c>
      <c r="O405" s="239"/>
      <c r="P405" s="239">
        <v>16309.4</v>
      </c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157354.4</v>
      </c>
      <c r="O406" s="448">
        <f>+O408+O418+O435</f>
        <v>155980.4</v>
      </c>
      <c r="P406" s="448">
        <f>+P408+P418+P435</f>
        <v>1374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5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>
      <c r="A408" s="258" t="str">
        <f t="shared" si="65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>
      <c r="A409" s="258" t="str">
        <f t="shared" si="65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>
      <c r="A410" s="258" t="str">
        <f t="shared" si="65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>+O300+O412+O414+O416</f>
        <v>215253.8</v>
      </c>
      <c r="P410" s="253">
        <f>+P300+P412+P414+P416</f>
        <v>0</v>
      </c>
      <c r="Q410" s="265"/>
      <c r="R410" s="265"/>
      <c r="S410" s="266"/>
      <c r="T410" s="265"/>
      <c r="U410" s="265"/>
      <c r="V410" s="265"/>
    </row>
    <row r="411" spans="1:22">
      <c r="A411" s="258" t="str">
        <f t="shared" si="65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>
      <c r="A412" s="258" t="str">
        <f t="shared" si="65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7200</v>
      </c>
      <c r="O412" s="466">
        <f>SUM(O413:O413)</f>
        <v>7200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>
      <c r="A413" s="258" t="str">
        <f t="shared" si="65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:N415" si="75">O413+P413</f>
        <v>7200</v>
      </c>
      <c r="O413" s="239">
        <v>7200</v>
      </c>
      <c r="P413" s="239"/>
      <c r="Q413" s="265"/>
      <c r="R413" s="265"/>
      <c r="S413" s="266"/>
      <c r="T413" s="265"/>
      <c r="U413" s="265"/>
      <c r="V413" s="265"/>
    </row>
    <row r="414" spans="1:22" ht="54">
      <c r="B414" s="259"/>
      <c r="H414" s="245"/>
      <c r="I414" s="463"/>
      <c r="J414" s="464"/>
      <c r="K414" s="464"/>
      <c r="L414" s="465" t="s">
        <v>891</v>
      </c>
      <c r="M414" s="459"/>
      <c r="N414" s="466">
        <f>O414+P414</f>
        <v>18090</v>
      </c>
      <c r="O414" s="466">
        <f>+O415</f>
        <v>18090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f t="shared" si="75"/>
        <v>18090</v>
      </c>
      <c r="O415" s="240">
        <v>18090</v>
      </c>
      <c r="P415" s="240"/>
      <c r="Q415" s="265"/>
      <c r="R415" s="265"/>
      <c r="S415" s="266"/>
      <c r="T415" s="265"/>
      <c r="U415" s="265"/>
      <c r="V415" s="265"/>
    </row>
    <row r="416" spans="1:22" ht="27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189963.8</v>
      </c>
      <c r="O416" s="466">
        <f t="shared" ref="O416:P416" si="76">O417</f>
        <v>189963.8</v>
      </c>
      <c r="P416" s="466">
        <f t="shared" si="76"/>
        <v>0</v>
      </c>
      <c r="Q416" s="265"/>
      <c r="R416" s="265"/>
      <c r="S416" s="266"/>
      <c r="T416" s="265"/>
      <c r="U416" s="265"/>
      <c r="V416" s="265"/>
    </row>
    <row r="417" spans="1:22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7">O417+P417</f>
        <v>189963.8</v>
      </c>
      <c r="O417" s="240">
        <v>189963.8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5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-59564.399999999994</v>
      </c>
      <c r="O418" s="460">
        <f>+O420</f>
        <v>-59766.399999999994</v>
      </c>
      <c r="P418" s="460">
        <f>+P420</f>
        <v>202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si="65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ref="A420:A469" si="78">CONCATENATE(B420,C420,D420,E420,F420,G420)</f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-59564.399999999994</v>
      </c>
      <c r="O420" s="253">
        <f>+O424+O427+O431+O433+O422</f>
        <v>-59766.399999999994</v>
      </c>
      <c r="P420" s="253">
        <f t="shared" ref="P420" si="79">+P424+P427+P431+P433+P422</f>
        <v>202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8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202</v>
      </c>
      <c r="O422" s="466">
        <f>SUM(O423)</f>
        <v>0</v>
      </c>
      <c r="P422" s="466">
        <f>SUM(P423)</f>
        <v>202</v>
      </c>
      <c r="Q422" s="265"/>
      <c r="R422" s="265"/>
      <c r="S422" s="266"/>
      <c r="T422" s="265"/>
      <c r="U422" s="265"/>
      <c r="V422" s="265"/>
    </row>
    <row r="423" spans="1:22" ht="21.75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202</v>
      </c>
      <c r="O423" s="239"/>
      <c r="P423" s="239">
        <v>202</v>
      </c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8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8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0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8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0"/>
        <v>0</v>
      </c>
      <c r="O426" s="240"/>
      <c r="P426" s="240"/>
      <c r="Q426" s="265"/>
      <c r="R426" s="265"/>
      <c r="S426" s="266"/>
      <c r="T426" s="265"/>
      <c r="U426" s="265"/>
      <c r="V426" s="265"/>
    </row>
    <row r="427" spans="1:22" ht="54">
      <c r="A427" s="258" t="str">
        <f t="shared" si="78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-784.2</v>
      </c>
      <c r="O427" s="466">
        <f>SUM(O428:O430)</f>
        <v>-784.2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8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0"/>
        <v>0</v>
      </c>
      <c r="O428" s="240"/>
      <c r="P428" s="240"/>
      <c r="Q428" s="265"/>
      <c r="R428" s="265"/>
      <c r="S428" s="266"/>
      <c r="T428" s="265"/>
      <c r="U428" s="265"/>
      <c r="V428" s="265"/>
    </row>
    <row r="429" spans="1:22">
      <c r="A429" s="258" t="str">
        <f t="shared" si="78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80"/>
        <v>-784.2</v>
      </c>
      <c r="O429" s="240">
        <v>-784.2</v>
      </c>
      <c r="P429" s="240"/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8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0"/>
        <v>0</v>
      </c>
      <c r="O430" s="240"/>
      <c r="P430" s="240"/>
      <c r="Q430" s="265"/>
      <c r="R430" s="265"/>
      <c r="S430" s="266"/>
      <c r="T430" s="265"/>
      <c r="U430" s="265"/>
      <c r="V430" s="265"/>
    </row>
    <row r="431" spans="1:22" ht="54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-45754.7</v>
      </c>
      <c r="O431" s="466">
        <f>SUM(O432)</f>
        <v>-45754.7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>
      <c r="A432" s="258" t="str">
        <f t="shared" si="78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80"/>
        <v>-45754.7</v>
      </c>
      <c r="O432" s="240">
        <v>-45754.7</v>
      </c>
      <c r="P432" s="240"/>
      <c r="Q432" s="265"/>
      <c r="R432" s="265"/>
      <c r="S432" s="266"/>
      <c r="T432" s="265"/>
      <c r="U432" s="265"/>
      <c r="V432" s="265"/>
    </row>
    <row r="433" spans="1:22" ht="67.5">
      <c r="A433" s="258" t="str">
        <f t="shared" si="78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-13227.5</v>
      </c>
      <c r="O433" s="466">
        <f>SUM(O434)</f>
        <v>-13227.5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>
      <c r="A434" s="258" t="str">
        <f t="shared" si="78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80"/>
        <v>-13227.5</v>
      </c>
      <c r="O434" s="240">
        <v>-13227.5</v>
      </c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8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1665</v>
      </c>
      <c r="O435" s="460">
        <f>+O437</f>
        <v>493</v>
      </c>
      <c r="P435" s="460">
        <f>+P437</f>
        <v>1172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1665</v>
      </c>
      <c r="O437" s="253">
        <f t="shared" ref="O437:P437" si="81">+O439+O443+O449+O458+O467</f>
        <v>493</v>
      </c>
      <c r="P437" s="253">
        <f t="shared" si="81"/>
        <v>1172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2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2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2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9.5" hidden="1" customHeight="1">
      <c r="A444" s="258" t="str">
        <f t="shared" si="7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2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2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2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2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2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1172</v>
      </c>
      <c r="O449" s="466">
        <f>SUM(O450:O457)</f>
        <v>0</v>
      </c>
      <c r="P449" s="466">
        <f>SUM(P450:P457)</f>
        <v>1172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2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2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2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2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2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2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2"/>
        <v>1172</v>
      </c>
      <c r="O456" s="239"/>
      <c r="P456" s="239">
        <f>600+813-241</f>
        <v>1172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493</v>
      </c>
      <c r="O458" s="466">
        <f>SUM(O459:O466)</f>
        <v>493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3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3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3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3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>
      <c r="A464" s="258" t="str">
        <f t="shared" si="7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3"/>
        <v>493</v>
      </c>
      <c r="O464" s="240">
        <f>453+40</f>
        <v>493</v>
      </c>
      <c r="P464" s="253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3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3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3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3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>
      <c r="A470" s="258" t="str">
        <f t="shared" ref="A470:A520" si="84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85">+O472</f>
        <v>562</v>
      </c>
      <c r="P470" s="448">
        <f t="shared" si="85"/>
        <v>57773.600000000006</v>
      </c>
      <c r="Q470" s="265"/>
      <c r="R470" s="265"/>
      <c r="S470" s="266"/>
      <c r="T470" s="265"/>
      <c r="U470" s="265"/>
      <c r="V470" s="265"/>
    </row>
    <row r="471" spans="1:235">
      <c r="A471" s="258" t="str">
        <f t="shared" si="84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>
      <c r="A472" s="258" t="str">
        <f t="shared" si="84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86">+O474</f>
        <v>562</v>
      </c>
      <c r="P472" s="460">
        <f t="shared" si="86"/>
        <v>57773.600000000006</v>
      </c>
      <c r="Q472" s="265"/>
      <c r="R472" s="265"/>
      <c r="S472" s="266"/>
      <c r="T472" s="265"/>
      <c r="U472" s="265"/>
      <c r="V472" s="265"/>
    </row>
    <row r="473" spans="1:235">
      <c r="A473" s="258" t="str">
        <f t="shared" si="84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>
      <c r="A474" s="258" t="str">
        <f t="shared" si="84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  <c r="Q474" s="265"/>
      <c r="R474" s="265"/>
      <c r="S474" s="266"/>
      <c r="T474" s="265"/>
      <c r="U474" s="265"/>
      <c r="V474" s="265"/>
    </row>
    <row r="475" spans="1:235">
      <c r="A475" s="258" t="str">
        <f t="shared" si="84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4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4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87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88">O478+P478</f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>
      <c r="A479" s="258" t="str">
        <f t="shared" si="8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>O479+P479</f>
        <v>562</v>
      </c>
      <c r="O479" s="466">
        <f>SUM(O480)</f>
        <v>562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>
      <c r="A480" s="258" t="str">
        <f t="shared" si="8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8"/>
        <v>562</v>
      </c>
      <c r="O480" s="239">
        <v>562</v>
      </c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>
      <c r="A481" s="258" t="str">
        <f t="shared" ref="A481:A482" si="89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>O481+P481</f>
        <v>57773.600000000006</v>
      </c>
      <c r="O481" s="466">
        <f>SUM(O482)</f>
        <v>0</v>
      </c>
      <c r="P481" s="466">
        <f>SUM(P482)</f>
        <v>57773.600000000006</v>
      </c>
      <c r="Q481" s="265"/>
      <c r="R481" s="265"/>
      <c r="S481" s="266"/>
      <c r="T481" s="265"/>
      <c r="U481" s="265"/>
      <c r="V481" s="265"/>
    </row>
    <row r="482" spans="1:22" ht="16.5">
      <c r="A482" s="258" t="str">
        <f t="shared" si="89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ref="N482" si="90">O482+P482</f>
        <v>57773.600000000006</v>
      </c>
      <c r="O482" s="239"/>
      <c r="P482" s="239">
        <f>49324.8+7179+1269.8</f>
        <v>57773.600000000006</v>
      </c>
      <c r="Q482" s="265"/>
      <c r="R482" s="265"/>
      <c r="S482" s="266"/>
      <c r="T482" s="265"/>
      <c r="U482" s="265"/>
      <c r="V482" s="265"/>
    </row>
    <row r="483" spans="1:22">
      <c r="A483" s="258" t="str">
        <f t="shared" si="8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763831.2</v>
      </c>
      <c r="O483" s="448">
        <f>+O485+O510+O559</f>
        <v>148509.79999999999</v>
      </c>
      <c r="P483" s="448">
        <f>+P485+P510+P559</f>
        <v>615321.39999999991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190219.5</v>
      </c>
      <c r="O485" s="460">
        <f>+O487</f>
        <v>80000</v>
      </c>
      <c r="P485" s="460">
        <f>+P487</f>
        <v>110219.5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190219.5</v>
      </c>
      <c r="O487" s="253">
        <f t="shared" ref="O487:P487" si="91">+O489+O494+O504+O508</f>
        <v>80000</v>
      </c>
      <c r="P487" s="253">
        <f t="shared" si="91"/>
        <v>110219.5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>
      <c r="A489" s="258" t="str">
        <f t="shared" si="8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92">SUM(O490:O493)</f>
        <v>80000</v>
      </c>
      <c r="P489" s="466">
        <f t="shared" si="92"/>
        <v>0</v>
      </c>
      <c r="Q489" s="265"/>
      <c r="R489" s="265"/>
      <c r="S489" s="266"/>
      <c r="T489" s="265"/>
      <c r="U489" s="265"/>
      <c r="V489" s="265"/>
    </row>
    <row r="490" spans="1:22">
      <c r="A490" s="258" t="str">
        <f t="shared" si="8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3">O490+P490</f>
        <v>80000</v>
      </c>
      <c r="O490" s="240">
        <v>80000</v>
      </c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3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7.75" hidden="1" customHeight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4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5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4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110219.5</v>
      </c>
      <c r="O494" s="466">
        <f>SUM(O495:O503)</f>
        <v>0</v>
      </c>
      <c r="P494" s="466">
        <f>SUM(P495:P503)</f>
        <v>110219.5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3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3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3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3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3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3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>
      <c r="A501" s="258" t="str">
        <f t="shared" si="8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3"/>
        <v>110219.5</v>
      </c>
      <c r="O501" s="240"/>
      <c r="P501" s="240">
        <f>97512.9+10386.6+2320</f>
        <v>110219.5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3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3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3"/>
        <v>0</v>
      </c>
      <c r="O505" s="253"/>
      <c r="P505" s="253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3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3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6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7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573611.69999999995</v>
      </c>
      <c r="O510" s="460">
        <f>+O512+O518+O523+O527+O543+O552</f>
        <v>68509.8</v>
      </c>
      <c r="P510" s="460">
        <f>+P512+P518+P523+P527+P543+P552</f>
        <v>505101.89999999997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8">+O514+O516</f>
        <v>0</v>
      </c>
      <c r="P512" s="253">
        <f t="shared" si="98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9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9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0">+O520</f>
        <v>0</v>
      </c>
      <c r="P518" s="253">
        <f t="shared" si="100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8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ref="A521:A569" si="101">CONCATENATE(B521,C521,D521,E521,F521,G521)</f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2">O521+P521</f>
        <v>0</v>
      </c>
      <c r="O521" s="240"/>
      <c r="P521" s="240"/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101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2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101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3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101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68856.800000000003</v>
      </c>
      <c r="O527" s="253">
        <f>+O529+O538+O540</f>
        <v>68509.8</v>
      </c>
      <c r="P527" s="253">
        <f t="shared" ref="P527" si="104">+P529+P538+P540</f>
        <v>347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101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101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68509.8</v>
      </c>
      <c r="O529" s="466">
        <f>SUM(O530:O537)</f>
        <v>68509.8</v>
      </c>
      <c r="P529" s="466">
        <f>SUM(P530:P537)</f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5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101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5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101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5"/>
        <v>57657</v>
      </c>
      <c r="O532" s="240">
        <f>5032+52625</f>
        <v>57657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01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5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01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>
      <c r="A535" s="258" t="str">
        <f t="shared" si="101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6"/>
        <v>9401.2000000000007</v>
      </c>
      <c r="O535" s="240">
        <v>9401.2000000000007</v>
      </c>
      <c r="P535" s="240"/>
      <c r="Q535" s="265"/>
      <c r="R535" s="265"/>
      <c r="S535" s="266"/>
      <c r="T535" s="265"/>
      <c r="U535" s="265"/>
      <c r="V535" s="265"/>
    </row>
    <row r="536" spans="1:22" ht="25.5">
      <c r="A536" s="258" t="str">
        <f t="shared" ref="A536" si="107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6"/>
        <v>1451.6</v>
      </c>
      <c r="O536" s="240">
        <v>1451.6</v>
      </c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01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01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01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customHeight="1">
      <c r="A540" s="258" t="str">
        <f t="shared" ref="A540:A542" si="108">CONCATENATE(B540,C540,D540,E540,F540,G540)</f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931</v>
      </c>
      <c r="M540" s="459"/>
      <c r="N540" s="466">
        <f>O540+P540</f>
        <v>347</v>
      </c>
      <c r="O540" s="466">
        <f>SUM(O541:O542)</f>
        <v>0</v>
      </c>
      <c r="P540" s="466">
        <f>SUM(P541:P542)</f>
        <v>347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10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9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>
      <c r="A542" s="258" t="str">
        <f t="shared" si="108"/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9"/>
        <v>347</v>
      </c>
      <c r="O542" s="239"/>
      <c r="P542" s="239">
        <v>347</v>
      </c>
      <c r="Q542" s="265"/>
      <c r="R542" s="265"/>
      <c r="S542" s="266"/>
      <c r="T542" s="265"/>
      <c r="U542" s="265"/>
      <c r="V542" s="265"/>
    </row>
    <row r="543" spans="1:22">
      <c r="A543" s="258" t="str">
        <f t="shared" si="101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  <c r="Q543" s="265"/>
      <c r="R543" s="265"/>
      <c r="S543" s="266"/>
      <c r="T543" s="265"/>
      <c r="U543" s="265"/>
      <c r="V543" s="265"/>
    </row>
    <row r="544" spans="1:22">
      <c r="A544" s="258" t="str">
        <f t="shared" si="101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01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01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0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01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01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0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>
      <c r="A549" s="258" t="str">
        <f t="shared" si="101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427799.1</v>
      </c>
      <c r="O549" s="466">
        <f>SUM(O550:O551)</f>
        <v>0</v>
      </c>
      <c r="P549" s="466">
        <f>SUM(P550:P551)</f>
        <v>427799.1</v>
      </c>
      <c r="Q549" s="265"/>
      <c r="R549" s="265"/>
      <c r="S549" s="266"/>
      <c r="T549" s="265"/>
      <c r="U549" s="265"/>
      <c r="V549" s="265"/>
    </row>
    <row r="550" spans="1:22" ht="16.5">
      <c r="A550" s="258" t="str">
        <f t="shared" si="101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0"/>
        <v>427799.1</v>
      </c>
      <c r="O550" s="239"/>
      <c r="P550" s="239">
        <f>424027.6+2301.5+1470</f>
        <v>427799.1</v>
      </c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01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0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>
      <c r="A552" s="258" t="str">
        <f t="shared" si="101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111">+O554</f>
        <v>0</v>
      </c>
      <c r="P552" s="253">
        <f t="shared" si="111"/>
        <v>76955.8</v>
      </c>
      <c r="Q552" s="265"/>
      <c r="R552" s="265"/>
      <c r="S552" s="266"/>
      <c r="T552" s="265"/>
      <c r="U552" s="265"/>
      <c r="V552" s="265"/>
    </row>
    <row r="553" spans="1:22">
      <c r="A553" s="258" t="str">
        <f t="shared" si="101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>
      <c r="A554" s="258" t="str">
        <f t="shared" si="101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01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2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8.5" hidden="1" customHeight="1">
      <c r="A556" s="258" t="str">
        <f t="shared" si="101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2"/>
        <v>0</v>
      </c>
      <c r="O556" s="240"/>
      <c r="P556" s="240"/>
      <c r="Q556" s="265"/>
      <c r="R556" s="265"/>
      <c r="S556" s="266"/>
      <c r="T556" s="265"/>
      <c r="U556" s="265"/>
      <c r="V556" s="265"/>
    </row>
    <row r="557" spans="1:22" ht="20.25" customHeight="1">
      <c r="A557" s="258" t="str">
        <f t="shared" ref="A557:A558" si="113">CONCATENATE(B557,C557,D557,E557,F557,G557)</f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2"/>
        <v>13920</v>
      </c>
      <c r="O557" s="239"/>
      <c r="P557" s="239">
        <v>13920</v>
      </c>
      <c r="Q557" s="265"/>
      <c r="R557" s="265"/>
      <c r="S557" s="266"/>
      <c r="T557" s="265"/>
      <c r="U557" s="265"/>
      <c r="V557" s="265"/>
    </row>
    <row r="558" spans="1:22">
      <c r="A558" s="258" t="str">
        <f t="shared" si="113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2"/>
        <v>63035.8</v>
      </c>
      <c r="O558" s="240"/>
      <c r="P558" s="240">
        <f>27850+35185.8</f>
        <v>63035.8</v>
      </c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01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01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01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4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01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01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5">SUM(O564:O565)</f>
        <v>0</v>
      </c>
      <c r="P563" s="466">
        <f t="shared" si="115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01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6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101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6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>
      <c r="A566" s="258" t="str">
        <f t="shared" si="101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>
      <c r="A567" s="258" t="str">
        <f t="shared" si="101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101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-1710316.3000000003</v>
      </c>
      <c r="O568" s="448">
        <f>+O570+O600+O614+O639</f>
        <v>-3026937.2</v>
      </c>
      <c r="P568" s="448">
        <f>+P570+P600+P614+P639</f>
        <v>1316620.8999999999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101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>
      <c r="A570" s="258" t="str">
        <f t="shared" ref="A570:A604" si="117">CONCATENATE(B570,C570,D570,E570,F570,G570)</f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  <c r="Q570" s="265"/>
      <c r="R570" s="265"/>
      <c r="S570" s="266"/>
      <c r="T570" s="265"/>
      <c r="U570" s="265"/>
      <c r="V570" s="265"/>
    </row>
    <row r="571" spans="1:22">
      <c r="A571" s="258" t="str">
        <f t="shared" si="117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>
      <c r="A572" s="258" t="str">
        <f t="shared" si="117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118">+O574+O579+O583+O587+O589+O591+O593</f>
        <v>-3000000</v>
      </c>
      <c r="P572" s="253">
        <f t="shared" si="118"/>
        <v>9981.9</v>
      </c>
      <c r="Q572" s="265"/>
      <c r="R572" s="265"/>
      <c r="S572" s="266"/>
      <c r="T572" s="265"/>
      <c r="U572" s="265"/>
      <c r="V572" s="265"/>
    </row>
    <row r="573" spans="1:22">
      <c r="A573" s="258" t="str">
        <f t="shared" si="117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7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7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9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7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9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7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9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7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9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>
      <c r="A579" s="258" t="str">
        <f t="shared" si="117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9981.9</v>
      </c>
      <c r="O579" s="466">
        <f>SUM(O580:O582)</f>
        <v>0</v>
      </c>
      <c r="P579" s="466">
        <f>SUM(P580:P582)</f>
        <v>9981.9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7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9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20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>
      <c r="A582" s="258" t="str">
        <f t="shared" si="117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9"/>
        <v>9981.9</v>
      </c>
      <c r="O582" s="239"/>
      <c r="P582" s="239">
        <v>9981.9</v>
      </c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7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7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9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>
        <f t="shared" si="119"/>
        <v>0</v>
      </c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7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9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1">O588+P588</f>
        <v>0</v>
      </c>
      <c r="O588" s="240"/>
      <c r="P588" s="240"/>
      <c r="Q588" s="265"/>
      <c r="R588" s="265"/>
      <c r="S588" s="266"/>
      <c r="T588" s="265"/>
      <c r="U588" s="265"/>
      <c r="V588" s="265"/>
    </row>
    <row r="589" spans="1:22" ht="46.5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-3000000</v>
      </c>
      <c r="O589" s="466">
        <f>SUM(O590)</f>
        <v>-3000000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9"/>
        <v>-3000000</v>
      </c>
      <c r="O590" s="240">
        <v>-3000000</v>
      </c>
      <c r="P590" s="240"/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2">O592+P592</f>
        <v>0</v>
      </c>
      <c r="O592" s="240"/>
      <c r="P592" s="240"/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3">O594</f>
        <v>0</v>
      </c>
      <c r="P593" s="466">
        <f t="shared" si="123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4">O594+P594</f>
        <v>0</v>
      </c>
      <c r="O594" s="240"/>
      <c r="P594" s="240"/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7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7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7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7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5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7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5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>
      <c r="A600" s="258" t="str">
        <f t="shared" si="117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>
      <c r="A601" s="258" t="str">
        <f t="shared" si="117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>
      <c r="A602" s="258" t="str">
        <f t="shared" si="117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>
      <c r="A603" s="258" t="str">
        <f t="shared" si="117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>
      <c r="A604" s="258" t="str">
        <f t="shared" si="117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-28657.200000000001</v>
      </c>
      <c r="O604" s="466">
        <f>SUM(O605:O606)</f>
        <v>-28657.200000000001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6">O605+P605</f>
        <v>0</v>
      </c>
      <c r="O605" s="240"/>
      <c r="P605" s="240"/>
      <c r="Q605" s="265"/>
      <c r="R605" s="265"/>
      <c r="S605" s="266"/>
      <c r="T605" s="265"/>
      <c r="U605" s="265"/>
      <c r="V605" s="265"/>
    </row>
    <row r="606" spans="1:22" ht="25.5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6"/>
        <v>-28657.200000000001</v>
      </c>
      <c r="O606" s="240">
        <v>-28657.200000000001</v>
      </c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7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8">O608+P608</f>
        <v>0</v>
      </c>
      <c r="O608" s="240"/>
      <c r="P608" s="240"/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9">O612+P612</f>
        <v>0</v>
      </c>
      <c r="O612" s="240"/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9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5"/>
      <c r="R614" s="265"/>
      <c r="S614" s="266"/>
      <c r="T614" s="265"/>
      <c r="U614" s="265"/>
      <c r="V614" s="265"/>
    </row>
    <row r="615" spans="1:22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5"/>
      <c r="R616" s="265"/>
      <c r="S616" s="266"/>
      <c r="T616" s="265"/>
      <c r="U616" s="265"/>
      <c r="V616" s="265"/>
    </row>
    <row r="617" spans="1:22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30">O619+P619</f>
        <v>0</v>
      </c>
      <c r="O619" s="240"/>
      <c r="P619" s="240"/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0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0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0"/>
        <v>0</v>
      </c>
      <c r="O622" s="240"/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0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0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0"/>
        <v>0</v>
      </c>
      <c r="O627" s="240"/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0"/>
        <v>0</v>
      </c>
      <c r="O628" s="240"/>
      <c r="P628" s="240"/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0"/>
        <v>0</v>
      </c>
      <c r="O630" s="239"/>
      <c r="P630" s="239"/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0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0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0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0"/>
        <v>0</v>
      </c>
      <c r="O635" s="240"/>
      <c r="P635" s="240"/>
      <c r="Q635" s="265"/>
      <c r="R635" s="265"/>
      <c r="S635" s="266"/>
      <c r="T635" s="265"/>
      <c r="U635" s="265"/>
      <c r="V635" s="265"/>
    </row>
    <row r="636" spans="1:22" ht="27">
      <c r="H636" s="238"/>
      <c r="I636" s="463"/>
      <c r="J636" s="464"/>
      <c r="K636" s="464"/>
      <c r="L636" s="465" t="s">
        <v>850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0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31">O638+P638</f>
        <v>477</v>
      </c>
      <c r="O638" s="240"/>
      <c r="P638" s="240">
        <v>477</v>
      </c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1307882</v>
      </c>
      <c r="O639" s="460">
        <f>+O641</f>
        <v>1720</v>
      </c>
      <c r="P639" s="460">
        <f>+P641</f>
        <v>1306162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1307882</v>
      </c>
      <c r="O641" s="253">
        <f>+O643+O648+O650+O652+O654+O657</f>
        <v>1720</v>
      </c>
      <c r="P641" s="253">
        <f>+P643+P648+P650+P652+P654+P657</f>
        <v>1306162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1306282</v>
      </c>
      <c r="O643" s="466">
        <f>SUM(O644:O647)</f>
        <v>120</v>
      </c>
      <c r="P643" s="466">
        <f>SUM(P644:P647)</f>
        <v>1306162</v>
      </c>
      <c r="Q643" s="265"/>
      <c r="R643" s="265"/>
      <c r="S643" s="266"/>
      <c r="T643" s="265"/>
      <c r="U643" s="265"/>
      <c r="V643" s="265"/>
    </row>
    <row r="644" spans="1:22" ht="29.25" customHeight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2">O644+P644</f>
        <v>120</v>
      </c>
      <c r="O644" s="240">
        <v>120</v>
      </c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2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2"/>
        <v>706</v>
      </c>
      <c r="O646" s="240"/>
      <c r="P646" s="240">
        <f>586+120</f>
        <v>706</v>
      </c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2"/>
        <v>1305456</v>
      </c>
      <c r="O647" s="240"/>
      <c r="P647" s="240">
        <f>137356.3+14991+5069+20968.1+742978.9+384092.7</f>
        <v>1305456</v>
      </c>
      <c r="Q647" s="265"/>
      <c r="R647" s="265"/>
      <c r="S647" s="266"/>
      <c r="T647" s="265"/>
      <c r="U647" s="265"/>
      <c r="V647" s="265"/>
    </row>
    <row r="648" spans="1:22" ht="27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1600</v>
      </c>
      <c r="O648" s="466">
        <f>SUM(O649)</f>
        <v>1600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2"/>
        <v>1600</v>
      </c>
      <c r="O649" s="240">
        <v>1600</v>
      </c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2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2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2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2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3">O658+P658</f>
        <v>0</v>
      </c>
      <c r="O658" s="240"/>
      <c r="P658" s="240"/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149898.20000000001</v>
      </c>
      <c r="O659" s="448">
        <f>+O661+O667+O688+O741</f>
        <v>149898.20000000001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4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5">+O671+O679+O682+O685</f>
        <v>0</v>
      </c>
      <c r="P669" s="253">
        <f t="shared" si="135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6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6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>
        <f t="shared" si="136"/>
        <v>0</v>
      </c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>
        <f t="shared" si="136"/>
        <v>0</v>
      </c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>
        <f t="shared" si="136"/>
        <v>0</v>
      </c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>
        <f t="shared" si="136"/>
        <v>0</v>
      </c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6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6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6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7">SUM(O683:O684)</f>
        <v>0</v>
      </c>
      <c r="P682" s="466">
        <f t="shared" si="137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" si="138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ref="N684" si="139">O684+P684</f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40">SUM(O686:O687)</f>
        <v>0</v>
      </c>
      <c r="P685" s="466">
        <f t="shared" si="140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" si="141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ref="N687" si="142">O687+P687</f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149844.20000000001</v>
      </c>
      <c r="O688" s="460">
        <f>+O690</f>
        <v>149844.20000000001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149844.20000000001</v>
      </c>
      <c r="O690" s="253">
        <f t="shared" ref="O690:P690" si="143">+O692+O700+O706+O708+O714+O721+O725+O733+O739</f>
        <v>149844.20000000001</v>
      </c>
      <c r="P690" s="253">
        <f t="shared" si="143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4">O693+P693</f>
        <v>0</v>
      </c>
      <c r="O693" s="239"/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4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4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4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4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4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4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776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4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4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4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5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4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46844.2</v>
      </c>
      <c r="O706" s="466">
        <f>SUM(O707)</f>
        <v>46844.2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4"/>
        <v>46844.2</v>
      </c>
      <c r="O707" s="240">
        <v>46844.2</v>
      </c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4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4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4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6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4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4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4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4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7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4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8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4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4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4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4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4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ref="N728:N729" si="149">O728+P728</f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si="149"/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4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4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4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4"/>
        <v>0</v>
      </c>
      <c r="O734" s="240"/>
      <c r="P734" s="240"/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0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1">O736+P736</f>
        <v>103000</v>
      </c>
      <c r="O736" s="240">
        <f>71000+32000</f>
        <v>103000</v>
      </c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1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1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52">SUM(O740)</f>
        <v>0</v>
      </c>
      <c r="P739" s="466">
        <f t="shared" si="152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53">O740+P740</f>
        <v>0</v>
      </c>
      <c r="O740" s="240"/>
      <c r="P740" s="240"/>
      <c r="Q740" s="265"/>
      <c r="R740" s="265"/>
      <c r="S740" s="266"/>
      <c r="T740" s="265"/>
      <c r="U740" s="265"/>
      <c r="V740" s="265"/>
    </row>
    <row r="741" spans="1:22" ht="27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>
      <c r="H745" s="238"/>
      <c r="I745" s="463"/>
      <c r="J745" s="464"/>
      <c r="K745" s="464"/>
      <c r="L745" s="465" t="s">
        <v>356</v>
      </c>
      <c r="M745" s="459"/>
      <c r="N745" s="466">
        <f>O745+P745</f>
        <v>54</v>
      </c>
      <c r="O745" s="466">
        <f>SUM(O746)</f>
        <v>54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>O746+P746</f>
        <v>54</v>
      </c>
      <c r="O746" s="240">
        <v>54</v>
      </c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>O748+P748</f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+O755+O756</f>
        <v>-3716099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" si="154">O755+P755</f>
        <v>0</v>
      </c>
      <c r="O755" s="240"/>
      <c r="P755" s="253"/>
      <c r="Q755" s="265"/>
      <c r="R755" s="265"/>
      <c r="S755" s="266"/>
      <c r="T755" s="265"/>
      <c r="U755" s="265"/>
      <c r="V755" s="265"/>
    </row>
    <row r="756" spans="1:22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>+O756+P756-O757</f>
        <v>0</v>
      </c>
      <c r="O756" s="240">
        <f>+O757</f>
        <v>-3716099</v>
      </c>
      <c r="P756" s="240"/>
      <c r="Q756" s="265"/>
      <c r="R756" s="265"/>
      <c r="S756" s="266"/>
      <c r="T756" s="265"/>
      <c r="U756" s="265"/>
      <c r="V756" s="265"/>
    </row>
    <row r="757" spans="1:22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+O757</f>
        <v>-3716099</v>
      </c>
      <c r="O757" s="240">
        <v>-3716099</v>
      </c>
      <c r="P757" s="240"/>
      <c r="Q757" s="265"/>
      <c r="R757" s="265"/>
      <c r="S757" s="266"/>
      <c r="T757" s="265"/>
      <c r="U757" s="265"/>
      <c r="V757" s="265"/>
    </row>
    <row r="758" spans="1:22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M758" s="267"/>
      <c r="N758" s="267"/>
      <c r="O758" s="267"/>
    </row>
    <row r="760" spans="1:22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M760" s="267"/>
      <c r="N760" s="267"/>
      <c r="O760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0" spans="12:12" s="267" customFormat="1">
      <c r="L770" s="510"/>
    </row>
    <row r="771" spans="12:12" s="267" customFormat="1">
      <c r="L771" s="510"/>
    </row>
    <row r="772" spans="12:12" s="267" customFormat="1">
      <c r="L772" s="510"/>
    </row>
    <row r="774" spans="12:12" s="267" customFormat="1">
      <c r="L774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1" spans="12:12" s="267" customFormat="1">
      <c r="L781" s="510"/>
    </row>
    <row r="783" spans="12:12" s="267" customFormat="1">
      <c r="L783" s="510"/>
    </row>
    <row r="785" spans="12:12" s="267" customFormat="1">
      <c r="L785" s="510"/>
    </row>
    <row r="787" spans="12:12" s="267" customFormat="1">
      <c r="L787" s="510"/>
    </row>
    <row r="789" spans="12:12" s="267" customFormat="1">
      <c r="L789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3" spans="12:12" s="267" customFormat="1">
      <c r="L803" s="510"/>
    </row>
    <row r="804" spans="12:12" s="267" customFormat="1">
      <c r="L804" s="510"/>
    </row>
    <row r="805" spans="12:12" s="267" customFormat="1">
      <c r="L805" s="510"/>
    </row>
    <row r="806" spans="12:12" s="267" customFormat="1">
      <c r="L806" s="510"/>
    </row>
    <row r="807" spans="12:12" s="267" customFormat="1">
      <c r="L807" s="510"/>
    </row>
    <row r="809" spans="12:12" s="267" customFormat="1">
      <c r="L809" s="510"/>
    </row>
    <row r="811" spans="12:12" s="267" customFormat="1">
      <c r="L811" s="510"/>
    </row>
    <row r="813" spans="12:12" s="267" customFormat="1">
      <c r="L813" s="510"/>
    </row>
    <row r="815" spans="12:12" s="267" customFormat="1">
      <c r="L815" s="510"/>
    </row>
    <row r="817" spans="12:12" s="267" customFormat="1">
      <c r="L817" s="510"/>
    </row>
    <row r="819" spans="12:12" s="267" customFormat="1">
      <c r="L819" s="510"/>
    </row>
    <row r="820" spans="12:12" s="267" customFormat="1">
      <c r="L820" s="510"/>
    </row>
    <row r="821" spans="12:12" s="267" customFormat="1">
      <c r="L821" s="510"/>
    </row>
    <row r="823" spans="12:12" s="267" customFormat="1">
      <c r="L823" s="510"/>
    </row>
    <row r="825" spans="12:12" s="267" customFormat="1">
      <c r="L825" s="510"/>
    </row>
    <row r="827" spans="12:12" s="267" customFormat="1">
      <c r="L827" s="510"/>
    </row>
    <row r="829" spans="12:12" s="267" customFormat="1">
      <c r="L829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6" spans="12:12" s="267" customFormat="1">
      <c r="L836" s="510"/>
    </row>
    <row r="838" spans="12:12" s="267" customFormat="1">
      <c r="L838" s="510"/>
    </row>
    <row r="840" spans="12:12" s="267" customFormat="1">
      <c r="L840" s="510"/>
    </row>
    <row r="842" spans="12:12" s="267" customFormat="1">
      <c r="L842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49" spans="12:12" s="267" customFormat="1">
      <c r="L849" s="510"/>
    </row>
    <row r="851" spans="12:12" s="267" customFormat="1">
      <c r="L851" s="510"/>
    </row>
    <row r="853" spans="12:12" s="267" customFormat="1">
      <c r="L853" s="510"/>
    </row>
    <row r="855" spans="12:12" s="267" customFormat="1">
      <c r="L855" s="510"/>
    </row>
    <row r="857" spans="12:12" s="267" customFormat="1">
      <c r="L857" s="510"/>
    </row>
    <row r="859" spans="12:12" s="267" customFormat="1">
      <c r="L859" s="510"/>
    </row>
    <row r="861" spans="12:12" s="267" customFormat="1">
      <c r="L861" s="510"/>
    </row>
    <row r="863" spans="12:12" s="267" customFormat="1">
      <c r="L863" s="510"/>
    </row>
    <row r="865" spans="12:12" s="267" customFormat="1">
      <c r="L865" s="510"/>
    </row>
    <row r="867" spans="12:12" s="267" customFormat="1">
      <c r="L867" s="510"/>
    </row>
    <row r="869" spans="12:12" s="267" customFormat="1">
      <c r="L869" s="510"/>
    </row>
    <row r="871" spans="12:12" s="267" customFormat="1">
      <c r="L871" s="510"/>
    </row>
    <row r="873" spans="12:12" s="267" customFormat="1">
      <c r="L873" s="510"/>
    </row>
    <row r="875" spans="12:12" s="267" customFormat="1">
      <c r="L875" s="510"/>
    </row>
    <row r="877" spans="12:12" s="267" customFormat="1">
      <c r="L877" s="510"/>
    </row>
    <row r="879" spans="12:12" s="267" customFormat="1">
      <c r="L879" s="510"/>
    </row>
    <row r="881" spans="12:12" s="267" customFormat="1">
      <c r="L881" s="510"/>
    </row>
    <row r="883" spans="12:12" s="267" customFormat="1">
      <c r="L883" s="510"/>
    </row>
    <row r="884" spans="12:12" s="267" customFormat="1">
      <c r="L884" s="510"/>
    </row>
    <row r="885" spans="12:12" s="267" customFormat="1">
      <c r="L885" s="510"/>
    </row>
    <row r="887" spans="12:12" s="267" customFormat="1">
      <c r="L887" s="510"/>
    </row>
    <row r="889" spans="12:12" s="267" customFormat="1">
      <c r="L889" s="510"/>
    </row>
    <row r="891" spans="12:12" s="267" customFormat="1">
      <c r="L891" s="510"/>
    </row>
    <row r="893" spans="12:12" s="267" customFormat="1">
      <c r="L893" s="510"/>
    </row>
    <row r="894" spans="12:12" s="267" customFormat="1">
      <c r="L894" s="510"/>
    </row>
    <row r="895" spans="12:12" s="267" customFormat="1">
      <c r="L895" s="510"/>
    </row>
    <row r="897" spans="12:12" s="267" customFormat="1">
      <c r="L897" s="510"/>
    </row>
    <row r="899" spans="12:12" s="267" customFormat="1">
      <c r="L899" s="510"/>
    </row>
    <row r="901" spans="12:12" s="267" customFormat="1">
      <c r="L901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8" spans="12:12" s="267" customFormat="1">
      <c r="L918" s="510"/>
    </row>
    <row r="919" spans="12:12" s="267" customFormat="1">
      <c r="L919" s="510"/>
    </row>
    <row r="920" spans="12:12" s="267" customFormat="1">
      <c r="L920" s="510"/>
    </row>
    <row r="922" spans="12:12" s="267" customFormat="1">
      <c r="L922" s="510"/>
    </row>
    <row r="924" spans="12:12" s="267" customFormat="1">
      <c r="L924" s="510"/>
    </row>
    <row r="926" spans="12:12" s="267" customFormat="1">
      <c r="L926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3" spans="12:12" s="267" customFormat="1">
      <c r="L943" s="510"/>
    </row>
    <row r="944" spans="12:12" s="267" customFormat="1">
      <c r="L944" s="510"/>
    </row>
    <row r="945" spans="12:12" s="267" customFormat="1">
      <c r="L945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2" spans="12:12" s="267" customFormat="1">
      <c r="L952" s="510"/>
    </row>
    <row r="954" spans="12:12" s="267" customFormat="1">
      <c r="L954" s="510"/>
    </row>
    <row r="956" spans="12:12" s="267" customFormat="1">
      <c r="L956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1" spans="12:12" s="267" customFormat="1">
      <c r="L961" s="510"/>
    </row>
    <row r="962" spans="12:12" s="267" customFormat="1">
      <c r="L962" s="510"/>
    </row>
    <row r="963" spans="12:12" s="267" customFormat="1">
      <c r="L963" s="510"/>
    </row>
    <row r="965" spans="12:12" s="267" customFormat="1">
      <c r="L965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5" spans="12:12" s="267" customFormat="1">
      <c r="L975" s="510"/>
    </row>
    <row r="976" spans="12:12" s="267" customFormat="1">
      <c r="L976" s="510"/>
    </row>
    <row r="977" spans="12:12" s="267" customFormat="1">
      <c r="L977" s="510"/>
    </row>
    <row r="979" spans="12:12" s="267" customFormat="1">
      <c r="L979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4" spans="12:12" s="267" customFormat="1">
      <c r="L984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1" spans="12:12" s="267" customFormat="1">
      <c r="L991" s="510"/>
    </row>
    <row r="993" spans="12:12" s="267" customFormat="1">
      <c r="L993" s="510"/>
    </row>
    <row r="995" spans="12:12" s="267" customFormat="1">
      <c r="L995" s="510"/>
    </row>
    <row r="997" spans="12:12" s="267" customFormat="1">
      <c r="L997" s="510"/>
    </row>
    <row r="999" spans="12:12" s="267" customFormat="1">
      <c r="L999" s="510"/>
    </row>
    <row r="1000" spans="12:12" s="267" customFormat="1">
      <c r="L1000" s="510"/>
    </row>
    <row r="1001" spans="12:12" s="267" customFormat="1">
      <c r="L1001" s="510"/>
    </row>
    <row r="1003" spans="12:12" s="267" customFormat="1">
      <c r="L1003" s="510"/>
    </row>
    <row r="1005" spans="12:12" s="267" customFormat="1">
      <c r="L1005" s="510"/>
    </row>
    <row r="1006" spans="12:12" s="267" customFormat="1">
      <c r="L1006" s="510"/>
    </row>
    <row r="1007" spans="12:12" s="267" customFormat="1">
      <c r="L1007" s="510"/>
    </row>
    <row r="1009" spans="12:12" s="267" customFormat="1">
      <c r="L1009" s="510"/>
    </row>
    <row r="1011" spans="12:12" s="267" customFormat="1">
      <c r="L1011" s="510"/>
    </row>
    <row r="1013" spans="12:12" s="267" customFormat="1">
      <c r="L1013" s="510"/>
    </row>
    <row r="1015" spans="12:12" s="267" customFormat="1">
      <c r="L1015" s="510"/>
    </row>
    <row r="1017" spans="12:12" s="267" customFormat="1">
      <c r="L1017" s="510"/>
    </row>
    <row r="1019" spans="12:12" s="267" customFormat="1">
      <c r="L1019" s="510"/>
    </row>
    <row r="1021" spans="12:12" s="267" customFormat="1">
      <c r="L1021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8" spans="12:12" s="267" customFormat="1">
      <c r="L1028" s="510"/>
    </row>
    <row r="1030" spans="12:12" s="267" customFormat="1">
      <c r="L1030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8" spans="12:12" s="267" customFormat="1">
      <c r="L1038" s="510"/>
    </row>
    <row r="1040" spans="12:12" s="267" customFormat="1">
      <c r="L1040" s="510"/>
    </row>
    <row r="1042" spans="12:12" s="267" customFormat="1">
      <c r="L1042" s="510"/>
    </row>
    <row r="1044" spans="12:12" s="267" customFormat="1">
      <c r="L1044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1" spans="12:12" s="267" customFormat="1">
      <c r="L1051" s="510"/>
    </row>
    <row r="1052" spans="12:12" s="267" customFormat="1">
      <c r="L1052" s="510"/>
    </row>
    <row r="1053" spans="12:12" s="267" customFormat="1">
      <c r="L1053" s="510"/>
    </row>
    <row r="1055" spans="12:12" s="267" customFormat="1">
      <c r="L1055" s="510"/>
    </row>
    <row r="1057" spans="12:12" s="267" customFormat="1">
      <c r="L1057" s="510"/>
    </row>
    <row r="1059" spans="12:12" s="267" customFormat="1">
      <c r="L1059" s="510"/>
    </row>
    <row r="1061" spans="12:12" s="267" customFormat="1">
      <c r="L1061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5" spans="12:12" s="267" customFormat="1">
      <c r="L1065" s="510"/>
    </row>
    <row r="1067" spans="12:12" s="267" customFormat="1">
      <c r="L1067" s="510"/>
    </row>
    <row r="1068" spans="12:12" s="267" customFormat="1">
      <c r="L1068" s="510"/>
    </row>
    <row r="1069" spans="12:12" s="267" customFormat="1">
      <c r="L1069" s="510"/>
    </row>
    <row r="1071" spans="12:12" s="267" customFormat="1">
      <c r="L1071" s="510"/>
    </row>
    <row r="1072" spans="12:12" s="267" customFormat="1">
      <c r="L1072" s="510"/>
    </row>
    <row r="1073" spans="12:12" s="267" customFormat="1">
      <c r="L1073" s="510"/>
    </row>
    <row r="1075" spans="12:12" s="267" customFormat="1">
      <c r="L1075" s="510"/>
    </row>
    <row r="1077" spans="12:12" s="267" customFormat="1">
      <c r="L1077" s="510"/>
    </row>
    <row r="1079" spans="12:12" s="267" customFormat="1">
      <c r="L1079" s="510"/>
    </row>
    <row r="1081" spans="12:12" s="267" customFormat="1">
      <c r="L1081" s="510"/>
    </row>
    <row r="1083" spans="12:12" s="267" customFormat="1">
      <c r="L1083" s="510"/>
    </row>
    <row r="1085" spans="12:12" s="267" customFormat="1">
      <c r="L1085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3" spans="12:12" s="267" customFormat="1">
      <c r="L1093" s="510"/>
    </row>
    <row r="1095" spans="12:12" s="267" customFormat="1">
      <c r="L1095" s="510"/>
    </row>
    <row r="1097" spans="12:12" s="267" customFormat="1">
      <c r="L1097" s="510"/>
    </row>
    <row r="1099" spans="12:12" s="267" customFormat="1">
      <c r="L1099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5" spans="12:12" s="267" customFormat="1">
      <c r="L1105" s="510"/>
    </row>
    <row r="1106" spans="12:12" s="267" customFormat="1">
      <c r="L1106" s="510"/>
    </row>
    <row r="1107" spans="12:12" s="267" customFormat="1">
      <c r="L1107" s="510"/>
    </row>
    <row r="1109" spans="12:12" s="267" customFormat="1">
      <c r="L1109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6" spans="12:12" s="267" customFormat="1">
      <c r="L1116" s="510"/>
    </row>
    <row r="1118" spans="12:12" s="267" customFormat="1">
      <c r="L1118" s="510"/>
    </row>
    <row r="1120" spans="12:12" s="267" customFormat="1">
      <c r="L1120" s="510"/>
    </row>
    <row r="1122" spans="12:12" s="267" customFormat="1">
      <c r="L1122" s="510"/>
    </row>
    <row r="1124" spans="12:12" s="267" customFormat="1">
      <c r="L1124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8" spans="12:12" s="267" customFormat="1">
      <c r="L1138" s="510"/>
    </row>
    <row r="1139" spans="12:12" s="267" customFormat="1">
      <c r="L1139" s="510"/>
    </row>
    <row r="1140" spans="12:12" s="267" customFormat="1">
      <c r="L1140" s="510"/>
    </row>
    <row r="1141" spans="12:12" s="267" customFormat="1">
      <c r="L1141" s="510"/>
    </row>
    <row r="1142" spans="12:12" s="267" customFormat="1">
      <c r="L1142" s="510"/>
    </row>
    <row r="1144" spans="12:12" s="267" customFormat="1">
      <c r="L1144" s="510"/>
    </row>
    <row r="1146" spans="12:12" s="267" customFormat="1">
      <c r="L1146" s="510"/>
    </row>
    <row r="1148" spans="12:12" s="267" customFormat="1">
      <c r="L1148" s="510"/>
    </row>
    <row r="1150" spans="12:12" s="267" customFormat="1">
      <c r="L1150" s="510"/>
    </row>
    <row r="1152" spans="12:12" s="267" customFormat="1">
      <c r="L1152" s="510"/>
    </row>
    <row r="1154" spans="12:12" s="267" customFormat="1">
      <c r="L1154" s="510"/>
    </row>
    <row r="1155" spans="12:12" s="267" customFormat="1">
      <c r="L1155" s="510"/>
    </row>
    <row r="1156" spans="12:12" s="267" customFormat="1">
      <c r="L1156" s="510"/>
    </row>
    <row r="1158" spans="12:12" s="267" customFormat="1">
      <c r="L1158" s="510"/>
    </row>
    <row r="1160" spans="12:12" s="267" customFormat="1">
      <c r="L1160" s="510"/>
    </row>
    <row r="1162" spans="12:12" s="267" customFormat="1">
      <c r="L1162" s="510"/>
    </row>
    <row r="1164" spans="12:12" s="267" customFormat="1">
      <c r="L1164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1" spans="12:12" s="267" customFormat="1">
      <c r="L1171" s="510"/>
    </row>
    <row r="1173" spans="12:12" s="267" customFormat="1">
      <c r="L1173" s="510"/>
    </row>
    <row r="1175" spans="12:12" s="267" customFormat="1">
      <c r="L1175" s="510"/>
    </row>
    <row r="1177" spans="12:12" s="267" customFormat="1">
      <c r="L1177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4" spans="12:12" s="267" customFormat="1">
      <c r="L1184" s="510"/>
    </row>
    <row r="1186" spans="12:12" s="267" customFormat="1">
      <c r="L1186" s="510"/>
    </row>
    <row r="1188" spans="12:12" s="267" customFormat="1">
      <c r="L1188" s="510"/>
    </row>
    <row r="1190" spans="12:12" s="267" customFormat="1">
      <c r="L1190" s="510"/>
    </row>
    <row r="1192" spans="12:12" s="267" customFormat="1">
      <c r="L1192" s="510"/>
    </row>
    <row r="1194" spans="12:12" s="267" customFormat="1">
      <c r="L1194" s="510"/>
    </row>
    <row r="1196" spans="12:12" s="267" customFormat="1">
      <c r="L1196" s="510"/>
    </row>
    <row r="1198" spans="12:12" s="267" customFormat="1">
      <c r="L1198" s="510"/>
    </row>
    <row r="1200" spans="12:12" s="267" customFormat="1">
      <c r="L1200" s="510"/>
    </row>
    <row r="1202" spans="12:12" s="267" customFormat="1">
      <c r="L1202" s="510"/>
    </row>
    <row r="1204" spans="12:12" s="267" customFormat="1">
      <c r="L1204" s="510"/>
    </row>
    <row r="1206" spans="12:12" s="267" customFormat="1">
      <c r="L1206" s="510"/>
    </row>
    <row r="1208" spans="12:12" s="267" customFormat="1">
      <c r="L1208" s="510"/>
    </row>
    <row r="1210" spans="12:12" s="267" customFormat="1">
      <c r="L1210" s="510"/>
    </row>
    <row r="1212" spans="12:12" s="267" customFormat="1">
      <c r="L1212" s="510"/>
    </row>
    <row r="1214" spans="12:12" s="267" customFormat="1">
      <c r="L1214" s="510"/>
    </row>
    <row r="1216" spans="12:12" s="267" customFormat="1">
      <c r="L1216" s="510"/>
    </row>
    <row r="1218" spans="12:12" s="267" customFormat="1">
      <c r="L1218" s="510"/>
    </row>
    <row r="1219" spans="12:12" s="267" customFormat="1">
      <c r="L1219" s="510"/>
    </row>
    <row r="1220" spans="12:12" s="267" customFormat="1">
      <c r="L1220" s="510"/>
    </row>
    <row r="1222" spans="12:12" s="267" customFormat="1">
      <c r="L1222" s="510"/>
    </row>
    <row r="1224" spans="12:12" s="267" customFormat="1">
      <c r="L1224" s="510"/>
    </row>
    <row r="1226" spans="12:12" s="267" customFormat="1">
      <c r="L1226" s="510"/>
    </row>
    <row r="1228" spans="12:12" s="267" customFormat="1">
      <c r="L1228" s="510"/>
    </row>
    <row r="1229" spans="12:12" s="267" customFormat="1">
      <c r="L1229" s="510"/>
    </row>
    <row r="1230" spans="12:12" s="267" customFormat="1">
      <c r="L1230" s="510"/>
    </row>
    <row r="1232" spans="12:12" s="267" customFormat="1">
      <c r="L1232" s="510"/>
    </row>
    <row r="1234" spans="12:12" s="267" customFormat="1">
      <c r="L1234" s="510"/>
    </row>
    <row r="1236" spans="12:12" s="267" customFormat="1">
      <c r="L1236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3" spans="12:12" s="267" customFormat="1">
      <c r="L1253" s="510"/>
    </row>
    <row r="1254" spans="12:12" s="267" customFormat="1">
      <c r="L1254" s="510"/>
    </row>
    <row r="1255" spans="12:12" s="267" customFormat="1">
      <c r="L1255" s="510"/>
    </row>
    <row r="1257" spans="12:12" s="267" customFormat="1">
      <c r="L1257" s="510"/>
    </row>
    <row r="1259" spans="12:12" s="267" customFormat="1">
      <c r="L1259" s="510"/>
    </row>
    <row r="1261" spans="12:12" s="267" customFormat="1">
      <c r="L1261" s="510"/>
    </row>
    <row r="1263" spans="12:12" s="267" customFormat="1">
      <c r="L1263" s="510"/>
    </row>
    <row r="1264" spans="12:12" s="267" customFormat="1">
      <c r="L1264" s="510"/>
    </row>
    <row r="1265" spans="12:12" s="267" customFormat="1">
      <c r="L1265" s="51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H1" sqref="A1:XFD1048576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7109375" style="511" customWidth="1"/>
    <col min="15" max="15" width="16.140625" style="511" customWidth="1"/>
    <col min="16" max="16" width="14.7109375" style="267" customWidth="1"/>
    <col min="17" max="17" width="9.140625" style="267"/>
    <col min="18" max="18" width="9.5703125" style="267" bestFit="1" customWidth="1"/>
    <col min="19" max="19" width="14.42578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589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8.25" customHeight="1">
      <c r="A7" s="258" t="s">
        <v>490</v>
      </c>
      <c r="H7" s="566" t="s">
        <v>928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30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519"/>
      <c r="I13" s="444"/>
      <c r="J13" s="445"/>
      <c r="K13" s="445"/>
      <c r="L13" s="446" t="s">
        <v>105</v>
      </c>
      <c r="M13" s="447"/>
      <c r="N13" s="448">
        <f>O13+P13-O757</f>
        <v>44249</v>
      </c>
      <c r="O13" s="448">
        <f>+O14+O109+O141+O319+O406+O470+O483+O568+O659+O749</f>
        <v>2940.1</v>
      </c>
      <c r="P13" s="448">
        <f>+P14+P109+P141+P319+P406+P470+P483+P568+P659+P749</f>
        <v>41308.9</v>
      </c>
      <c r="R13" s="520"/>
      <c r="S13" s="266"/>
    </row>
    <row r="14" spans="1:19" s="265" customFormat="1" ht="30" customHeight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7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11278.1</v>
      </c>
      <c r="O14" s="448">
        <f>+O16+O66+O84+O99</f>
        <v>2277.1</v>
      </c>
      <c r="P14" s="448">
        <f>+P16+P66+P84+P99</f>
        <v>9001</v>
      </c>
      <c r="S14" s="266"/>
    </row>
    <row r="15" spans="1:19" s="265" customFormat="1" ht="15.75" customHeigh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39.75" customHeight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89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4127.1000000000004</v>
      </c>
      <c r="O16" s="460">
        <f>+O18+O60</f>
        <v>2277.1</v>
      </c>
      <c r="P16" s="460">
        <f>+P18+P60</f>
        <v>1850</v>
      </c>
      <c r="S16" s="266"/>
    </row>
    <row r="17" spans="1:22" s="265" customFormat="1" ht="15.75" customHeigh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15.75" customHeight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4127.1000000000004</v>
      </c>
      <c r="O18" s="253">
        <f>+O20+O55</f>
        <v>2277.1</v>
      </c>
      <c r="P18" s="253">
        <f>+P20+P55</f>
        <v>1850</v>
      </c>
      <c r="Q18" s="265"/>
      <c r="R18" s="265"/>
      <c r="S18" s="266"/>
      <c r="T18" s="265"/>
      <c r="U18" s="265"/>
      <c r="V18" s="265"/>
    </row>
    <row r="19" spans="1:22" ht="15.75" customHeight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t="15.75" customHeight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482"/>
      <c r="I20" s="463"/>
      <c r="J20" s="464"/>
      <c r="K20" s="464"/>
      <c r="L20" s="465" t="s">
        <v>111</v>
      </c>
      <c r="M20" s="459"/>
      <c r="N20" s="466">
        <f>O20+P20</f>
        <v>3827.1</v>
      </c>
      <c r="O20" s="466">
        <f>SUM(O21:O54)</f>
        <v>1977.1</v>
      </c>
      <c r="P20" s="466">
        <f>SUM(P21:P54)</f>
        <v>1850</v>
      </c>
      <c r="Q20" s="265"/>
      <c r="R20" s="265"/>
      <c r="S20" s="266"/>
      <c r="T20" s="265"/>
      <c r="U20" s="265"/>
      <c r="V20" s="265"/>
    </row>
    <row r="21" spans="1:22" s="265" customFormat="1" ht="15.75" hidden="1" customHeight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 customHeight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t="15.75" hidden="1" customHeigh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t="15.75" hidden="1" customHeight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15.7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152.1</v>
      </c>
      <c r="O25" s="240">
        <v>152.1</v>
      </c>
      <c r="P25" s="240"/>
      <c r="S25" s="266"/>
    </row>
    <row r="26" spans="1:22" ht="15.75" hidden="1" customHeight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t="15.75" hidden="1" customHeight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t="15.75" hidden="1" customHeight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t="15.75" hidden="1" customHeight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t="15.75" hidden="1" customHeight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t="25.5" hidden="1" customHeight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15.75" hidden="1" customHeight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t="15.75" hidden="1" customHeight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t="15.75" hidden="1" customHeight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t="15.75" hidden="1" customHeight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t="15.75" hidden="1" customHeight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t="15.75" customHeight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25</v>
      </c>
      <c r="O37" s="240">
        <v>25</v>
      </c>
      <c r="P37" s="240"/>
      <c r="Q37" s="265"/>
      <c r="R37" s="265"/>
      <c r="S37" s="266"/>
      <c r="T37" s="265"/>
      <c r="U37" s="265"/>
      <c r="V37" s="265"/>
    </row>
    <row r="38" spans="1:22" ht="25.5" customHeight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1800</v>
      </c>
      <c r="O38" s="240">
        <v>1800</v>
      </c>
      <c r="P38" s="240"/>
      <c r="Q38" s="265"/>
      <c r="R38" s="265"/>
      <c r="S38" s="266"/>
      <c r="T38" s="265"/>
      <c r="U38" s="265"/>
      <c r="V38" s="265"/>
    </row>
    <row r="39" spans="1:22" ht="15.75" hidden="1" customHeight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t="15.75" hidden="1" customHeight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t="15.75" hidden="1" customHeight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t="15.75" hidden="1" customHeight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 customHeight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15.75" hidden="1" customHeight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t="15.75" hidden="1" customHeight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t="15.75" hidden="1" customHeight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15.75" hidden="1" customHeight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t="15.75" hidden="1" customHeight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t="15.75" hidden="1" customHeight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t="15.75" hidden="1" customHeight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15.75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1850</v>
      </c>
      <c r="O51" s="240"/>
      <c r="P51" s="240">
        <v>1850</v>
      </c>
      <c r="Q51" s="265"/>
      <c r="R51" s="265"/>
      <c r="S51" s="266"/>
      <c r="T51" s="265"/>
      <c r="U51" s="265"/>
      <c r="V51" s="265"/>
    </row>
    <row r="52" spans="1:22" ht="15.75" hidden="1" customHeight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t="15.75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5.75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482"/>
      <c r="I55" s="463"/>
      <c r="J55" s="464"/>
      <c r="K55" s="464"/>
      <c r="L55" s="465" t="s">
        <v>786</v>
      </c>
      <c r="M55" s="459"/>
      <c r="N55" s="466">
        <f>O55+P55</f>
        <v>300</v>
      </c>
      <c r="O55" s="466">
        <f>SUM(O56:O59)</f>
        <v>300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300</v>
      </c>
      <c r="O56" s="240">
        <v>300</v>
      </c>
      <c r="P56" s="240">
        <v>0</v>
      </c>
      <c r="Q56" s="265"/>
      <c r="R56" s="265"/>
      <c r="S56" s="266"/>
      <c r="T56" s="265"/>
      <c r="U56" s="265"/>
      <c r="V56" s="265"/>
    </row>
    <row r="57" spans="1:22" ht="15.75" hidden="1" customHeight="1">
      <c r="A57" s="258"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15.75" hidden="1" customHeight="1">
      <c r="A58" s="258"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t="15.75" hidden="1" customHeight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t="25.5" hidden="1" customHeight="1">
      <c r="A60" s="258"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2111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t="15.75" hidden="1" customHeight="1">
      <c r="A61" s="258"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40"/>
      <c r="O61" s="240"/>
      <c r="P61" s="240"/>
      <c r="Q61" s="265"/>
      <c r="R61" s="265"/>
      <c r="S61" s="266"/>
      <c r="T61" s="265"/>
      <c r="U61" s="265"/>
      <c r="V61" s="265"/>
    </row>
    <row r="62" spans="1:22" ht="33" hidden="1" customHeight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482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t="15.75" hidden="1" customHeight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t="25.5" hidden="1" customHeight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89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t="15.75" hidden="1" customHeight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38.25" hidden="1" customHeight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t="15.75" hidden="1" customHeight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39.6" hidden="1" customHeight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482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t="15.75" hidden="1" customHeight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t="15.75" hidden="1" customHeight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t="15.75" hidden="1" customHeight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t="15.75" hidden="1" customHeight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t="25.5" hidden="1" customHeight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t="15.75" hidden="1" customHeight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t="15.75" hidden="1" customHeight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15.75" hidden="1" customHeight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t="15.75" hidden="1" customHeight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t="38.25" hidden="1" customHeight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t="15.75" hidden="1" customHeight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t="25.5" hidden="1" customHeight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t="15.75" hidden="1" customHeight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15.75" customHeight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89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7151</v>
      </c>
      <c r="O84" s="460">
        <f>+O86</f>
        <v>0</v>
      </c>
      <c r="P84" s="460">
        <f>+P86</f>
        <v>7151</v>
      </c>
      <c r="Q84" s="265"/>
      <c r="R84" s="265"/>
      <c r="S84" s="266"/>
      <c r="T84" s="265"/>
      <c r="U84" s="265"/>
      <c r="V84" s="265"/>
    </row>
    <row r="85" spans="1:22" ht="15.75" customHeight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customHeight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7151</v>
      </c>
      <c r="O86" s="253">
        <f t="shared" ref="O86:P86" si="7">+O88+O91+O93+O95+O97</f>
        <v>0</v>
      </c>
      <c r="P86" s="253">
        <f t="shared" si="7"/>
        <v>7151</v>
      </c>
      <c r="Q86" s="265"/>
      <c r="R86" s="265"/>
      <c r="S86" s="266"/>
      <c r="T86" s="265"/>
      <c r="U86" s="265"/>
      <c r="V86" s="265"/>
    </row>
    <row r="87" spans="1:22" ht="15.75" customHeight="1">
      <c r="A87" s="258" t="str">
        <f t="shared" ref="A87:A171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25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482"/>
      <c r="I88" s="463"/>
      <c r="J88" s="464"/>
      <c r="K88" s="464"/>
      <c r="L88" s="465" t="s">
        <v>152</v>
      </c>
      <c r="M88" s="459"/>
      <c r="N88" s="466">
        <f>O88+P88</f>
        <v>7151</v>
      </c>
      <c r="O88" s="466">
        <f>SUM(O89:O90)</f>
        <v>0</v>
      </c>
      <c r="P88" s="466">
        <f>SUM(P90)</f>
        <v>7151</v>
      </c>
      <c r="Q88" s="265"/>
      <c r="R88" s="265"/>
      <c r="S88" s="266"/>
      <c r="T88" s="265"/>
      <c r="U88" s="265"/>
      <c r="V88" s="265"/>
    </row>
    <row r="89" spans="1:22" ht="15.75" hidden="1" customHeight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 ht="15.7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7151</v>
      </c>
      <c r="O90" s="240"/>
      <c r="P90" s="240">
        <v>7151</v>
      </c>
      <c r="Q90" s="265"/>
      <c r="R90" s="265"/>
      <c r="S90" s="266"/>
      <c r="T90" s="265"/>
      <c r="U90" s="265"/>
      <c r="V90" s="265"/>
    </row>
    <row r="91" spans="1:22" ht="25.5" hidden="1" customHeight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482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t="15.75" hidden="1" customHeight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15.75" hidden="1" customHeight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482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t="25.5" hidden="1" customHeight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5.5" hidden="1" customHeight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482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t="15.75" hidden="1" customHeight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t="25.5" hidden="1" customHeight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482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t="15.75" hidden="1" customHeight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43.5" hidden="1" customHeight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89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t="15.75" hidden="1" customHeight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15.75" hidden="1" customHeight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t="38.25" hidden="1" customHeight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15.75" hidden="1" customHeight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482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t="15.75" hidden="1" customHeight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t="15.75" hidden="1" customHeight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15.75" hidden="1" customHeight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482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t="15.75" hidden="1" customHeight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t="15.75" hidden="1" customHeight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t="15.75" hidden="1" customHeight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7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t="15.75" hidden="1" customHeight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t="25.5" hidden="1" customHeight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89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t="15.75" hidden="1" customHeight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t="15.75" hidden="1" customHeight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t="15.75" hidden="1" customHeight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t="15.75" hidden="1" customHeight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482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t="15.75" hidden="1" customHeight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48" t="s">
        <v>116</v>
      </c>
      <c r="M116" s="244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t="15.75" hidden="1" customHeight="1">
      <c r="B117" s="259"/>
      <c r="G117" s="264"/>
      <c r="H117" s="238"/>
      <c r="I117" s="245"/>
      <c r="J117" s="249"/>
      <c r="K117" s="249"/>
      <c r="L117" s="248" t="s">
        <v>860</v>
      </c>
      <c r="M117" s="244" t="s">
        <v>859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t="15.75" hidden="1" customHeight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t="15.75" hidden="1" customHeight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t="38.25" hidden="1" customHeight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t="15.75" hidden="1" customHeight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396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t="15.75" hidden="1" customHeight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t="15.75" hidden="1" customHeight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t="15.75" hidden="1" customHeight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t="25.5" hidden="1" customHeight="1">
      <c r="A126" s="478">
        <v>71020501110000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t="25.5" hidden="1" customHeight="1">
      <c r="A127" s="478">
        <v>71020501114512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t="15.75" hidden="1" customHeight="1">
      <c r="A128" s="258" t="str">
        <f>CONCATENATE(B128,C128,D128,E128,F128,G128)</f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89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t="15.75" hidden="1" customHeight="1">
      <c r="A129" s="258" t="str">
        <f>CONCATENATE(B129,C129,D129,E129,F129,G129)</f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t="25.5" hidden="1" customHeight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N132+N138</f>
        <v>0</v>
      </c>
      <c r="O130" s="253">
        <f t="shared" ref="O130:P130" si="13">O132+O138</f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t="15.75" hidden="1" customHeight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482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t="15.75" hidden="1" customHeight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t="15.75" hidden="1" customHeight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15.75" hidden="1" customHeight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48" t="s">
        <v>142</v>
      </c>
      <c r="M135" s="244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t="15.75" hidden="1" customHeight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t="15.75" hidden="1" customHeight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15.75" hidden="1" customHeight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15.75" hidden="1" customHeight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5.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7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t="15.75" hidden="1" customHeight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15.75" hidden="1" customHeight="1">
      <c r="B143" s="259"/>
      <c r="H143" s="289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t="15.75" hidden="1" customHeight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15.75" hidden="1" customHeight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t="15.75" hidden="1" customHeight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15.7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t="15.75" hidden="1" customHeight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t="25.5" hidden="1" customHeight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t="25.5" hidden="1" customHeight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t="15.75" hidden="1" customHeight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t="15.75" hidden="1" customHeight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1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t="25.5" hidden="1" customHeight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1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t="15.75" hidden="1" customHeight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2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t="15.75" hidden="1" customHeight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2"/>
        <v>0</v>
      </c>
      <c r="O162" s="240"/>
      <c r="P162" s="240"/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 customHeight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3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15.75" hidden="1" customHeight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89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t="15.75" hidden="1" customHeight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t="25.5" hidden="1" customHeight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t="15.75" hidden="1" customHeight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t="15.75" hidden="1" customHeight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482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t="15.75" hidden="1" customHeight="1">
      <c r="A170" s="258" t="str">
        <f t="shared" si="8"/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/>
      <c r="P170" s="240"/>
      <c r="Q170" s="265"/>
      <c r="R170" s="265"/>
      <c r="S170" s="266"/>
      <c r="T170" s="265"/>
      <c r="U170" s="265"/>
      <c r="V170" s="265"/>
    </row>
    <row r="171" spans="1:22" ht="25.5" hidden="1" customHeight="1">
      <c r="A171" s="258" t="str">
        <f t="shared" si="8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t="15.75" hidden="1" customHeight="1">
      <c r="A172" s="258" t="str">
        <f t="shared" ref="A172:A226" si="25">CONCATENATE(B172,C172,D172,E172,F172,G172)</f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89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t="15.75" hidden="1" customHeight="1">
      <c r="A173" s="258" t="str">
        <f t="shared" si="25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t="15.75" hidden="1" customHeight="1">
      <c r="A174" s="258" t="str">
        <f t="shared" si="25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6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5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5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482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5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7">O177+P177</f>
        <v>0</v>
      </c>
      <c r="O177" s="240"/>
      <c r="P177" s="240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5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7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5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482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15.75" hidden="1" customHeight="1">
      <c r="A180" s="258" t="str">
        <f t="shared" si="25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7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t="15.75" hidden="1" customHeight="1">
      <c r="A181" s="258" t="str">
        <f t="shared" si="25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482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15.75" hidden="1" customHeight="1">
      <c r="A182" s="258" t="str">
        <f t="shared" si="25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7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t="15.75" hidden="1" customHeight="1">
      <c r="A183" s="258" t="str">
        <f t="shared" si="25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7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t="15.75" hidden="1" customHeight="1">
      <c r="A184" s="258" t="str">
        <f t="shared" si="25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7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t="25.5" hidden="1" customHeight="1">
      <c r="A185" s="258" t="str">
        <f t="shared" si="25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482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 customHeight="1">
      <c r="A186" s="258" t="str">
        <f t="shared" si="25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7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t="25.5" hidden="1" customHeight="1">
      <c r="A187" s="258" t="str">
        <f t="shared" si="25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7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t="25.5" hidden="1" customHeight="1">
      <c r="A188" s="258" t="str">
        <f t="shared" si="25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7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51" hidden="1" customHeight="1">
      <c r="A189" s="258" t="str">
        <f t="shared" si="25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482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15.75" hidden="1" customHeight="1">
      <c r="A190" s="258" t="str">
        <f t="shared" si="25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7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5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7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5.75" hidden="1" customHeight="1">
      <c r="A192" s="258" t="str">
        <f t="shared" si="25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7"/>
        <v>0</v>
      </c>
      <c r="O192" s="240"/>
      <c r="P192" s="240"/>
      <c r="Q192" s="265"/>
      <c r="R192" s="265"/>
      <c r="S192" s="266"/>
      <c r="T192" s="265"/>
      <c r="U192" s="265"/>
      <c r="V192" s="265"/>
    </row>
    <row r="193" spans="1:22" ht="15.75" hidden="1" customHeight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8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5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482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SUM(O195:O196)</f>
        <v>0</v>
      </c>
      <c r="P194" s="466">
        <f>SUM(P195:P196)</f>
        <v>0</v>
      </c>
      <c r="Q194" s="265"/>
      <c r="R194" s="265"/>
      <c r="S194" s="266"/>
      <c r="T194" s="265"/>
      <c r="U194" s="265"/>
      <c r="V194" s="265"/>
    </row>
    <row r="195" spans="1:22" ht="15.75" hidden="1" customHeight="1">
      <c r="A195" s="258" t="str">
        <f t="shared" si="25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7"/>
        <v>0</v>
      </c>
      <c r="O195" s="240"/>
      <c r="P195" s="240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5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7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/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5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482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5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7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9.25" hidden="1" customHeight="1">
      <c r="A200" s="258" t="str">
        <f t="shared" si="25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482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5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7"/>
        <v>0</v>
      </c>
      <c r="O201" s="240"/>
      <c r="P201" s="240">
        <v>0</v>
      </c>
      <c r="Q201" s="265"/>
      <c r="R201" s="265"/>
      <c r="S201" s="266"/>
      <c r="T201" s="265"/>
      <c r="U201" s="265"/>
      <c r="V201" s="265"/>
    </row>
    <row r="202" spans="1:22" ht="15.75" hidden="1" customHeight="1">
      <c r="A202" s="258" t="str">
        <f t="shared" si="25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7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t="15.75" hidden="1" customHeight="1">
      <c r="A203" s="258" t="str">
        <f t="shared" si="25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7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t="15.75" hidden="1" customHeight="1">
      <c r="A204" s="258" t="str">
        <f t="shared" si="25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7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t="15.75" hidden="1" customHeight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9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5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482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t="15.75" hidden="1" customHeight="1">
      <c r="A207" s="258" t="str">
        <f t="shared" ref="A207" si="30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48" t="s">
        <v>869</v>
      </c>
      <c r="M207" s="244" t="s">
        <v>870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t="15.75" hidden="1" customHeight="1">
      <c r="A208" s="258" t="str">
        <f t="shared" si="25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48" t="s">
        <v>116</v>
      </c>
      <c r="M208" s="244">
        <v>4214</v>
      </c>
      <c r="N208" s="240">
        <f t="shared" ref="N208" si="31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t="15.75" hidden="1" customHeight="1">
      <c r="A209" s="258" t="str">
        <f t="shared" si="25"/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7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 customHeight="1">
      <c r="A210" s="258" t="str">
        <f t="shared" si="25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7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t="15.75" hidden="1" customHeight="1">
      <c r="A211" s="258" t="str">
        <f t="shared" si="25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7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t="25.5" hidden="1" customHeight="1">
      <c r="A212" s="258" t="str">
        <f t="shared" si="25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7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t="15.75" hidden="1" customHeight="1">
      <c r="A213" s="258" t="str">
        <f t="shared" si="25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482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5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482"/>
      <c r="I214" s="463"/>
      <c r="J214" s="464"/>
      <c r="K214" s="464"/>
      <c r="L214" s="472" t="s">
        <v>871</v>
      </c>
      <c r="M214" s="237">
        <v>4511</v>
      </c>
      <c r="N214" s="240">
        <f t="shared" si="27"/>
        <v>0</v>
      </c>
      <c r="O214" s="240"/>
      <c r="P214" s="240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482"/>
      <c r="I215" s="463"/>
      <c r="J215" s="464"/>
      <c r="K215" s="464"/>
      <c r="L215" s="472" t="s">
        <v>909</v>
      </c>
      <c r="M215" s="237" t="s">
        <v>910</v>
      </c>
      <c r="N215" s="240">
        <f t="shared" si="27"/>
        <v>0</v>
      </c>
      <c r="O215" s="240"/>
      <c r="P215" s="240"/>
      <c r="Q215" s="265"/>
      <c r="R215" s="265"/>
      <c r="S215" s="266"/>
      <c r="T215" s="265"/>
      <c r="U215" s="265"/>
      <c r="V215" s="265"/>
    </row>
    <row r="216" spans="1:22" ht="15.75" hidden="1" customHeight="1">
      <c r="A216" s="258" t="str">
        <f t="shared" si="25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7"/>
        <v>0</v>
      </c>
      <c r="O216" s="240"/>
      <c r="P216" s="240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5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482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 customHeight="1">
      <c r="A218" s="258" t="str">
        <f t="shared" si="25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7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t="25.5" hidden="1" customHeight="1">
      <c r="A219" s="258" t="str">
        <f t="shared" si="25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7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5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482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t="25.5" hidden="1" customHeight="1">
      <c r="A221" s="258" t="str">
        <f t="shared" si="25"/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7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t="15.75" hidden="1" customHeight="1">
      <c r="A222" s="258" t="str">
        <f t="shared" si="25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7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t="25.5" hidden="1" customHeight="1">
      <c r="A223" s="258" t="str">
        <f t="shared" si="25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7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5.5" hidden="1" customHeight="1">
      <c r="A224" s="258" t="str">
        <f t="shared" si="25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482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5.75" hidden="1" customHeight="1">
      <c r="A225" s="258" t="str">
        <f t="shared" si="25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7"/>
        <v>0</v>
      </c>
      <c r="O225" s="240"/>
      <c r="P225" s="240"/>
      <c r="Q225" s="265"/>
      <c r="R225" s="265"/>
      <c r="S225" s="266"/>
      <c r="T225" s="265"/>
      <c r="U225" s="265"/>
      <c r="V225" s="265"/>
    </row>
    <row r="226" spans="1:22" ht="15.75" hidden="1" customHeight="1">
      <c r="A226" s="258" t="str">
        <f t="shared" si="25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7"/>
        <v>0</v>
      </c>
      <c r="O226" s="240"/>
      <c r="P226" s="240"/>
      <c r="Q226" s="265"/>
      <c r="R226" s="265"/>
      <c r="S226" s="266"/>
      <c r="T226" s="265"/>
      <c r="U226" s="265"/>
      <c r="V226" s="265"/>
    </row>
    <row r="227" spans="1:22" ht="15.75" hidden="1" customHeight="1">
      <c r="A227" s="258" t="str">
        <f t="shared" ref="A227:A329" si="32">CONCATENATE(B227,C227,D227,E227,F227,G227)</f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7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t="15.75" hidden="1" customHeight="1">
      <c r="A228" s="258" t="str">
        <f t="shared" si="32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7"/>
        <v>0</v>
      </c>
      <c r="O228" s="240"/>
      <c r="P228" s="240"/>
      <c r="Q228" s="265"/>
      <c r="R228" s="265"/>
      <c r="S228" s="266"/>
      <c r="T228" s="265"/>
      <c r="U228" s="265"/>
      <c r="V228" s="265"/>
    </row>
    <row r="229" spans="1:22" ht="15.75" hidden="1" customHeight="1">
      <c r="A229" s="258"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7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t="15.75" hidden="1" customHeight="1">
      <c r="A230" s="258" t="str">
        <f t="shared" si="32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7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15.75" hidden="1" customHeight="1">
      <c r="A231" s="258" t="str">
        <f t="shared" si="32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482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5.75" hidden="1" customHeight="1">
      <c r="A232" s="258" t="str">
        <f t="shared" si="32"/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40"/>
      <c r="P232" s="240"/>
      <c r="Q232" s="265"/>
      <c r="R232" s="265"/>
      <c r="S232" s="266"/>
      <c r="T232" s="265"/>
      <c r="U232" s="265"/>
      <c r="V232" s="265"/>
    </row>
    <row r="233" spans="1:22" ht="15.75" hidden="1" customHeight="1">
      <c r="A233" s="258" t="str">
        <f t="shared" si="32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48"/>
      <c r="M233" s="244"/>
      <c r="N233" s="240">
        <f t="shared" si="27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15.75" hidden="1" customHeight="1">
      <c r="A234" s="258" t="str">
        <f t="shared" si="32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245"/>
      <c r="I234" s="245"/>
      <c r="J234" s="249"/>
      <c r="K234" s="249"/>
      <c r="L234" s="480" t="s">
        <v>873</v>
      </c>
      <c r="M234" s="244"/>
      <c r="N234" s="466">
        <f>O234+P234</f>
        <v>0</v>
      </c>
      <c r="O234" s="466">
        <f t="shared" ref="O234:P234" si="34">P234+Q234</f>
        <v>0</v>
      </c>
      <c r="P234" s="466">
        <f t="shared" si="34"/>
        <v>0</v>
      </c>
      <c r="Q234" s="265"/>
      <c r="R234" s="265"/>
      <c r="S234" s="266"/>
      <c r="T234" s="265"/>
      <c r="U234" s="265"/>
      <c r="V234" s="265"/>
    </row>
    <row r="235" spans="1:22" ht="25.5" hidden="1" customHeight="1">
      <c r="A235" s="258" t="str">
        <f t="shared" si="32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48" t="s">
        <v>131</v>
      </c>
      <c r="M235" s="244">
        <v>4511</v>
      </c>
      <c r="N235" s="240">
        <f t="shared" si="27"/>
        <v>0</v>
      </c>
      <c r="O235" s="240"/>
      <c r="P235" s="240"/>
      <c r="Q235" s="265"/>
      <c r="R235" s="265"/>
      <c r="S235" s="266"/>
      <c r="T235" s="265"/>
      <c r="U235" s="265"/>
      <c r="V235" s="265"/>
    </row>
    <row r="236" spans="1:22" ht="25.5" hidden="1" customHeight="1">
      <c r="B236" s="259"/>
      <c r="H236" s="482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30" hidden="1" customHeight="1">
      <c r="A237" s="258" t="str">
        <f t="shared" ref="A237" si="35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6">O237+P237</f>
        <v>0</v>
      </c>
      <c r="O237" s="240"/>
      <c r="P237" s="240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245"/>
      <c r="I238" s="245"/>
      <c r="J238" s="249"/>
      <c r="K238" s="249"/>
      <c r="L238" s="521" t="s">
        <v>875</v>
      </c>
      <c r="M238" s="244"/>
      <c r="N238" s="466">
        <f>O238+P238</f>
        <v>0</v>
      </c>
      <c r="O238" s="240">
        <f>SUM(O239:O243)</f>
        <v>0</v>
      </c>
      <c r="P238" s="240">
        <f>SUM(P239:P243)</f>
        <v>0</v>
      </c>
      <c r="Q238" s="265"/>
      <c r="R238" s="265"/>
      <c r="S238" s="266"/>
      <c r="T238" s="265"/>
      <c r="U238" s="265"/>
      <c r="V238" s="265"/>
    </row>
    <row r="239" spans="1:22" ht="27.6" hidden="1" customHeight="1">
      <c r="B239" s="259"/>
      <c r="G239" s="264"/>
      <c r="H239" s="245"/>
      <c r="I239" s="245"/>
      <c r="J239" s="249"/>
      <c r="K239" s="249"/>
      <c r="L239" s="472" t="s">
        <v>909</v>
      </c>
      <c r="M239" s="237" t="s">
        <v>910</v>
      </c>
      <c r="N239" s="240">
        <f>O239+P239</f>
        <v>0</v>
      </c>
      <c r="O239" s="240"/>
      <c r="P239" s="240"/>
      <c r="Q239" s="265"/>
      <c r="R239" s="265"/>
      <c r="S239" s="266"/>
      <c r="T239" s="265"/>
      <c r="U239" s="265"/>
      <c r="V239" s="265"/>
    </row>
    <row r="240" spans="1:22" ht="25.5" hidden="1" customHeight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7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t="25.5" hidden="1" customHeight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7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t="25.5" hidden="1" customHeight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8">O242+P242</f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t="25.5" hidden="1" customHeight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7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245"/>
      <c r="I244" s="245"/>
      <c r="J244" s="249"/>
      <c r="K244" s="249"/>
      <c r="L244" s="521" t="s">
        <v>907</v>
      </c>
      <c r="M244" s="244"/>
      <c r="N244" s="466">
        <f>O244+P244</f>
        <v>0</v>
      </c>
      <c r="O244" s="240">
        <f>SUM(O245)</f>
        <v>0</v>
      </c>
      <c r="P244" s="240">
        <f>SUM(P245)</f>
        <v>0</v>
      </c>
      <c r="Q244" s="265"/>
      <c r="R244" s="265"/>
      <c r="S244" s="266"/>
      <c r="T244" s="265"/>
      <c r="U244" s="265"/>
      <c r="V244" s="265"/>
    </row>
    <row r="245" spans="1:22" ht="25.5" hidden="1" customHeight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9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t="25.5" hidden="1" customHeight="1">
      <c r="A246" s="258" t="str">
        <f t="shared" si="32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40">+O248+O251+O253+O255+O258</f>
        <v>0</v>
      </c>
      <c r="P246" s="253">
        <f t="shared" si="40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t="15.75" hidden="1" customHeight="1">
      <c r="B248" s="259"/>
      <c r="H248" s="482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t="15.75" hidden="1" customHeight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41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8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41"/>
        <v>0</v>
      </c>
      <c r="O250" s="240"/>
      <c r="P250" s="240"/>
      <c r="Q250" s="265"/>
      <c r="R250" s="265"/>
      <c r="S250" s="266"/>
      <c r="T250" s="265"/>
      <c r="U250" s="265"/>
      <c r="V250" s="265"/>
    </row>
    <row r="251" spans="1:22" ht="15.75" hidden="1" customHeight="1">
      <c r="B251" s="259"/>
      <c r="H251" s="482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7" hidden="1" customHeight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41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2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482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15.75" hidden="1" customHeight="1">
      <c r="A254" s="258" t="str">
        <f t="shared" si="32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41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15.75" hidden="1" customHeight="1">
      <c r="A255" s="258" t="str">
        <f t="shared" si="32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522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t="15.75" hidden="1" customHeight="1">
      <c r="A256" s="258" t="str">
        <f t="shared" si="32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41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t="15.75" hidden="1" customHeight="1">
      <c r="A257" s="258" t="str">
        <f t="shared" si="32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41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63.75" hidden="1" customHeight="1">
      <c r="A258" s="258" t="str">
        <f t="shared" si="32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/>
      <c r="Q258" s="265"/>
      <c r="R258" s="265"/>
      <c r="S258" s="266"/>
      <c r="T258" s="265"/>
      <c r="U258" s="265"/>
      <c r="V258" s="265"/>
    </row>
    <row r="259" spans="1:22" ht="15.75" hidden="1" customHeight="1">
      <c r="A259" s="258" t="str">
        <f t="shared" si="32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41"/>
        <v>0</v>
      </c>
      <c r="O259" s="240"/>
      <c r="P259" s="240"/>
      <c r="Q259" s="265"/>
      <c r="R259" s="265"/>
      <c r="S259" s="266"/>
      <c r="T259" s="265"/>
      <c r="U259" s="265"/>
      <c r="V259" s="265"/>
    </row>
    <row r="260" spans="1:22" ht="51" hidden="1" customHeight="1">
      <c r="A260" s="258"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89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t="15.75" hidden="1" customHeight="1">
      <c r="A261" s="258"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t="63.75" hidden="1" customHeight="1">
      <c r="A262" s="258"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t="15.75" hidden="1" customHeight="1">
      <c r="A263" s="258"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t="63.75" hidden="1" customHeight="1">
      <c r="A264" s="258"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482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2">O265+P265</f>
        <v>0</v>
      </c>
      <c r="O265" s="240"/>
      <c r="P265" s="240"/>
      <c r="Q265" s="265"/>
      <c r="R265" s="265"/>
      <c r="S265" s="266"/>
      <c r="T265" s="265"/>
      <c r="U265" s="265"/>
      <c r="V265" s="265"/>
    </row>
    <row r="266" spans="1:22" hidden="1">
      <c r="A266" s="258"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2"/>
        <v>0</v>
      </c>
      <c r="O266" s="240"/>
      <c r="P266" s="240"/>
      <c r="Q266" s="265"/>
      <c r="R266" s="265"/>
      <c r="S266" s="266"/>
      <c r="T266" s="265"/>
      <c r="U266" s="265"/>
      <c r="V266" s="265"/>
    </row>
    <row r="267" spans="1:22" hidden="1">
      <c r="A267" s="258"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2"/>
        <v>0</v>
      </c>
      <c r="O267" s="240"/>
      <c r="P267" s="240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2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2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2"/>
        <v>0</v>
      </c>
      <c r="O270" s="240"/>
      <c r="P270" s="240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2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15.75" hidden="1" customHeight="1">
      <c r="B272" s="259"/>
      <c r="G272" s="264"/>
      <c r="H272" s="289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t="15.75" hidden="1" customHeight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15.75" hidden="1" customHeight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3">+O276+O279+O283+O285+O291+O295+O300+O303+O307+O311+O314+O317</f>
        <v>0</v>
      </c>
      <c r="P274" s="253">
        <f t="shared" si="43"/>
        <v>0</v>
      </c>
      <c r="Q274" s="265"/>
      <c r="R274" s="265"/>
      <c r="S274" s="266"/>
      <c r="T274" s="265"/>
      <c r="U274" s="265"/>
      <c r="V274" s="265"/>
    </row>
    <row r="275" spans="2:22" ht="15.75" hidden="1" customHeight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t="15.75" hidden="1" customHeight="1">
      <c r="B276" s="259"/>
      <c r="G276" s="264"/>
      <c r="H276" s="482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t="15.75" hidden="1" customHeight="1">
      <c r="B277" s="259"/>
      <c r="G277" s="264"/>
      <c r="H277" s="238"/>
      <c r="I277" s="245"/>
      <c r="J277" s="249"/>
      <c r="K277" s="249"/>
      <c r="L277" s="254"/>
      <c r="M277" s="237"/>
      <c r="N277" s="240">
        <f t="shared" ref="N277:N313" si="44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t="25.5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4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15.75" hidden="1" customHeight="1">
      <c r="B279" s="259"/>
      <c r="G279" s="264"/>
      <c r="H279" s="482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30.7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5">O280+P280</f>
        <v>0</v>
      </c>
      <c r="O280" s="240"/>
      <c r="P280" s="240"/>
      <c r="Q280" s="265"/>
      <c r="R280" s="265"/>
      <c r="S280" s="266"/>
      <c r="T280" s="265"/>
      <c r="U280" s="265"/>
      <c r="V280" s="265"/>
    </row>
    <row r="281" spans="2:22" ht="15.7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4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5.75" hidden="1" customHeight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6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15.75" hidden="1" customHeight="1">
      <c r="B283" s="259"/>
      <c r="G283" s="264"/>
      <c r="H283" s="482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30.7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4"/>
        <v>0</v>
      </c>
      <c r="O284" s="240"/>
      <c r="P284" s="240"/>
      <c r="Q284" s="265"/>
      <c r="R284" s="265"/>
      <c r="S284" s="266"/>
      <c r="T284" s="265"/>
      <c r="U284" s="265"/>
      <c r="V284" s="265"/>
    </row>
    <row r="285" spans="2:22" ht="15.75" hidden="1" customHeight="1">
      <c r="B285" s="259"/>
      <c r="G285" s="264"/>
      <c r="H285" s="482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15.75" hidden="1" customHeight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4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5.75" hidden="1" customHeight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4"/>
        <v>0</v>
      </c>
      <c r="O287" s="240"/>
      <c r="P287" s="240"/>
      <c r="Q287" s="265"/>
      <c r="R287" s="265"/>
      <c r="S287" s="266"/>
      <c r="T287" s="265"/>
      <c r="U287" s="265"/>
      <c r="V287" s="265"/>
    </row>
    <row r="288" spans="2:22" ht="15.75" hidden="1" customHeight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4"/>
        <v>0</v>
      </c>
      <c r="O288" s="240"/>
      <c r="P288" s="240"/>
      <c r="Q288" s="265"/>
      <c r="R288" s="265"/>
      <c r="S288" s="266"/>
      <c r="T288" s="265"/>
      <c r="U288" s="265"/>
      <c r="V288" s="265"/>
    </row>
    <row r="289" spans="1:22" ht="15.75" hidden="1" customHeight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4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15.75" hidden="1" customHeight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4"/>
        <v>0</v>
      </c>
      <c r="O290" s="240"/>
      <c r="P290" s="240"/>
      <c r="Q290" s="265"/>
      <c r="R290" s="265"/>
      <c r="S290" s="266"/>
      <c r="T290" s="265"/>
      <c r="U290" s="265"/>
      <c r="V290" s="265"/>
    </row>
    <row r="291" spans="1:22" ht="15.75" hidden="1" customHeight="1">
      <c r="B291" s="259"/>
      <c r="G291" s="264"/>
      <c r="H291" s="482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t="15.75" hidden="1" customHeight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4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t="30" hidden="1" customHeight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4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t="15.75" hidden="1" customHeight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4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t="15.75" hidden="1" customHeight="1">
      <c r="A295" s="258" t="str">
        <f t="shared" si="32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482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t="15.75" hidden="1" customHeight="1">
      <c r="A296" s="258" t="str">
        <f t="shared" si="32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4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15.75" hidden="1" customHeight="1">
      <c r="A297" s="258" t="str">
        <f t="shared" ref="A297" si="47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8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 customHeight="1">
      <c r="A298" s="258" t="str">
        <f t="shared" ref="A298" si="49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50">O298+P298</f>
        <v>0</v>
      </c>
      <c r="O298" s="240"/>
      <c r="P298" s="240"/>
      <c r="Q298" s="265"/>
      <c r="R298" s="265"/>
      <c r="S298" s="266"/>
      <c r="T298" s="265"/>
      <c r="U298" s="265"/>
      <c r="V298" s="265"/>
    </row>
    <row r="299" spans="1:22" ht="15.75" hidden="1" customHeight="1">
      <c r="A299" s="258" t="str">
        <f t="shared" si="32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4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t="15.75" hidden="1" customHeight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482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51">P300+Q300</f>
        <v>0</v>
      </c>
      <c r="P300" s="466">
        <f t="shared" si="51"/>
        <v>0</v>
      </c>
      <c r="Q300" s="265"/>
      <c r="R300" s="265"/>
      <c r="S300" s="266"/>
      <c r="T300" s="265"/>
      <c r="U300" s="265"/>
      <c r="V300" s="265"/>
    </row>
    <row r="301" spans="1:22" ht="15.75" hidden="1" customHeight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52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5.75" hidden="1" customHeight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40"/>
      <c r="P302" s="240"/>
      <c r="Q302" s="265"/>
      <c r="R302" s="265"/>
      <c r="S302" s="266"/>
      <c r="T302" s="265"/>
      <c r="U302" s="265"/>
      <c r="V302" s="265"/>
    </row>
    <row r="303" spans="1:22" ht="15.75" hidden="1" customHeight="1">
      <c r="A303" s="258" t="str">
        <f t="shared" si="32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482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t="25.5" hidden="1" customHeight="1">
      <c r="A304" s="258" t="str">
        <f t="shared" si="32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4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t="15.75" hidden="1" customHeight="1">
      <c r="A305" s="258" t="str">
        <f t="shared" si="32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4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 customHeight="1">
      <c r="A306" s="258" t="str">
        <f t="shared" si="32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4"/>
        <v>0</v>
      </c>
      <c r="O306" s="240"/>
      <c r="P306" s="240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2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482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t="15.75" hidden="1" customHeight="1">
      <c r="A308" s="258" t="str">
        <f t="shared" si="32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4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15.75" hidden="1" customHeight="1">
      <c r="A309" s="258" t="str">
        <f t="shared" si="32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4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t="15.75" hidden="1" customHeight="1">
      <c r="A310" s="258" t="str">
        <f t="shared" si="32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4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2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482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5.75" hidden="1" customHeight="1">
      <c r="A312" s="258" t="str">
        <f t="shared" ref="A312" si="53">CONCATENATE(B312,C312,D312,E312,F312,G312)</f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4">O312+P312</f>
        <v>0</v>
      </c>
      <c r="O312" s="240"/>
      <c r="P312" s="240"/>
      <c r="Q312" s="265"/>
      <c r="R312" s="265"/>
      <c r="S312" s="266"/>
      <c r="T312" s="265"/>
      <c r="U312" s="265"/>
      <c r="V312" s="265"/>
    </row>
    <row r="313" spans="1:22" ht="15.75" hidden="1" customHeight="1">
      <c r="A313" s="258" t="str">
        <f t="shared" si="32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4"/>
        <v>0</v>
      </c>
      <c r="O313" s="240"/>
      <c r="P313" s="240"/>
      <c r="Q313" s="265"/>
      <c r="R313" s="265"/>
      <c r="S313" s="266"/>
      <c r="T313" s="265"/>
      <c r="U313" s="265"/>
      <c r="V313" s="265"/>
    </row>
    <row r="314" spans="1:22" ht="25.5" hidden="1" customHeight="1">
      <c r="A314" s="258" t="str">
        <f t="shared" si="32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482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15.75" hidden="1" customHeight="1">
      <c r="A315" s="258" t="str">
        <f t="shared" si="32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/>
      <c r="M315" s="469"/>
      <c r="N315" s="240">
        <f t="shared" ref="N315" si="55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6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5.5" hidden="1" customHeight="1">
      <c r="A317" s="258" t="str">
        <f t="shared" ref="A317:A318" si="57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482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15.75" hidden="1" customHeight="1">
      <c r="A318" s="258" t="str">
        <f t="shared" si="57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8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t="25.9" customHeight="1">
      <c r="A319" s="258" t="str">
        <f t="shared" si="32"/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7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396.5</v>
      </c>
      <c r="O319" s="448">
        <f>+O321+O362+O370+O377</f>
        <v>0</v>
      </c>
      <c r="P319" s="448">
        <f>+P321+P362+P370+P377</f>
        <v>396.5</v>
      </c>
      <c r="Q319" s="265"/>
      <c r="R319" s="265"/>
      <c r="S319" s="266"/>
      <c r="T319" s="265"/>
      <c r="U319" s="265"/>
      <c r="V319" s="265"/>
    </row>
    <row r="320" spans="1:22" ht="15.75" customHeight="1">
      <c r="A320" s="258" t="str">
        <f t="shared" si="32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9" ht="30" hidden="1" customHeight="1">
      <c r="A321" s="258" t="str">
        <f t="shared" si="32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89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9" ht="15.75" hidden="1" customHeight="1">
      <c r="A322" s="258" t="str">
        <f t="shared" si="32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W322" s="514"/>
      <c r="AE322" s="514"/>
      <c r="AF322" s="514"/>
      <c r="AG322" s="514"/>
      <c r="AH322" s="514"/>
      <c r="AI322" s="514"/>
      <c r="AQ322" s="514"/>
      <c r="AR322" s="514"/>
      <c r="AS322" s="514"/>
      <c r="AT322" s="514"/>
      <c r="AU322" s="514"/>
      <c r="BC322" s="514"/>
      <c r="BD322" s="514"/>
      <c r="BE322" s="514"/>
      <c r="BF322" s="514"/>
      <c r="BG322" s="514"/>
      <c r="BO322" s="514"/>
      <c r="BP322" s="514"/>
      <c r="BQ322" s="514"/>
      <c r="BR322" s="514"/>
      <c r="BS322" s="514"/>
      <c r="CA322" s="514"/>
      <c r="CB322" s="514"/>
      <c r="CC322" s="514"/>
      <c r="CD322" s="514"/>
      <c r="CE322" s="514"/>
      <c r="CM322" s="514"/>
      <c r="CN322" s="514"/>
      <c r="CO322" s="514"/>
      <c r="CP322" s="514"/>
      <c r="CQ322" s="514"/>
      <c r="CY322" s="514"/>
      <c r="CZ322" s="514"/>
      <c r="DA322" s="514"/>
      <c r="DB322" s="514"/>
      <c r="DC322" s="514"/>
      <c r="DK322" s="514"/>
      <c r="DL322" s="514"/>
      <c r="DM322" s="514"/>
      <c r="DN322" s="514"/>
      <c r="DO322" s="514"/>
      <c r="DW322" s="514"/>
      <c r="DX322" s="514"/>
      <c r="DY322" s="514"/>
      <c r="DZ322" s="514"/>
      <c r="EA322" s="514"/>
      <c r="EI322" s="514"/>
      <c r="EJ322" s="514"/>
      <c r="EK322" s="514"/>
      <c r="EL322" s="514"/>
      <c r="EM322" s="514"/>
      <c r="EU322" s="514"/>
      <c r="EV322" s="514"/>
      <c r="EW322" s="514"/>
      <c r="EX322" s="514"/>
      <c r="EY322" s="514"/>
      <c r="FG322" s="514"/>
      <c r="FH322" s="514"/>
      <c r="FI322" s="514"/>
      <c r="FJ322" s="514"/>
      <c r="FK322" s="514"/>
      <c r="FS322" s="514"/>
      <c r="FT322" s="514"/>
      <c r="FU322" s="514"/>
      <c r="FV322" s="514"/>
      <c r="FW322" s="514"/>
      <c r="GE322" s="514"/>
      <c r="GF322" s="514"/>
      <c r="GG322" s="514"/>
      <c r="GH322" s="514"/>
      <c r="GI322" s="514"/>
      <c r="GQ322" s="514"/>
      <c r="GR322" s="514"/>
      <c r="GS322" s="514"/>
      <c r="GT322" s="514"/>
      <c r="GU322" s="514"/>
      <c r="HC322" s="514"/>
      <c r="HD322" s="514"/>
      <c r="HE322" s="514"/>
      <c r="HF322" s="514"/>
      <c r="HG322" s="514"/>
      <c r="HO322" s="514"/>
      <c r="HP322" s="514"/>
      <c r="HQ322" s="514"/>
      <c r="HR322" s="514"/>
      <c r="HS322" s="514"/>
      <c r="IA322" s="514"/>
      <c r="IB322" s="514"/>
      <c r="IC322" s="514"/>
      <c r="ID322" s="514"/>
      <c r="IE322" s="514"/>
    </row>
    <row r="323" spans="1:239" ht="15.75" hidden="1" customHeight="1">
      <c r="A323" s="258" t="str">
        <f t="shared" si="32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9">+O325+O335+O337+O360</f>
        <v>0</v>
      </c>
      <c r="P323" s="253">
        <f t="shared" si="59"/>
        <v>0</v>
      </c>
      <c r="Q323" s="265"/>
      <c r="R323" s="265"/>
      <c r="S323" s="266"/>
      <c r="T323" s="265"/>
      <c r="U323" s="265"/>
      <c r="V323" s="265"/>
    </row>
    <row r="324" spans="1:239" ht="15.75" hidden="1" customHeight="1">
      <c r="A324" s="258" t="str">
        <f t="shared" si="32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9" ht="15.75" hidden="1" customHeight="1">
      <c r="A325" s="258" t="str">
        <f t="shared" si="32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482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9" ht="15.75" hidden="1" customHeight="1">
      <c r="A326" s="258" t="str">
        <f t="shared" si="32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60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9" ht="15.75" hidden="1" customHeight="1">
      <c r="A327" s="258" t="str">
        <f t="shared" ref="A327" si="61">CONCATENATE(B327,C327,D327,E327,F327,G327)</f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60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9" ht="15.75" hidden="1" customHeight="1">
      <c r="A328" s="258" t="str">
        <f t="shared" si="32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60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9" ht="15.75" hidden="1" customHeight="1">
      <c r="A329" s="258" t="str">
        <f t="shared" si="32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/>
      <c r="M329" s="237"/>
      <c r="N329" s="240">
        <f t="shared" si="60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9" ht="15.75" hidden="1" customHeight="1">
      <c r="A330" s="258" t="str">
        <f t="shared" ref="A330:A391" si="62">CONCATENATE(B330,C330,D330,E330,F330,G330)</f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60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9" ht="15.75" hidden="1" customHeight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60"/>
        <v>0</v>
      </c>
      <c r="O331" s="240"/>
      <c r="P331" s="240"/>
      <c r="Q331" s="265"/>
      <c r="R331" s="265"/>
      <c r="S331" s="266"/>
      <c r="T331" s="265"/>
      <c r="U331" s="265"/>
      <c r="V331" s="265"/>
    </row>
    <row r="332" spans="1:239" ht="15.75" hidden="1" customHeight="1">
      <c r="A332" s="258" t="str">
        <f t="shared" si="62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60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9" ht="25.5" hidden="1" customHeight="1">
      <c r="A333" s="258" t="str">
        <f t="shared" si="62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60"/>
        <v>0</v>
      </c>
      <c r="O333" s="240"/>
      <c r="P333" s="240"/>
      <c r="Q333" s="265"/>
      <c r="R333" s="265"/>
      <c r="S333" s="266"/>
      <c r="T333" s="265"/>
      <c r="U333" s="265"/>
      <c r="V333" s="265"/>
    </row>
    <row r="334" spans="1:239" ht="15.75" hidden="1" customHeight="1">
      <c r="A334" s="258" t="str">
        <f t="shared" si="62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60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9" ht="15.75" hidden="1" customHeight="1">
      <c r="A335" s="258" t="str">
        <f t="shared" si="62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482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9" ht="15.75" hidden="1" customHeight="1">
      <c r="A336" s="258" t="str">
        <f t="shared" si="62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60"/>
        <v>0</v>
      </c>
      <c r="O336" s="240"/>
      <c r="P336" s="240"/>
      <c r="Q336" s="265"/>
      <c r="R336" s="265"/>
      <c r="S336" s="266"/>
      <c r="T336" s="265"/>
      <c r="U336" s="265"/>
      <c r="V336" s="265"/>
    </row>
    <row r="337" spans="1:22" ht="51.75" hidden="1" customHeight="1">
      <c r="A337" s="258" t="str">
        <f t="shared" ref="A337:A355" si="63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5.75" hidden="1" customHeight="1">
      <c r="A338" s="258" t="str">
        <f t="shared" si="63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64">O338+P338</f>
        <v>0</v>
      </c>
      <c r="O338" s="240"/>
      <c r="P338" s="240"/>
      <c r="Q338" s="265"/>
      <c r="R338" s="265"/>
      <c r="S338" s="266"/>
      <c r="T338" s="265"/>
      <c r="U338" s="265"/>
      <c r="V338" s="265"/>
    </row>
    <row r="339" spans="1:22" ht="15.75" hidden="1" customHeight="1">
      <c r="A339" s="258" t="str">
        <f t="shared" si="63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64"/>
        <v>0</v>
      </c>
      <c r="O339" s="240"/>
      <c r="P339" s="240"/>
      <c r="Q339" s="265"/>
      <c r="R339" s="265"/>
      <c r="S339" s="266"/>
      <c r="T339" s="265"/>
      <c r="U339" s="265"/>
      <c r="V339" s="265"/>
    </row>
    <row r="340" spans="1:22" ht="51" hidden="1" customHeight="1">
      <c r="A340" s="258" t="str">
        <f t="shared" si="63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64"/>
        <v>0</v>
      </c>
      <c r="O340" s="240"/>
      <c r="P340" s="240"/>
      <c r="Q340" s="265"/>
      <c r="R340" s="265"/>
      <c r="S340" s="266"/>
      <c r="T340" s="265"/>
      <c r="U340" s="265"/>
      <c r="V340" s="265"/>
    </row>
    <row r="341" spans="1:22" ht="15.75" hidden="1" customHeight="1">
      <c r="A341" s="258" t="str">
        <f t="shared" si="63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64"/>
        <v>0</v>
      </c>
      <c r="O341" s="240"/>
      <c r="P341" s="240"/>
      <c r="Q341" s="265"/>
      <c r="R341" s="265"/>
      <c r="S341" s="266"/>
      <c r="T341" s="265"/>
      <c r="U341" s="265"/>
      <c r="V341" s="265"/>
    </row>
    <row r="342" spans="1:22" ht="63.75" hidden="1" customHeight="1">
      <c r="A342" s="258" t="str">
        <f t="shared" si="63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64"/>
        <v>0</v>
      </c>
      <c r="O342" s="240"/>
      <c r="P342" s="240"/>
      <c r="Q342" s="265"/>
      <c r="R342" s="265"/>
      <c r="S342" s="266"/>
      <c r="T342" s="265"/>
      <c r="U342" s="265"/>
      <c r="V342" s="265"/>
    </row>
    <row r="343" spans="1:22" ht="15.75" hidden="1" customHeight="1">
      <c r="A343" s="258" t="str">
        <f t="shared" si="63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64"/>
        <v>0</v>
      </c>
      <c r="O343" s="240"/>
      <c r="P343" s="240"/>
      <c r="Q343" s="265"/>
      <c r="R343" s="265"/>
      <c r="S343" s="266"/>
      <c r="T343" s="265"/>
      <c r="U343" s="265"/>
      <c r="V343" s="265"/>
    </row>
    <row r="344" spans="1:22" ht="51" hidden="1" customHeight="1">
      <c r="A344" s="258" t="str">
        <f t="shared" si="63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64"/>
        <v>0</v>
      </c>
      <c r="O344" s="240"/>
      <c r="P344" s="240"/>
      <c r="Q344" s="265"/>
      <c r="R344" s="265"/>
      <c r="S344" s="266"/>
      <c r="T344" s="265"/>
      <c r="U344" s="265"/>
      <c r="V344" s="265"/>
    </row>
    <row r="345" spans="1:22" ht="15.75" hidden="1" customHeight="1">
      <c r="A345" s="258" t="str">
        <f t="shared" si="63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64"/>
        <v>0</v>
      </c>
      <c r="O345" s="240"/>
      <c r="P345" s="240"/>
      <c r="Q345" s="265"/>
      <c r="R345" s="265"/>
      <c r="S345" s="266"/>
      <c r="T345" s="265"/>
      <c r="U345" s="265"/>
      <c r="V345" s="265"/>
    </row>
    <row r="346" spans="1:22" ht="63.75" hidden="1" customHeight="1">
      <c r="A346" s="258" t="str">
        <f t="shared" si="63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64"/>
        <v>0</v>
      </c>
      <c r="O346" s="240"/>
      <c r="P346" s="240"/>
      <c r="Q346" s="265"/>
      <c r="R346" s="265"/>
      <c r="S346" s="266"/>
      <c r="T346" s="265"/>
      <c r="U346" s="265"/>
      <c r="V346" s="265"/>
    </row>
    <row r="347" spans="1:22" ht="15.75" hidden="1" customHeight="1">
      <c r="A347" s="258" t="str">
        <f t="shared" si="63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64"/>
        <v>0</v>
      </c>
      <c r="O347" s="240"/>
      <c r="P347" s="240"/>
      <c r="Q347" s="265"/>
      <c r="R347" s="265"/>
      <c r="S347" s="266"/>
      <c r="T347" s="265"/>
      <c r="U347" s="265"/>
      <c r="V347" s="265"/>
    </row>
    <row r="348" spans="1:22" ht="15.75" hidden="1" customHeight="1">
      <c r="A348" s="258" t="str">
        <f t="shared" si="63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64"/>
        <v>0</v>
      </c>
      <c r="O348" s="240"/>
      <c r="P348" s="240"/>
      <c r="Q348" s="265"/>
      <c r="R348" s="265"/>
      <c r="S348" s="266"/>
      <c r="T348" s="265"/>
      <c r="U348" s="265"/>
      <c r="V348" s="265"/>
    </row>
    <row r="349" spans="1:22" ht="15.75" hidden="1" customHeight="1">
      <c r="A349" s="258" t="str">
        <f t="shared" si="63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64"/>
        <v>0</v>
      </c>
      <c r="O349" s="240"/>
      <c r="P349" s="240"/>
      <c r="Q349" s="265"/>
      <c r="R349" s="265"/>
      <c r="S349" s="266"/>
      <c r="T349" s="265"/>
      <c r="U349" s="265"/>
      <c r="V349" s="265"/>
    </row>
    <row r="350" spans="1:22" ht="15.75" hidden="1" customHeight="1">
      <c r="A350" s="258" t="str">
        <f t="shared" si="63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64"/>
        <v>0</v>
      </c>
      <c r="O350" s="240"/>
      <c r="P350" s="240"/>
      <c r="Q350" s="265"/>
      <c r="R350" s="265"/>
      <c r="S350" s="266"/>
      <c r="T350" s="265"/>
      <c r="U350" s="265"/>
      <c r="V350" s="265"/>
    </row>
    <row r="351" spans="1:22" ht="15.75" hidden="1" customHeight="1">
      <c r="A351" s="258" t="str">
        <f t="shared" si="63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64"/>
        <v>0</v>
      </c>
      <c r="O351" s="240"/>
      <c r="P351" s="240"/>
      <c r="Q351" s="265"/>
      <c r="R351" s="265"/>
      <c r="S351" s="266"/>
      <c r="T351" s="265"/>
      <c r="U351" s="265"/>
      <c r="V351" s="265"/>
    </row>
    <row r="352" spans="1:22" ht="15.75" hidden="1" customHeight="1">
      <c r="A352" s="258" t="str">
        <f t="shared" si="63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64"/>
        <v>0</v>
      </c>
      <c r="O352" s="240"/>
      <c r="P352" s="240"/>
      <c r="Q352" s="265"/>
      <c r="R352" s="265"/>
      <c r="S352" s="266"/>
      <c r="T352" s="265"/>
      <c r="U352" s="265"/>
      <c r="V352" s="265"/>
    </row>
    <row r="353" spans="1:22" ht="15.75" hidden="1" customHeight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ref="N353:N354" si="65">O353+P353</f>
        <v>0</v>
      </c>
      <c r="O353" s="240"/>
      <c r="P353" s="240"/>
      <c r="Q353" s="265"/>
      <c r="R353" s="265"/>
      <c r="S353" s="266"/>
      <c r="T353" s="265"/>
      <c r="U353" s="265"/>
      <c r="V353" s="265"/>
    </row>
    <row r="354" spans="1:22" ht="15.75" hidden="1" customHeight="1">
      <c r="A354" s="258" t="str">
        <f t="shared" si="63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65"/>
        <v>0</v>
      </c>
      <c r="O354" s="240"/>
      <c r="P354" s="240"/>
      <c r="Q354" s="265"/>
      <c r="R354" s="265"/>
      <c r="S354" s="266"/>
      <c r="T354" s="265"/>
      <c r="U354" s="265"/>
      <c r="V354" s="265"/>
    </row>
    <row r="355" spans="1:22" ht="15.75" hidden="1" customHeight="1">
      <c r="A355" s="258" t="str">
        <f t="shared" si="63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64"/>
        <v>0</v>
      </c>
      <c r="O355" s="240"/>
      <c r="P355" s="240"/>
      <c r="Q355" s="265"/>
      <c r="R355" s="265"/>
      <c r="S355" s="266"/>
      <c r="T355" s="265"/>
      <c r="U355" s="265"/>
      <c r="V355" s="265"/>
    </row>
    <row r="356" spans="1:22" ht="15.75" hidden="1" customHeight="1"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64"/>
        <v>0</v>
      </c>
      <c r="O356" s="240"/>
      <c r="P356" s="240"/>
      <c r="Q356" s="265"/>
      <c r="R356" s="265"/>
      <c r="S356" s="266"/>
      <c r="T356" s="265"/>
      <c r="U356" s="265"/>
      <c r="V356" s="265"/>
    </row>
    <row r="357" spans="1:22" ht="15.75" hidden="1" customHeight="1">
      <c r="A357" s="258" t="str">
        <f t="shared" ref="A357:A361" si="66">CONCATENATE(B357,C357,D357,E357,F357,G357)</f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64"/>
        <v>0</v>
      </c>
      <c r="O357" s="240"/>
      <c r="P357" s="240"/>
      <c r="Q357" s="265"/>
      <c r="R357" s="265"/>
      <c r="S357" s="266"/>
      <c r="T357" s="265"/>
      <c r="U357" s="265"/>
      <c r="V357" s="265"/>
    </row>
    <row r="358" spans="1:22" ht="25.5" hidden="1" customHeight="1">
      <c r="A358" s="258" t="str">
        <f t="shared" si="66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64"/>
        <v>0</v>
      </c>
      <c r="O358" s="240"/>
      <c r="P358" s="240"/>
      <c r="Q358" s="265"/>
      <c r="R358" s="265"/>
      <c r="S358" s="266"/>
      <c r="T358" s="265"/>
      <c r="U358" s="265"/>
      <c r="V358" s="265"/>
    </row>
    <row r="359" spans="1:22" ht="25.5" hidden="1" customHeight="1">
      <c r="A359" s="258" t="str">
        <f t="shared" si="66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64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t="15.75" hidden="1" customHeight="1">
      <c r="A360" s="258" t="str">
        <f t="shared" si="66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63.75" hidden="1" customHeight="1">
      <c r="A361" s="258" t="str">
        <f t="shared" si="66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7">O361+P361</f>
        <v>0</v>
      </c>
      <c r="O361" s="240"/>
      <c r="P361" s="240"/>
      <c r="Q361" s="265"/>
      <c r="R361" s="265"/>
      <c r="S361" s="266"/>
      <c r="T361" s="265"/>
      <c r="U361" s="265"/>
      <c r="V361" s="265"/>
    </row>
    <row r="362" spans="1:22" ht="15.75" customHeight="1">
      <c r="A362" s="258" t="str">
        <f t="shared" si="62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89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396.5</v>
      </c>
      <c r="O362" s="460">
        <f>+O364</f>
        <v>0</v>
      </c>
      <c r="P362" s="460">
        <f>+P364</f>
        <v>396.5</v>
      </c>
      <c r="Q362" s="265"/>
      <c r="R362" s="265"/>
      <c r="S362" s="266"/>
      <c r="T362" s="265"/>
      <c r="U362" s="265"/>
      <c r="V362" s="265"/>
    </row>
    <row r="363" spans="1:22" ht="15.75" customHeight="1">
      <c r="A363" s="258" t="str">
        <f t="shared" si="62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t="15.75" customHeight="1">
      <c r="A364" s="258" t="str">
        <f t="shared" si="62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396.5</v>
      </c>
      <c r="O364" s="253">
        <f>+O366</f>
        <v>0</v>
      </c>
      <c r="P364" s="253">
        <f>+P366</f>
        <v>396.5</v>
      </c>
      <c r="Q364" s="265"/>
      <c r="R364" s="265"/>
      <c r="S364" s="266"/>
      <c r="T364" s="265"/>
      <c r="U364" s="265"/>
      <c r="V364" s="265"/>
    </row>
    <row r="365" spans="1:22" ht="20.25" customHeight="1">
      <c r="A365" s="258" t="str">
        <f t="shared" si="62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t="15.75" customHeight="1">
      <c r="A366" s="258" t="str">
        <f t="shared" si="62"/>
        <v>71060401045113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396.5</v>
      </c>
      <c r="O366" s="466">
        <f>SUM(O367:O369)</f>
        <v>0</v>
      </c>
      <c r="P366" s="466">
        <f>SUM(P367:P369)</f>
        <v>396.5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8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5.75" customHeight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8"/>
        <v>396.5</v>
      </c>
      <c r="O368" s="240"/>
      <c r="P368" s="240">
        <v>396.5</v>
      </c>
      <c r="Q368" s="265"/>
      <c r="R368" s="265"/>
      <c r="S368" s="266"/>
      <c r="T368" s="265"/>
      <c r="U368" s="265"/>
      <c r="V368" s="265"/>
    </row>
    <row r="369" spans="1:22" ht="15.75" hidden="1" customHeight="1">
      <c r="A369" s="258"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8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t="15.75" hidden="1" customHeight="1">
      <c r="A370" s="258"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89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t="38.25" hidden="1" customHeight="1">
      <c r="A371" s="258" t="str">
        <f t="shared" si="62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t="15.75" hidden="1" customHeight="1">
      <c r="A372" s="258" t="str">
        <f t="shared" si="62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9">+O374</f>
        <v>0</v>
      </c>
      <c r="P372" s="253">
        <f t="shared" si="69"/>
        <v>0</v>
      </c>
      <c r="Q372" s="265"/>
      <c r="R372" s="265"/>
      <c r="S372" s="266"/>
      <c r="T372" s="265"/>
      <c r="U372" s="265"/>
      <c r="V372" s="265"/>
    </row>
    <row r="373" spans="1:22" ht="38.25" hidden="1" customHeight="1">
      <c r="A373" s="258" t="str">
        <f t="shared" si="62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15.75" hidden="1" customHeight="1">
      <c r="B374" s="259"/>
      <c r="G374" s="264"/>
      <c r="H374" s="482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63.75" hidden="1" customHeight="1">
      <c r="A375" s="258" t="str">
        <f t="shared" ref="A375:A376" si="70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71">O375+P375</f>
        <v>0</v>
      </c>
      <c r="O375" s="240"/>
      <c r="P375" s="240"/>
      <c r="Q375" s="265"/>
      <c r="R375" s="265"/>
      <c r="S375" s="266"/>
      <c r="T375" s="265"/>
      <c r="U375" s="265"/>
      <c r="V375" s="265"/>
    </row>
    <row r="376" spans="1:22" ht="63.75" hidden="1" customHeight="1">
      <c r="A376" s="258" t="str">
        <f t="shared" si="70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71"/>
        <v>0</v>
      </c>
      <c r="O376" s="240"/>
      <c r="P376" s="240"/>
      <c r="Q376" s="265"/>
      <c r="R376" s="265"/>
      <c r="S376" s="266"/>
      <c r="T376" s="265"/>
      <c r="U376" s="265"/>
      <c r="V376" s="265"/>
    </row>
    <row r="377" spans="1:22" ht="15.75" hidden="1" customHeight="1">
      <c r="A377" s="258" t="str">
        <f t="shared" si="62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89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t="25.5" hidden="1" customHeight="1">
      <c r="A378" s="258" t="str">
        <f t="shared" si="62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15.75" hidden="1" customHeight="1">
      <c r="A379" s="258" t="str">
        <f t="shared" si="62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72">+O381+O389+O391+O396+O393+O398+O402+O404</f>
        <v>0</v>
      </c>
      <c r="P379" s="253">
        <f t="shared" si="72"/>
        <v>0</v>
      </c>
      <c r="Q379" s="265"/>
      <c r="R379" s="265"/>
      <c r="S379" s="266"/>
      <c r="T379" s="265"/>
      <c r="U379" s="265"/>
      <c r="V379" s="265"/>
    </row>
    <row r="380" spans="1:22" ht="25.5" hidden="1" customHeight="1">
      <c r="A380" s="258" t="str">
        <f t="shared" si="62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t="15.75" hidden="1" customHeight="1">
      <c r="A381" s="258" t="str">
        <f t="shared" si="62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482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t="25.5" hidden="1" customHeight="1">
      <c r="A382" s="258" t="str">
        <f t="shared" si="62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73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t="15.75" hidden="1" customHeight="1">
      <c r="A383" s="258" t="str">
        <f t="shared" si="62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73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15.75" hidden="1" customHeight="1">
      <c r="A384" s="258" t="str">
        <f t="shared" si="62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73"/>
        <v>0</v>
      </c>
      <c r="O384" s="240"/>
      <c r="P384" s="240"/>
      <c r="Q384" s="265"/>
      <c r="R384" s="265"/>
      <c r="S384" s="266"/>
      <c r="T384" s="265"/>
      <c r="U384" s="265"/>
      <c r="V384" s="265"/>
    </row>
    <row r="385" spans="1:22" ht="25.5" hidden="1" customHeight="1">
      <c r="A385" s="258" t="str">
        <f t="shared" si="62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73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t="25.5" hidden="1" customHeight="1">
      <c r="A386" s="258" t="str">
        <f t="shared" si="62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73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t="15.75" hidden="1" customHeight="1">
      <c r="A387" s="258" t="str">
        <f t="shared" si="62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73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t="15.75" hidden="1" customHeight="1">
      <c r="A388" s="258" t="str">
        <f t="shared" si="62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73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5.5" hidden="1" customHeight="1">
      <c r="A389" s="258" t="str">
        <f t="shared" si="62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482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t="15.75" hidden="1" customHeight="1">
      <c r="A390" s="258" t="str">
        <f t="shared" si="62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73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t="15.75" hidden="1" customHeight="1">
      <c r="A391" s="258" t="str">
        <f t="shared" si="62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482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t="25.5" hidden="1" customHeight="1">
      <c r="A392" s="258" t="str">
        <f t="shared" ref="A392:A434" si="74">CONCATENATE(B392,C392,D392,E392,F392,G392)</f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73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74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482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5.75" hidden="1" customHeight="1">
      <c r="A394" s="258" t="str">
        <f t="shared" si="74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482"/>
      <c r="I394" s="463"/>
      <c r="J394" s="464"/>
      <c r="K394" s="464"/>
      <c r="L394" s="254" t="s">
        <v>115</v>
      </c>
      <c r="M394" s="469">
        <v>4213</v>
      </c>
      <c r="N394" s="240">
        <f t="shared" si="73"/>
        <v>0</v>
      </c>
      <c r="O394" s="240"/>
      <c r="P394" s="240"/>
      <c r="Q394" s="265"/>
      <c r="R394" s="265"/>
      <c r="S394" s="266"/>
      <c r="T394" s="265"/>
      <c r="U394" s="265"/>
      <c r="V394" s="265"/>
    </row>
    <row r="395" spans="1:22" ht="25.5" hidden="1" customHeight="1">
      <c r="A395" s="258" t="str">
        <f t="shared" ref="A395" si="75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36">
        <v>5112</v>
      </c>
      <c r="N395" s="240">
        <f t="shared" ref="N395" si="76">O395+P395</f>
        <v>0</v>
      </c>
      <c r="O395" s="240"/>
      <c r="P395" s="240"/>
      <c r="Q395" s="265"/>
      <c r="R395" s="265"/>
      <c r="S395" s="266"/>
      <c r="T395" s="265"/>
      <c r="U395" s="265"/>
      <c r="V395" s="265"/>
    </row>
    <row r="396" spans="1:22" ht="15.75" hidden="1" customHeight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482"/>
      <c r="I396" s="463"/>
      <c r="J396" s="464"/>
      <c r="K396" s="464"/>
      <c r="L396" s="465" t="s">
        <v>887</v>
      </c>
      <c r="M396" s="459"/>
      <c r="N396" s="466"/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15.75" hidden="1" customHeight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15.75" hidden="1" customHeight="1">
      <c r="A398" s="258" t="str">
        <f t="shared" si="74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482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ref="A399" si="77">CONCATENATE(B399,C399,D399,E399,F399,G399)</f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396"/>
      <c r="I399" s="474"/>
      <c r="J399" s="475"/>
      <c r="K399" s="476"/>
      <c r="L399" s="477" t="s">
        <v>142</v>
      </c>
      <c r="M399" s="419">
        <v>4251</v>
      </c>
      <c r="N399" s="240">
        <f t="shared" ref="N399" si="78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25.5" hidden="1" customHeight="1">
      <c r="A400" s="258" t="str">
        <f t="shared" si="74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36">
        <v>5112</v>
      </c>
      <c r="N400" s="240">
        <f t="shared" si="73"/>
        <v>0</v>
      </c>
      <c r="O400" s="240"/>
      <c r="P400" s="240"/>
      <c r="Q400" s="265"/>
      <c r="R400" s="265"/>
      <c r="S400" s="266"/>
      <c r="T400" s="265"/>
      <c r="U400" s="265"/>
      <c r="V400" s="265"/>
    </row>
    <row r="401" spans="1:22" ht="15.75" hidden="1" customHeight="1">
      <c r="A401" s="258" t="str">
        <f t="shared" si="74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73"/>
        <v>0</v>
      </c>
      <c r="O401" s="240"/>
      <c r="P401" s="240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482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5.75" hidden="1" customHeight="1">
      <c r="A403" s="258" t="str">
        <f t="shared" ref="A403" si="7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482"/>
      <c r="I403" s="463"/>
      <c r="J403" s="464"/>
      <c r="K403" s="464"/>
      <c r="L403" s="254" t="s">
        <v>115</v>
      </c>
      <c r="M403" s="469">
        <v>4213</v>
      </c>
      <c r="N403" s="240">
        <f t="shared" ref="N403" si="80">O403+P403</f>
        <v>0</v>
      </c>
      <c r="O403" s="240"/>
      <c r="P403" s="240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482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25.5" hidden="1" customHeight="1">
      <c r="A405" s="258" t="str">
        <f t="shared" ref="A405" si="8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36">
        <v>5112</v>
      </c>
      <c r="N405" s="240">
        <f t="shared" ref="N405" si="82">O405+P405</f>
        <v>0</v>
      </c>
      <c r="O405" s="240"/>
      <c r="P405" s="240"/>
      <c r="Q405" s="265"/>
      <c r="R405" s="265"/>
      <c r="S405" s="266"/>
      <c r="T405" s="265"/>
      <c r="U405" s="265"/>
      <c r="V405" s="265"/>
    </row>
    <row r="406" spans="1:22" ht="32.25" customHeight="1">
      <c r="B406" s="259"/>
      <c r="H406" s="247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31984.400000000001</v>
      </c>
      <c r="O406" s="448">
        <f>+O408+O418+O435</f>
        <v>73</v>
      </c>
      <c r="P406" s="448">
        <f>+P408+P418+P435</f>
        <v>31911.4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74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t="15.75" hidden="1" customHeight="1">
      <c r="A408" s="258" t="str">
        <f t="shared" si="74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89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t="15.75" hidden="1" customHeight="1">
      <c r="A409" s="258" t="str">
        <f t="shared" si="74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t="25.5" hidden="1" customHeight="1">
      <c r="A410" s="258" t="str">
        <f t="shared" si="74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t="25.5" hidden="1" customHeight="1">
      <c r="A411" s="258" t="str">
        <f t="shared" si="74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15.75" hidden="1" customHeight="1">
      <c r="A412" s="258" t="str">
        <f t="shared" si="74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463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5.75" hidden="1" customHeight="1">
      <c r="A413" s="258" t="str">
        <f t="shared" si="74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83">O413+P413</f>
        <v>0</v>
      </c>
      <c r="O413" s="240"/>
      <c r="P413" s="240"/>
      <c r="Q413" s="265"/>
      <c r="R413" s="265"/>
      <c r="S413" s="266"/>
      <c r="T413" s="265"/>
      <c r="U413" s="265"/>
      <c r="V413" s="265"/>
    </row>
    <row r="414" spans="1:22" ht="15.75" hidden="1" customHeight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t="15.75" hidden="1" customHeight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15.75" hidden="1" customHeight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84">O417</f>
        <v>0</v>
      </c>
      <c r="P416" s="466">
        <f t="shared" si="84"/>
        <v>0</v>
      </c>
      <c r="Q416" s="265"/>
      <c r="R416" s="265"/>
      <c r="S416" s="266"/>
      <c r="T416" s="265"/>
      <c r="U416" s="265"/>
      <c r="V416" s="265"/>
    </row>
    <row r="417" spans="1:22" ht="15.75" hidden="1" customHeight="1">
      <c r="B417" s="259"/>
      <c r="G417" s="264"/>
      <c r="H417" s="245"/>
      <c r="I417" s="246"/>
      <c r="J417" s="247"/>
      <c r="K417" s="247"/>
      <c r="L417" s="248" t="s">
        <v>125</v>
      </c>
      <c r="M417" s="244">
        <v>4239</v>
      </c>
      <c r="N417" s="240">
        <f t="shared" ref="N417" si="85">O417+P417</f>
        <v>0</v>
      </c>
      <c r="O417" s="240"/>
      <c r="P417" s="240"/>
      <c r="Q417" s="265"/>
      <c r="R417" s="265"/>
      <c r="S417" s="266"/>
      <c r="T417" s="265"/>
      <c r="U417" s="265"/>
      <c r="V417" s="265"/>
    </row>
    <row r="418" spans="1:22" ht="15.75" hidden="1" customHeight="1">
      <c r="A418" s="258" t="str">
        <f t="shared" si="74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89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t="15.75" hidden="1" customHeight="1">
      <c r="A419" s="258" t="str">
        <f t="shared" si="74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t="15.75" hidden="1" customHeight="1">
      <c r="A420" s="258" t="str">
        <f t="shared" si="74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86">+O424+O427+O431+O433+O422</f>
        <v>0</v>
      </c>
      <c r="P420" s="253">
        <f t="shared" si="86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4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6.25" hidden="1" customHeight="1">
      <c r="A424" s="258" t="str">
        <f t="shared" si="74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32.25" hidden="1" customHeight="1">
      <c r="A425" s="258" t="str">
        <f t="shared" si="74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7">O425+P425</f>
        <v>0</v>
      </c>
      <c r="O425" s="240"/>
      <c r="P425" s="240"/>
      <c r="Q425" s="265"/>
      <c r="R425" s="265"/>
      <c r="S425" s="266"/>
      <c r="T425" s="265"/>
      <c r="U425" s="265"/>
      <c r="V425" s="265"/>
    </row>
    <row r="426" spans="1:22" ht="25.5" hidden="1" customHeight="1">
      <c r="A426" s="258" t="str">
        <f t="shared" si="74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7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15.75" hidden="1" customHeight="1">
      <c r="A427" s="258" t="str">
        <f t="shared" si="74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15.75" hidden="1" customHeight="1">
      <c r="A428" s="258" t="str">
        <f t="shared" si="74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7"/>
        <v>0</v>
      </c>
      <c r="O428" s="240">
        <v>0</v>
      </c>
      <c r="P428" s="240">
        <v>0</v>
      </c>
      <c r="Q428" s="265"/>
      <c r="R428" s="265"/>
      <c r="S428" s="266"/>
      <c r="T428" s="265"/>
      <c r="U428" s="265"/>
      <c r="V428" s="265"/>
    </row>
    <row r="429" spans="1:22" ht="15.75" hidden="1" customHeight="1">
      <c r="A429" s="258" t="str">
        <f t="shared" si="74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74"/>
      <c r="I429" s="474"/>
      <c r="J429" s="497"/>
      <c r="K429" s="498"/>
      <c r="L429" s="397" t="s">
        <v>134</v>
      </c>
      <c r="M429" s="419">
        <v>4861</v>
      </c>
      <c r="N429" s="240">
        <f t="shared" si="87"/>
        <v>0</v>
      </c>
      <c r="O429" s="240"/>
      <c r="P429" s="240"/>
      <c r="Q429" s="265"/>
      <c r="R429" s="265"/>
      <c r="S429" s="266"/>
      <c r="T429" s="265"/>
      <c r="U429" s="265"/>
      <c r="V429" s="265"/>
    </row>
    <row r="430" spans="1:22" ht="15.75" hidden="1" customHeight="1">
      <c r="A430" s="258" t="str">
        <f t="shared" si="74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7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15.75" hidden="1" customHeight="1">
      <c r="A431" s="258"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t="15.75" hidden="1" customHeight="1">
      <c r="A432" s="258" t="str">
        <f t="shared" si="74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252" t="s">
        <v>134</v>
      </c>
      <c r="M432" s="236">
        <v>4861</v>
      </c>
      <c r="N432" s="240">
        <f t="shared" si="87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15.75" hidden="1" customHeight="1">
      <c r="A433" s="258" t="str">
        <f t="shared" si="74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t="15.75" hidden="1" customHeight="1">
      <c r="A434" s="258" t="str">
        <f t="shared" si="74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252" t="s">
        <v>134</v>
      </c>
      <c r="M434" s="236">
        <v>4861</v>
      </c>
      <c r="N434" s="240">
        <f t="shared" si="87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5.5" customHeight="1">
      <c r="A435" s="258" t="str">
        <f t="shared" ref="A435:A476" si="88">CONCATENATE(B435,C435,D435,E435,F435,G435)</f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89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31984.400000000001</v>
      </c>
      <c r="O435" s="460">
        <f>+O437</f>
        <v>73</v>
      </c>
      <c r="P435" s="460">
        <f>+P437</f>
        <v>31911.4</v>
      </c>
      <c r="Q435" s="265"/>
      <c r="R435" s="265"/>
      <c r="S435" s="266"/>
      <c r="T435" s="265"/>
      <c r="U435" s="265"/>
      <c r="V435" s="265"/>
    </row>
    <row r="436" spans="1:22" ht="15.75" customHeight="1">
      <c r="A436" s="258" t="str">
        <f t="shared" si="8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15.75" customHeight="1">
      <c r="A437" s="258" t="str">
        <f t="shared" si="8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31984.400000000001</v>
      </c>
      <c r="O437" s="253">
        <f t="shared" ref="O437:P437" si="89">+O439+O443+O449+O458+O467</f>
        <v>73</v>
      </c>
      <c r="P437" s="253">
        <f t="shared" si="89"/>
        <v>31911.4</v>
      </c>
      <c r="Q437" s="265"/>
      <c r="R437" s="265"/>
      <c r="S437" s="266"/>
      <c r="T437" s="265"/>
      <c r="U437" s="265"/>
      <c r="V437" s="265"/>
    </row>
    <row r="438" spans="1:22" ht="15.75" customHeight="1">
      <c r="A438" s="258" t="str">
        <f t="shared" si="8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4" hidden="1" customHeight="1">
      <c r="A439" s="258" t="str">
        <f t="shared" si="8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482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3" hidden="1" customHeight="1">
      <c r="A440" s="258" t="str">
        <f t="shared" si="8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90">O440+P440</f>
        <v>0</v>
      </c>
      <c r="O440" s="240"/>
      <c r="P440" s="240">
        <v>0</v>
      </c>
      <c r="Q440" s="265"/>
      <c r="R440" s="265"/>
      <c r="S440" s="266"/>
      <c r="T440" s="265"/>
      <c r="U440" s="265"/>
      <c r="V440" s="265"/>
    </row>
    <row r="441" spans="1:22" ht="25.5" hidden="1" customHeight="1">
      <c r="A441" s="258" t="str">
        <f t="shared" si="8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396"/>
      <c r="I441" s="474"/>
      <c r="J441" s="475"/>
      <c r="K441" s="476"/>
      <c r="L441" s="477" t="s">
        <v>240</v>
      </c>
      <c r="M441" s="419">
        <v>4269</v>
      </c>
      <c r="N441" s="240">
        <f t="shared" si="9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 customHeight="1">
      <c r="A442" s="258" t="str">
        <f t="shared" si="8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396"/>
      <c r="I442" s="474"/>
      <c r="J442" s="475"/>
      <c r="K442" s="476"/>
      <c r="L442" s="477" t="s">
        <v>267</v>
      </c>
      <c r="M442" s="419">
        <v>4521</v>
      </c>
      <c r="N442" s="240">
        <f t="shared" si="9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5.5" hidden="1" customHeight="1">
      <c r="A443" s="258" t="str">
        <f t="shared" si="8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482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5.75" hidden="1" customHeight="1">
      <c r="A444" s="258" t="str">
        <f t="shared" si="8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9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t="15.75" hidden="1" customHeight="1">
      <c r="A445" s="258" t="str">
        <f t="shared" si="8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9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15.75" hidden="1" customHeight="1">
      <c r="A446" s="258" t="str">
        <f t="shared" si="8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9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t="15.75" hidden="1" customHeight="1">
      <c r="A447" s="258" t="str">
        <f t="shared" si="8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90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t="15.75" hidden="1" customHeight="1">
      <c r="A448" s="258" t="str">
        <f t="shared" si="8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90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8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482"/>
      <c r="I449" s="463"/>
      <c r="J449" s="464"/>
      <c r="K449" s="464"/>
      <c r="L449" s="465" t="s">
        <v>266</v>
      </c>
      <c r="M449" s="459"/>
      <c r="N449" s="466">
        <f>O449+P449</f>
        <v>31911.4</v>
      </c>
      <c r="O449" s="466">
        <f>SUM(O450:O457)</f>
        <v>0</v>
      </c>
      <c r="P449" s="466">
        <f>SUM(P450:P457)</f>
        <v>31911.4</v>
      </c>
      <c r="Q449" s="265"/>
      <c r="R449" s="265"/>
      <c r="S449" s="266"/>
      <c r="T449" s="265"/>
      <c r="U449" s="265"/>
      <c r="V449" s="265"/>
    </row>
    <row r="450" spans="1:22" ht="15.75" hidden="1" customHeight="1">
      <c r="A450" s="258" t="str">
        <f t="shared" si="8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9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8.5" hidden="1" customHeight="1">
      <c r="A451" s="258" t="str">
        <f t="shared" si="8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90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t="15.75" hidden="1" customHeight="1">
      <c r="A452" s="258" t="str">
        <f t="shared" si="8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9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 customHeight="1">
      <c r="A453" s="258" t="str">
        <f t="shared" si="8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9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15.75" hidden="1" customHeight="1">
      <c r="A454" s="258" t="str">
        <f t="shared" si="8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9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25.5" hidden="1" customHeight="1">
      <c r="A455" s="258" t="str">
        <f t="shared" si="8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90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5.75" customHeight="1">
      <c r="A456" s="258" t="str">
        <f t="shared" si="8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90"/>
        <v>21958.5</v>
      </c>
      <c r="O456" s="240">
        <v>0</v>
      </c>
      <c r="P456" s="240">
        <v>21958.5</v>
      </c>
      <c r="Q456" s="265"/>
      <c r="R456" s="265"/>
      <c r="S456" s="266"/>
      <c r="T456" s="265"/>
      <c r="U456" s="265"/>
      <c r="V456" s="265"/>
    </row>
    <row r="457" spans="1:22" ht="15.75" customHeight="1">
      <c r="A457" s="258" t="str">
        <f t="shared" si="8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9952.9</v>
      </c>
      <c r="O457" s="240"/>
      <c r="P457" s="240">
        <v>9952.9</v>
      </c>
      <c r="Q457" s="265"/>
      <c r="R457" s="265"/>
      <c r="S457" s="266"/>
      <c r="T457" s="265"/>
      <c r="U457" s="265"/>
      <c r="V457" s="265"/>
    </row>
    <row r="458" spans="1:22" ht="28.5" customHeight="1">
      <c r="A458" s="258" t="str">
        <f t="shared" si="8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482"/>
      <c r="I458" s="463"/>
      <c r="J458" s="464"/>
      <c r="K458" s="464"/>
      <c r="L458" s="465" t="s">
        <v>269</v>
      </c>
      <c r="M458" s="459"/>
      <c r="N458" s="466">
        <f>O458+P458</f>
        <v>73</v>
      </c>
      <c r="O458" s="466">
        <f>SUM(O459:O466)</f>
        <v>73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t="23.25" hidden="1" customHeight="1">
      <c r="A459" s="258" t="str">
        <f t="shared" si="8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7.75" customHeight="1">
      <c r="A460" s="258" t="str">
        <f t="shared" si="8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91">O460+P460</f>
        <v>73</v>
      </c>
      <c r="O460" s="240">
        <v>73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t="25.5" hidden="1" customHeight="1">
      <c r="A461" s="258" t="str">
        <f t="shared" si="8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9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7" hidden="1" customHeight="1">
      <c r="A462" s="258" t="str">
        <f t="shared" si="8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9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t="25.5" hidden="1" customHeight="1">
      <c r="A463" s="258" t="str">
        <f t="shared" si="8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9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8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9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43" ht="15.75" hidden="1" customHeight="1">
      <c r="B465" s="259"/>
      <c r="H465" s="474"/>
      <c r="I465" s="474"/>
      <c r="J465" s="497"/>
      <c r="K465" s="498"/>
      <c r="L465" s="252" t="s">
        <v>173</v>
      </c>
      <c r="M465" s="236">
        <v>5112</v>
      </c>
      <c r="N465" s="240">
        <f t="shared" si="9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43" ht="15.75" hidden="1" customHeight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9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43" ht="25.5" hidden="1" customHeight="1">
      <c r="A467" s="258" t="str">
        <f t="shared" si="8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482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43" ht="22.5" hidden="1" customHeight="1">
      <c r="A468" s="258" t="str">
        <f t="shared" si="8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482"/>
      <c r="I468" s="463"/>
      <c r="J468" s="464"/>
      <c r="K468" s="464"/>
      <c r="L468" s="252" t="s">
        <v>142</v>
      </c>
      <c r="M468" s="236">
        <v>4251</v>
      </c>
      <c r="N468" s="240">
        <f t="shared" si="9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43" ht="15.75" hidden="1" customHeight="1">
      <c r="A469" s="258" t="str">
        <f t="shared" si="8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91"/>
        <v>0</v>
      </c>
      <c r="O469" s="240"/>
      <c r="P469" s="240"/>
      <c r="Q469" s="265"/>
      <c r="R469" s="265"/>
      <c r="S469" s="266"/>
      <c r="T469" s="265"/>
      <c r="U469" s="265"/>
      <c r="V469" s="265"/>
    </row>
    <row r="470" spans="1:243" ht="15.75" hidden="1" customHeight="1">
      <c r="A470" s="258" t="str">
        <f t="shared" si="88"/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7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92">+O472</f>
        <v>0</v>
      </c>
      <c r="P470" s="448">
        <f t="shared" si="92"/>
        <v>0</v>
      </c>
      <c r="Q470" s="265"/>
      <c r="R470" s="265"/>
      <c r="S470" s="266"/>
      <c r="T470" s="265"/>
      <c r="U470" s="265"/>
      <c r="V470" s="265"/>
    </row>
    <row r="471" spans="1:243" ht="15.75" hidden="1" customHeight="1">
      <c r="A471" s="258" t="str">
        <f t="shared" si="88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43" ht="15.75" hidden="1" customHeight="1">
      <c r="A472" s="258" t="str">
        <f t="shared" si="88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89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93">+O474</f>
        <v>0</v>
      </c>
      <c r="P472" s="460">
        <f t="shared" si="93"/>
        <v>0</v>
      </c>
      <c r="Q472" s="265"/>
      <c r="R472" s="265"/>
      <c r="S472" s="266"/>
      <c r="T472" s="265"/>
      <c r="U472" s="265"/>
      <c r="V472" s="265"/>
    </row>
    <row r="473" spans="1:243" ht="15.75" hidden="1" customHeight="1">
      <c r="A473" s="258" t="str">
        <f t="shared" si="88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43" ht="15.75" hidden="1" customHeight="1">
      <c r="A474" s="258" t="str">
        <f t="shared" si="88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43" ht="25.5" hidden="1" customHeight="1">
      <c r="A475" s="258" t="str">
        <f t="shared" si="88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43" ht="38.450000000000003" hidden="1" customHeight="1">
      <c r="A476" s="258" t="str">
        <f t="shared" si="88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482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43" ht="15.75" hidden="1" customHeight="1">
      <c r="A477" s="258" t="str">
        <f t="shared" ref="A477:A531" si="94">CONCATENATE(B477,C477,D477,E477,F477,G477)</f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95">O477+P477</f>
        <v>0</v>
      </c>
      <c r="O477" s="240"/>
      <c r="P477" s="240"/>
      <c r="Q477" s="265"/>
      <c r="R477" s="265"/>
      <c r="S477" s="266"/>
      <c r="T477" s="265"/>
      <c r="U477" s="265"/>
      <c r="V477" s="265"/>
    </row>
    <row r="478" spans="1:243" ht="25.5" hidden="1" customHeight="1">
      <c r="A478" s="258" t="str">
        <f t="shared" si="9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96">O478+P478</f>
        <v>0</v>
      </c>
      <c r="O478" s="240"/>
      <c r="P478" s="240"/>
      <c r="Q478" s="265"/>
      <c r="R478" s="265"/>
      <c r="S478" s="266"/>
      <c r="T478" s="265"/>
      <c r="U478" s="265"/>
      <c r="V478" s="265"/>
    </row>
    <row r="479" spans="1:243" ht="24" hidden="1" customHeight="1">
      <c r="A479" s="258" t="str">
        <f t="shared" si="9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482"/>
      <c r="I479" s="463"/>
      <c r="J479" s="464"/>
      <c r="K479" s="464"/>
      <c r="L479" s="465" t="s">
        <v>282</v>
      </c>
      <c r="M479" s="459"/>
      <c r="N479" s="466">
        <f t="shared" si="9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43" s="511" customFormat="1" ht="25.5" hidden="1" customHeight="1">
      <c r="A480" s="258" t="str">
        <f t="shared" si="9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96"/>
        <v>0</v>
      </c>
      <c r="O480" s="240"/>
      <c r="P480" s="240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  <c r="IB480" s="267"/>
      <c r="IC480" s="267"/>
      <c r="ID480" s="267"/>
      <c r="IE480" s="267"/>
      <c r="IF480" s="267"/>
      <c r="IG480" s="267"/>
      <c r="IH480" s="267"/>
      <c r="II480" s="267"/>
    </row>
    <row r="481" spans="1:22" ht="24" hidden="1" customHeight="1">
      <c r="A481" s="258" t="str">
        <f t="shared" ref="A481:A482" si="9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482"/>
      <c r="I481" s="463"/>
      <c r="J481" s="464"/>
      <c r="K481" s="464"/>
      <c r="L481" s="465" t="s">
        <v>906</v>
      </c>
      <c r="M481" s="459"/>
      <c r="N481" s="466">
        <f t="shared" ref="N481:N482" si="9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5.75" hidden="1" customHeight="1">
      <c r="A482" s="258" t="str">
        <f t="shared" si="9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98"/>
        <v>0</v>
      </c>
      <c r="O482" s="240"/>
      <c r="P482" s="240"/>
      <c r="Q482" s="265"/>
      <c r="R482" s="265"/>
      <c r="S482" s="266"/>
      <c r="T482" s="265"/>
      <c r="U482" s="265"/>
      <c r="V482" s="265"/>
    </row>
    <row r="483" spans="1:22" ht="15.75" hidden="1" customHeight="1">
      <c r="A483" s="258" t="str">
        <f t="shared" si="9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7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t="15.75" hidden="1" customHeight="1">
      <c r="A484" s="258" t="str">
        <f t="shared" si="9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t="25.5" hidden="1" customHeight="1">
      <c r="A485" s="258" t="str">
        <f t="shared" si="9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89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t="15.75" hidden="1" customHeight="1">
      <c r="A486" s="258" t="str">
        <f t="shared" si="9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t="15.75" hidden="1" customHeight="1">
      <c r="A487" s="258" t="str">
        <f t="shared" si="9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99">+O489+O494+O504+O508</f>
        <v>0</v>
      </c>
      <c r="P487" s="253">
        <f t="shared" si="99"/>
        <v>0</v>
      </c>
      <c r="Q487" s="265"/>
      <c r="R487" s="265"/>
      <c r="S487" s="266"/>
      <c r="T487" s="265"/>
      <c r="U487" s="265"/>
      <c r="V487" s="265"/>
    </row>
    <row r="488" spans="1:22" ht="25.5" hidden="1" customHeight="1">
      <c r="A488" s="258" t="str">
        <f t="shared" si="9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t="15.75" hidden="1" customHeight="1">
      <c r="A489" s="258" t="str">
        <f t="shared" si="9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482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100">SUM(O490:O493)</f>
        <v>0</v>
      </c>
      <c r="P489" s="466">
        <f t="shared" si="100"/>
        <v>0</v>
      </c>
      <c r="Q489" s="265"/>
      <c r="R489" s="265"/>
      <c r="S489" s="266"/>
      <c r="T489" s="265"/>
      <c r="U489" s="265"/>
      <c r="V489" s="265"/>
    </row>
    <row r="490" spans="1:22" ht="15.75" hidden="1" customHeight="1">
      <c r="A490" s="258" t="str">
        <f t="shared" si="9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3" si="10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25.5" hidden="1" customHeight="1">
      <c r="A491" s="258" t="str">
        <f t="shared" si="9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10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5.5" hidden="1" customHeight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10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38.25" hidden="1" customHeight="1">
      <c r="A493" s="258" t="str">
        <f t="shared" ref="A493" si="10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10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9.25" hidden="1" customHeight="1">
      <c r="A494" s="258" t="str">
        <f t="shared" si="9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482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t="15.75" hidden="1" customHeight="1">
      <c r="A495" s="258" t="str">
        <f t="shared" si="9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10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t="15.75" hidden="1" customHeight="1">
      <c r="A496" s="258" t="str">
        <f t="shared" si="9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10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9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10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5.75" hidden="1" customHeight="1">
      <c r="A498" s="258" t="str">
        <f t="shared" si="9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101"/>
        <v>0</v>
      </c>
      <c r="O498" s="240"/>
      <c r="P498" s="240"/>
      <c r="Q498" s="265"/>
      <c r="R498" s="265"/>
      <c r="S498" s="266"/>
      <c r="T498" s="265"/>
      <c r="U498" s="265"/>
      <c r="V498" s="265"/>
    </row>
    <row r="499" spans="1:22" ht="38.25" hidden="1" customHeight="1">
      <c r="A499" s="258" t="str">
        <f t="shared" si="9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10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t="25.5" hidden="1" customHeight="1">
      <c r="A500" s="258" t="str">
        <f t="shared" si="9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10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t="15.75" hidden="1" customHeight="1">
      <c r="A501" s="258" t="str">
        <f t="shared" si="9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10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.75" hidden="1" customHeight="1">
      <c r="A502" s="258" t="str">
        <f t="shared" si="9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10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t="25.5" hidden="1" customHeight="1">
      <c r="A503" s="258" t="str">
        <f t="shared" si="9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10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9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9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ref="N505:N507" si="104">O505+P505</f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9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104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9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104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9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t="15.75" hidden="1" customHeight="1">
      <c r="A509" s="258" t="str">
        <f t="shared" ref="A509" si="105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106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9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9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9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107">+O514+O516</f>
        <v>0</v>
      </c>
      <c r="P512" s="253">
        <f t="shared" si="107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9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9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9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108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9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9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108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9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9">+O520</f>
        <v>0</v>
      </c>
      <c r="P518" s="253">
        <f t="shared" si="109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9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9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4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1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4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1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4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1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4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12">+O529+O538+O540</f>
        <v>0</v>
      </c>
      <c r="P527" s="253">
        <f t="shared" si="11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4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4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13">SUM(O530:O537)</f>
        <v>0</v>
      </c>
      <c r="P529" s="466">
        <f t="shared" si="11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1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4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 t="shared" si="11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ref="A532:A586" si="115">CONCATENATE(B532,C532,D532,E532,F532,G532)</f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1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15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1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15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1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115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16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si="115"/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16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15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1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15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15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1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115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t="25.5" hidden="1" customHeight="1">
      <c r="A541" s="258" t="str">
        <f t="shared" si="115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17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1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1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115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115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15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15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15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15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115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115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15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115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20">+O554</f>
        <v>0</v>
      </c>
      <c r="P552" s="253">
        <f t="shared" si="12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115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115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15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2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115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2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115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2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t="25.5" hidden="1" customHeight="1">
      <c r="A558" s="258" t="str">
        <f t="shared" si="115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2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15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15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15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2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15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15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23">SUM(O564:O565)</f>
        <v>0</v>
      </c>
      <c r="P563" s="466">
        <f t="shared" si="12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15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2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ref="A565" si="125">CONCATENATE(B565,C565,D565,E565,F565,G565)</f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2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115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115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115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115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115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115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115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26">+O574+O579+O583+O587+O589+O591+O593</f>
        <v>0</v>
      </c>
      <c r="P572" s="253">
        <f t="shared" si="126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115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5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5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2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2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0.75" hidden="1" customHeight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2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2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2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2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2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2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2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2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3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31">O594</f>
        <v>0</v>
      </c>
      <c r="P593" s="466">
        <f t="shared" si="13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3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ref="A595:A604" si="133">CONCATENATE(B595,C595,D595,E595,F595,G595)</f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33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33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33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34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33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34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33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33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33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33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33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35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35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36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37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38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38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39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9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9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9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9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9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9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9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9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9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9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9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9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9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40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41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41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41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41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41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41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41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41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41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42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590</v>
      </c>
      <c r="O659" s="448">
        <f>+O661+O667+O688+O741</f>
        <v>590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43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44">+O671+O679+O682+O685</f>
        <v>0</v>
      </c>
      <c r="P669" s="253">
        <f t="shared" si="144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45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45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45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45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45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46">SUM(O683:O684)</f>
        <v>0</v>
      </c>
      <c r="P682" s="466">
        <f t="shared" si="146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47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47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48">SUM(O686:O687)</f>
        <v>0</v>
      </c>
      <c r="P685" s="466">
        <f t="shared" si="148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49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49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590</v>
      </c>
      <c r="O688" s="460">
        <f>+O690</f>
        <v>590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590</v>
      </c>
      <c r="O690" s="253">
        <f t="shared" ref="O690:P690" si="150">+O692+O700+O706+O708+O714+O721+O725+O733+O739</f>
        <v>590</v>
      </c>
      <c r="P690" s="253">
        <f t="shared" si="150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51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51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51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51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51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51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51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5.6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911</v>
      </c>
      <c r="M700" s="459"/>
      <c r="N700" s="466">
        <f>O700+P700</f>
        <v>590</v>
      </c>
      <c r="O700" s="466">
        <f>SUM(O701:O705)</f>
        <v>590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51"/>
        <v>590</v>
      </c>
      <c r="O701" s="240">
        <v>590</v>
      </c>
      <c r="P701" s="240">
        <v>0</v>
      </c>
      <c r="Q701" s="265"/>
      <c r="R701" s="265"/>
      <c r="S701" s="266"/>
      <c r="T701" s="265"/>
      <c r="U701" s="265"/>
      <c r="V701" s="265"/>
    </row>
    <row r="702" spans="1:22" ht="27.6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51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51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52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51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51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51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51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51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53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51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51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51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51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54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51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55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51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51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51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51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51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51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56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51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51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51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51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7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8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8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8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59">SUM(O740)</f>
        <v>0</v>
      </c>
      <c r="P739" s="466">
        <f t="shared" si="159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60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61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61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62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62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M758" s="502"/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M759" s="502"/>
      <c r="N759" s="267"/>
      <c r="O759" s="267"/>
    </row>
    <row r="760" spans="1:22">
      <c r="M760" s="502"/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M761" s="502"/>
      <c r="N761" s="267"/>
      <c r="O761" s="267"/>
    </row>
    <row r="762" spans="1:22">
      <c r="M762" s="502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H1" sqref="A1:XFD1048576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590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930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1489</v>
      </c>
      <c r="O13" s="448">
        <f>+O14+O109+O141+O319+O406+O470+O483+O568+O659+O749</f>
        <v>139</v>
      </c>
      <c r="P13" s="448">
        <f>+P14+P109+P141+P319+P406+P470+P483+P568+P659+P749</f>
        <v>1350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1489</v>
      </c>
      <c r="O14" s="448">
        <f>+O16+O66+O84+O99</f>
        <v>139</v>
      </c>
      <c r="P14" s="448">
        <f>+P16+P66+P84+P99</f>
        <v>1350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139</v>
      </c>
      <c r="O16" s="460">
        <f>+O18+O60</f>
        <v>139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139</v>
      </c>
      <c r="O18" s="253">
        <f>+O20+O55</f>
        <v>139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139</v>
      </c>
      <c r="O20" s="466">
        <f>SUM(O21:O54)</f>
        <v>139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139</v>
      </c>
      <c r="O25" s="240">
        <v>139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1350</v>
      </c>
      <c r="O84" s="460">
        <f>+O86</f>
        <v>0</v>
      </c>
      <c r="P84" s="460">
        <f>+P86</f>
        <v>1350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1350</v>
      </c>
      <c r="O86" s="253">
        <f t="shared" ref="O86:P86" si="7">+O88+O91+O93+O95+O97</f>
        <v>0</v>
      </c>
      <c r="P86" s="253">
        <f t="shared" si="7"/>
        <v>1350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1350</v>
      </c>
      <c r="O88" s="466">
        <f>SUM(O89:O90)</f>
        <v>0</v>
      </c>
      <c r="P88" s="466">
        <f>SUM(P90)</f>
        <v>1350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1350</v>
      </c>
      <c r="O90" s="240">
        <v>0</v>
      </c>
      <c r="P90" s="240">
        <v>1350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>
        <v>0</v>
      </c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>
        <v>0</v>
      </c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>
        <v>0</v>
      </c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>
        <v>0</v>
      </c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776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H1" sqref="A1:XFD1048576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591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1.25" customHeight="1">
      <c r="A7" s="258" t="s">
        <v>490</v>
      </c>
      <c r="H7" s="566" t="s">
        <v>918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2388.6999999999998</v>
      </c>
      <c r="O13" s="448">
        <f>+O14+O109+O141+O319+O406+O470+O483+O568+O659+O749</f>
        <v>198.7</v>
      </c>
      <c r="P13" s="448">
        <f>+P14+P109+P141+P319+P406+P470+P483+P568+P659+P749</f>
        <v>2190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1988.7</v>
      </c>
      <c r="O14" s="448">
        <f>+O16+O66+O84+O99</f>
        <v>148.69999999999999</v>
      </c>
      <c r="P14" s="448">
        <f>+P16+P66+P84+P99</f>
        <v>1840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148.69999999999999</v>
      </c>
      <c r="O16" s="460">
        <f>+O18+O60</f>
        <v>148.69999999999999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148.69999999999999</v>
      </c>
      <c r="O18" s="253">
        <f>+O20+O55</f>
        <v>148.69999999999999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148.69999999999999</v>
      </c>
      <c r="O20" s="466">
        <f>SUM(O21:O54)</f>
        <v>148.69999999999999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148.69999999999999</v>
      </c>
      <c r="O25" s="240">
        <v>148.69999999999999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1840</v>
      </c>
      <c r="O84" s="460">
        <f>+O86</f>
        <v>0</v>
      </c>
      <c r="P84" s="460">
        <f>+P86</f>
        <v>1840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1840</v>
      </c>
      <c r="O86" s="253">
        <f t="shared" ref="O86:P86" si="7">+O88+O91+O93+O95+O97</f>
        <v>0</v>
      </c>
      <c r="P86" s="253">
        <f t="shared" si="7"/>
        <v>1840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1840</v>
      </c>
      <c r="O88" s="466">
        <f>SUM(O89:O90)</f>
        <v>0</v>
      </c>
      <c r="P88" s="466">
        <f>SUM(P90)</f>
        <v>1840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1840</v>
      </c>
      <c r="O90" s="240">
        <v>0</v>
      </c>
      <c r="P90" s="240">
        <v>1840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100</v>
      </c>
      <c r="O141" s="448">
        <f>+O143+O165+O172+O260+O272</f>
        <v>0</v>
      </c>
      <c r="P141" s="448">
        <f t="shared" ref="P141" si="15">+P143+P165+P172+P260+P272</f>
        <v>100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>+O147+O149+O151+O154+O157+O159+O161+O163</f>
        <v>0</v>
      </c>
      <c r="P145" s="253">
        <f t="shared" ref="P145" si="16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100</v>
      </c>
      <c r="O172" s="460">
        <f>+O174+O246</f>
        <v>0</v>
      </c>
      <c r="P172" s="460">
        <f>+P174+P246</f>
        <v>100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100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100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21" hidden="1" customHeight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100</v>
      </c>
      <c r="O185" s="466">
        <f>SUM(O186:O188)</f>
        <v>0</v>
      </c>
      <c r="P185" s="466">
        <f>SUM(P186:P188)</f>
        <v>100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100</v>
      </c>
      <c r="O188" s="240"/>
      <c r="P188" s="240">
        <v>100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/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/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300</v>
      </c>
      <c r="O406" s="448">
        <f>+O408+O418+O435</f>
        <v>50</v>
      </c>
      <c r="P406" s="448">
        <f>+P408+P418+P435</f>
        <v>250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300</v>
      </c>
      <c r="O435" s="460">
        <f>+O437</f>
        <v>50</v>
      </c>
      <c r="P435" s="460">
        <f>+P437</f>
        <v>250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300</v>
      </c>
      <c r="O437" s="253">
        <f t="shared" ref="O437:P437" si="80">+O439+O443+O449+O458+O467</f>
        <v>50</v>
      </c>
      <c r="P437" s="253">
        <f t="shared" si="80"/>
        <v>250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300</v>
      </c>
      <c r="O449" s="466">
        <f>SUM(O450:O457)</f>
        <v>50</v>
      </c>
      <c r="P449" s="466">
        <f>SUM(P450:P457)</f>
        <v>250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50</v>
      </c>
      <c r="O451" s="240">
        <v>50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250</v>
      </c>
      <c r="O456" s="239">
        <v>0</v>
      </c>
      <c r="P456" s="239">
        <v>250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776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5.42578125" style="511" customWidth="1"/>
    <col min="15" max="15" width="16" style="511" customWidth="1"/>
    <col min="16" max="16" width="14.71093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592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4.5" customHeight="1">
      <c r="A7" s="258" t="s">
        <v>490</v>
      </c>
      <c r="H7" s="566" t="s">
        <v>919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615"/>
      <c r="I8" s="615"/>
      <c r="J8" s="615"/>
      <c r="K8" s="615"/>
      <c r="L8" s="615"/>
      <c r="M8" s="615"/>
      <c r="N8" s="615"/>
      <c r="O8" s="615"/>
      <c r="P8" s="615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21491.500000000004</v>
      </c>
      <c r="O13" s="448">
        <f>+O14+O109+O141+O319+O406+O470+O483+O568+O659+O749</f>
        <v>578.6</v>
      </c>
      <c r="P13" s="448">
        <f>+P14+P109+P141+P319+P406+P470+P483+P568+P659+P749</f>
        <v>20912.900000000005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1533.9</v>
      </c>
      <c r="O14" s="448">
        <f>+O16+O66+O84+O99</f>
        <v>331.5</v>
      </c>
      <c r="P14" s="448">
        <f>+P16+P66+P84+P99</f>
        <v>1202.4000000000001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1533.9</v>
      </c>
      <c r="O16" s="460">
        <f>+O18+O60</f>
        <v>331.5</v>
      </c>
      <c r="P16" s="460">
        <f>+P18+P60</f>
        <v>1202.4000000000001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1533.9</v>
      </c>
      <c r="O18" s="253">
        <f>+O20+O55</f>
        <v>331.5</v>
      </c>
      <c r="P18" s="253">
        <f>+P20+P55</f>
        <v>1202.4000000000001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1533.9</v>
      </c>
      <c r="O20" s="466">
        <f>SUM(O21:O54)</f>
        <v>331.5</v>
      </c>
      <c r="P20" s="466">
        <f>SUM(P21:P54)</f>
        <v>1202.4000000000001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331.5</v>
      </c>
      <c r="O25" s="240">
        <v>331.5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1202.4000000000001</v>
      </c>
      <c r="O51" s="240"/>
      <c r="P51" s="240">
        <v>1202.4000000000001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143.1</v>
      </c>
      <c r="O141" s="448">
        <f>+O143+O165+O172+O260+O272</f>
        <v>143.1</v>
      </c>
      <c r="P141" s="448">
        <f t="shared" ref="P141" si="15">+P143+P165+P172+P260+P272</f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143.1</v>
      </c>
      <c r="O172" s="460">
        <f>+O174</f>
        <v>143.1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143.1</v>
      </c>
      <c r="O174" s="253">
        <f>+O176+O179+O181+O185+O189+O194+O198+O200+O206+O213+O217+O220+O224+O231+O234+O236+O238+O244</f>
        <v>143.1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143.1</v>
      </c>
      <c r="O176" s="466">
        <f>SUM(O177:O178)</f>
        <v>143.1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143.1</v>
      </c>
      <c r="O177" s="239">
        <v>143.1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SUM(O207:O212)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19710.500000000004</v>
      </c>
      <c r="O406" s="448">
        <f>+O408+O418+O435</f>
        <v>0</v>
      </c>
      <c r="P406" s="448">
        <f>+P408+P418+P435</f>
        <v>19710.500000000004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19710.500000000004</v>
      </c>
      <c r="O435" s="460">
        <f>+O437</f>
        <v>0</v>
      </c>
      <c r="P435" s="460">
        <f>+P437</f>
        <v>19710.500000000004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19710.500000000004</v>
      </c>
      <c r="O437" s="253">
        <f t="shared" ref="O437:P437" si="80">+O439+O443+O449+O458+O467</f>
        <v>0</v>
      </c>
      <c r="P437" s="253">
        <f t="shared" si="80"/>
        <v>19710.500000000004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0.75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4.75" hidden="1" customHeight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>
        <v>0</v>
      </c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19710.500000000004</v>
      </c>
      <c r="O449" s="466">
        <f>SUM(O450:O457)</f>
        <v>0</v>
      </c>
      <c r="P449" s="466">
        <f>SUM(P450:P457)</f>
        <v>19710.500000000004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16832.100000000002</v>
      </c>
      <c r="O456" s="239"/>
      <c r="P456" s="239">
        <f>16360.2+471.9</f>
        <v>16832.100000000002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2878.4</v>
      </c>
      <c r="O457" s="240"/>
      <c r="P457" s="240">
        <v>2878.4</v>
      </c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>
        <v>0</v>
      </c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104</v>
      </c>
      <c r="O659" s="448">
        <f>+O661+O667+O688+O741</f>
        <v>104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104</v>
      </c>
      <c r="O688" s="460">
        <f>+O690</f>
        <v>104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104</v>
      </c>
      <c r="O690" s="253">
        <f t="shared" ref="O690:P690" si="139">+O692+O700+O706+O708+O714+O721+O725+O733+O739</f>
        <v>104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3.9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911</v>
      </c>
      <c r="M700" s="459"/>
      <c r="N700" s="466">
        <f>O700+P700</f>
        <v>25</v>
      </c>
      <c r="O700" s="466">
        <f>SUM(O701:O705)</f>
        <v>25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</v>
      </c>
      <c r="O702" s="240">
        <v>25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912</v>
      </c>
      <c r="M714" s="459"/>
      <c r="N714" s="466">
        <f>O714+P714</f>
        <v>79</v>
      </c>
      <c r="O714" s="466">
        <f>SUM(O715:O720)</f>
        <v>79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79</v>
      </c>
      <c r="O716" s="240">
        <v>79</v>
      </c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5.140625" style="511" customWidth="1"/>
    <col min="16" max="16" width="15.140625" style="267" customWidth="1"/>
    <col min="17" max="20" width="9.140625" style="267"/>
    <col min="21" max="21" width="14.42578125" style="267" bestFit="1" customWidth="1"/>
    <col min="22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852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920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15373.8</v>
      </c>
      <c r="O13" s="448">
        <f>+O14+O109+O141+O319+O406+O470+O483+O568+O659+O749</f>
        <v>157.80000000000001</v>
      </c>
      <c r="P13" s="448">
        <f>+P14+P109+P141+P319+P406+P470+P483+P568+P659+P749</f>
        <v>15216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6253.8</v>
      </c>
      <c r="O14" s="448">
        <f>+O16+O66+O84+O99</f>
        <v>157.80000000000001</v>
      </c>
      <c r="P14" s="448">
        <f>+P16+P66+P84+P99</f>
        <v>6096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157.80000000000001</v>
      </c>
      <c r="O16" s="460">
        <f>+O18+O60</f>
        <v>157.80000000000001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157.80000000000001</v>
      </c>
      <c r="O18" s="253">
        <f>+O20+O55</f>
        <v>157.80000000000001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157.80000000000001</v>
      </c>
      <c r="O20" s="466">
        <f>SUM(O21:O54)</f>
        <v>157.80000000000001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157.80000000000001</v>
      </c>
      <c r="O25" s="240">
        <v>157.80000000000001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6096</v>
      </c>
      <c r="O84" s="460">
        <f>+O86</f>
        <v>0</v>
      </c>
      <c r="P84" s="460">
        <f>+P86</f>
        <v>6096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6096</v>
      </c>
      <c r="O86" s="253">
        <f t="shared" ref="O86:P86" si="7">+O88+O91+O93+O95+O97</f>
        <v>0</v>
      </c>
      <c r="P86" s="253">
        <f t="shared" si="7"/>
        <v>6096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6096</v>
      </c>
      <c r="O88" s="466">
        <f>SUM(O89:O90)</f>
        <v>0</v>
      </c>
      <c r="P88" s="466">
        <f>SUM(P90)</f>
        <v>6096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6096</v>
      </c>
      <c r="O90" s="240">
        <v>0</v>
      </c>
      <c r="P90" s="240">
        <v>6096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9120</v>
      </c>
      <c r="O141" s="448">
        <f t="shared" ref="O141:P141" si="15">+O143+O165+O172+O260+O272</f>
        <v>0</v>
      </c>
      <c r="P141" s="448">
        <f t="shared" si="15"/>
        <v>9120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9120</v>
      </c>
      <c r="O172" s="460">
        <f>+O174+O246</f>
        <v>0</v>
      </c>
      <c r="P172" s="460">
        <f>+P174+P246</f>
        <v>9120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9120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9120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9120</v>
      </c>
      <c r="O224" s="466">
        <f>SUM(O225:O230)</f>
        <v>0</v>
      </c>
      <c r="P224" s="466">
        <f>SUM(P225:P230)</f>
        <v>9120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9120</v>
      </c>
      <c r="O229" s="240"/>
      <c r="P229" s="240">
        <v>9120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776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5.140625" style="511" customWidth="1"/>
    <col min="16" max="16" width="13" style="267" customWidth="1"/>
    <col min="17" max="18" width="9.140625" style="267"/>
    <col min="19" max="19" width="12.1406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593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1.5" customHeight="1">
      <c r="A7" s="258" t="s">
        <v>490</v>
      </c>
      <c r="H7" s="566" t="s">
        <v>921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395002.1</v>
      </c>
      <c r="O13" s="448">
        <f>+O14+O109+O141+O319+O406+O470+O483+O568+O659+O749</f>
        <v>136231.6</v>
      </c>
      <c r="P13" s="448">
        <f>+P14+P109+P141+P319+P406+P470+P483+P568+P659+P749</f>
        <v>258770.5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4939.6000000000004</v>
      </c>
      <c r="O14" s="448">
        <f>+O16+O66+O84+O99</f>
        <v>542.6</v>
      </c>
      <c r="P14" s="448">
        <f>+P16+P66+P84+P99</f>
        <v>4397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542.6</v>
      </c>
      <c r="O16" s="460">
        <f>+O18+O60</f>
        <v>542.6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542.6</v>
      </c>
      <c r="O18" s="253">
        <f>+O20+O55</f>
        <v>542.6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542.6</v>
      </c>
      <c r="O20" s="466">
        <f>SUM(O21:O54)</f>
        <v>542.6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407.7</v>
      </c>
      <c r="O25" s="240">
        <v>407.7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60</v>
      </c>
      <c r="O37" s="240">
        <v>60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74.900000000000006</v>
      </c>
      <c r="O41" s="240">
        <f>30.5+44.4</f>
        <v>74.900000000000006</v>
      </c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4397</v>
      </c>
      <c r="O84" s="460">
        <f>+O86</f>
        <v>0</v>
      </c>
      <c r="P84" s="460">
        <f>+P86</f>
        <v>4397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4397</v>
      </c>
      <c r="O86" s="253">
        <f t="shared" ref="O86:P86" si="7">+O88+O91+O93+O95+O97</f>
        <v>0</v>
      </c>
      <c r="P86" s="253">
        <f t="shared" si="7"/>
        <v>4397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4397</v>
      </c>
      <c r="O88" s="466">
        <f>SUM(O89:O90)</f>
        <v>0</v>
      </c>
      <c r="P88" s="466">
        <f>SUM(P90)</f>
        <v>4397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4397</v>
      </c>
      <c r="O90" s="240">
        <v>0</v>
      </c>
      <c r="P90" s="240">
        <f>3000+1397</f>
        <v>4397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36221.9</v>
      </c>
      <c r="O141" s="448">
        <f t="shared" ref="O141:P141" si="15">+O143+O165+O172+O260+O272</f>
        <v>4326</v>
      </c>
      <c r="P141" s="448">
        <f t="shared" si="15"/>
        <v>31895.9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36221.9</v>
      </c>
      <c r="O172" s="460">
        <f>+O174+O246</f>
        <v>4326</v>
      </c>
      <c r="P172" s="460">
        <f>+P174+P246</f>
        <v>31895.9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36221.9</v>
      </c>
      <c r="O174" s="253">
        <f>+O176+O179+O181+O185+O189+O194+O198+O200+O206+O213+O217+O220+O224+O231+O234+O236+O238+O244</f>
        <v>4326</v>
      </c>
      <c r="P174" s="253">
        <f t="shared" ref="P174" si="25">+P176+P179+P181+P185+P189+P194+P198+P200+P206+P213+P217+P220+P224+P231+P234+P236+P238+P244</f>
        <v>31895.9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4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323.60000000000002</v>
      </c>
      <c r="O185" s="466">
        <f>SUM(O186:O188)</f>
        <v>0</v>
      </c>
      <c r="P185" s="466">
        <f>SUM(P186:P188)</f>
        <v>323.60000000000002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323.60000000000002</v>
      </c>
      <c r="O188" s="240"/>
      <c r="P188" s="240">
        <v>323.60000000000002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10004.700000000001</v>
      </c>
      <c r="O200" s="466">
        <f>SUM(O201:O205)</f>
        <v>426</v>
      </c>
      <c r="P200" s="466">
        <f>SUM(P201:P205)</f>
        <v>9578.7000000000007</v>
      </c>
      <c r="Q200" s="265"/>
      <c r="R200" s="265"/>
      <c r="S200" s="266"/>
      <c r="T200" s="265"/>
      <c r="U200" s="265"/>
      <c r="V200" s="265"/>
    </row>
    <row r="201" spans="1:22" ht="22.9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426</v>
      </c>
      <c r="O201" s="239">
        <v>426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9578.7000000000007</v>
      </c>
      <c r="O204" s="240"/>
      <c r="P204" s="240">
        <f>9222.7+356</f>
        <v>9578.7000000000007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SUM(O209:O212)</f>
        <v>3900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3900</v>
      </c>
      <c r="O209" s="240">
        <v>3900</v>
      </c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21993.599999999999</v>
      </c>
      <c r="O224" s="466">
        <f>SUM(O225:O230)</f>
        <v>0</v>
      </c>
      <c r="P224" s="466">
        <f>SUM(P225:P230)</f>
        <v>21993.599999999999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21993.599999999999</v>
      </c>
      <c r="O229" s="240"/>
      <c r="P229" s="240">
        <v>21993.599999999999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>SUM(O301:O302)</f>
        <v>0</v>
      </c>
      <c r="P300" s="466">
        <f>SUM(P301:P302)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>
        <v>0</v>
      </c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49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0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1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2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2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3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4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4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4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4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4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5">+O325+O335+O337+O360</f>
        <v>0</v>
      </c>
      <c r="P323" s="253">
        <f t="shared" si="55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4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4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4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4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4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4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4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4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4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4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4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4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4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4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7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4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7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4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7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4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7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4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7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4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7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4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7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4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7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4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7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4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7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4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7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4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7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4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7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4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7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4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7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7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4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7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4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7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4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7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4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7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4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7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4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7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4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4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8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59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59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59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59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59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0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0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9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0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9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9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9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1">+O374</f>
        <v>0</v>
      </c>
      <c r="P372" s="253">
        <f t="shared" si="61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9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2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3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2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3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59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59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59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4">+O381+O389+O391+O396+O393+O398+O402+O404</f>
        <v>0</v>
      </c>
      <c r="P379" s="253">
        <f t="shared" si="64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59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59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59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5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59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5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59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5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59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5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59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5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59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5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59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5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59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59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5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59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59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5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59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59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5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6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7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59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59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8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59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5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59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5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6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0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2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349955.6</v>
      </c>
      <c r="O406" s="448">
        <f>+O408+O418+O435</f>
        <v>131174</v>
      </c>
      <c r="P406" s="448">
        <f>+P408+P418+P435</f>
        <v>218781.6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59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59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59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59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59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59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59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3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4">O417</f>
        <v>0</v>
      </c>
      <c r="P416" s="466">
        <f t="shared" si="74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5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59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6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6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7">+O424+O427+O431+O433+O422</f>
        <v>0</v>
      </c>
      <c r="P420" s="253">
        <f t="shared" si="77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6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6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6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8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6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8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6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6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8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6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8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6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8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6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8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6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6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8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6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349955.6</v>
      </c>
      <c r="O435" s="460">
        <f>+O437</f>
        <v>131174</v>
      </c>
      <c r="P435" s="460">
        <f>+P437</f>
        <v>218781.6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6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6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349955.6</v>
      </c>
      <c r="O437" s="253">
        <f t="shared" ref="O437:P437" si="79">+O439+O443+O449+O458+O467</f>
        <v>131174</v>
      </c>
      <c r="P437" s="253">
        <f t="shared" si="79"/>
        <v>218781.6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6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6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6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0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6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6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>
      <c r="A443" s="258" t="str">
        <f t="shared" si="76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17226.099999999999</v>
      </c>
      <c r="O443" s="466">
        <f>SUM(O444:O448)</f>
        <v>0</v>
      </c>
      <c r="P443" s="466">
        <f>SUM(P444:P448)</f>
        <v>17226.099999999999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6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6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6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6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0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>
      <c r="A448" s="258" t="str">
        <f t="shared" si="76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0"/>
        <v>17226.099999999999</v>
      </c>
      <c r="O448" s="240">
        <v>0</v>
      </c>
      <c r="P448" s="240">
        <v>17226.099999999999</v>
      </c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6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223213.1</v>
      </c>
      <c r="O449" s="466">
        <f>SUM(O450:O457)</f>
        <v>21819.599999999999</v>
      </c>
      <c r="P449" s="466">
        <f>SUM(P450:P457)</f>
        <v>201393.5</v>
      </c>
      <c r="Q449" s="265"/>
      <c r="R449" s="265"/>
      <c r="S449" s="266"/>
      <c r="T449" s="265"/>
      <c r="U449" s="265"/>
      <c r="V449" s="265"/>
    </row>
    <row r="450" spans="1:22" ht="23.25" hidden="1" customHeight="1">
      <c r="A450" s="258" t="str">
        <f t="shared" si="76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6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0"/>
        <v>21819.599999999999</v>
      </c>
      <c r="O451" s="240">
        <f>18899.6+2920</f>
        <v>21819.599999999999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6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6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6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6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0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6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0"/>
        <v>159393.5</v>
      </c>
      <c r="O456" s="239"/>
      <c r="P456" s="239">
        <v>159393.5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6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42000</v>
      </c>
      <c r="O457" s="240"/>
      <c r="P457" s="240">
        <v>42000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6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109354.4</v>
      </c>
      <c r="O458" s="466">
        <f>SUM(O459:O466)</f>
        <v>109354.4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6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6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1">O460+P460</f>
        <v>109354.4</v>
      </c>
      <c r="O460" s="240">
        <f>92729.4+16625</f>
        <v>109354.4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6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6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6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6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6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162</v>
      </c>
      <c r="O467" s="466">
        <f>SUM(O468:O469)</f>
        <v>0</v>
      </c>
      <c r="P467" s="466">
        <f>SUM(P468:P469)</f>
        <v>162</v>
      </c>
      <c r="Q467" s="265"/>
      <c r="R467" s="265"/>
      <c r="S467" s="266"/>
      <c r="T467" s="265"/>
      <c r="U467" s="265"/>
      <c r="V467" s="265"/>
    </row>
    <row r="468" spans="1:235" ht="25.5" hidden="1" customHeight="1">
      <c r="A468" s="258" t="str">
        <f t="shared" si="76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25.5" customHeight="1">
      <c r="A469" s="258" t="str">
        <f t="shared" si="76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1"/>
        <v>162</v>
      </c>
      <c r="O469" s="239">
        <v>0</v>
      </c>
      <c r="P469" s="239">
        <v>162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2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3">+O472</f>
        <v>0</v>
      </c>
      <c r="P470" s="448">
        <f t="shared" si="83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2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2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4">+O474</f>
        <v>0</v>
      </c>
      <c r="P472" s="460">
        <f t="shared" si="84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2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2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2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2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2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5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2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5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2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5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2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5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6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7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25.5" hidden="1" customHeight="1">
      <c r="A482" s="258" t="str">
        <f t="shared" si="86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7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2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3696</v>
      </c>
      <c r="O483" s="448">
        <f>+O485+O510+O559</f>
        <v>0</v>
      </c>
      <c r="P483" s="448">
        <f>+P485+P510+P559</f>
        <v>3696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2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2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3696</v>
      </c>
      <c r="O485" s="460">
        <f>+O487</f>
        <v>0</v>
      </c>
      <c r="P485" s="460">
        <f>+P487</f>
        <v>3696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2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2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3696</v>
      </c>
      <c r="O487" s="253">
        <f t="shared" ref="O487:P487" si="88">+O489+O494+O504+O508</f>
        <v>0</v>
      </c>
      <c r="P487" s="253">
        <f t="shared" si="88"/>
        <v>3696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2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2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89">SUM(O490:O493)</f>
        <v>0</v>
      </c>
      <c r="P489" s="466">
        <f t="shared" si="89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2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0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2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0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1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2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1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2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3696</v>
      </c>
      <c r="O494" s="466">
        <f>SUM(O495:O503)</f>
        <v>0</v>
      </c>
      <c r="P494" s="466">
        <f>SUM(P495:P503)</f>
        <v>3696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2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0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2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0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2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0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2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0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2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0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2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0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2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0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customHeight="1">
      <c r="A502" s="258" t="str">
        <f t="shared" si="82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0"/>
        <v>3696</v>
      </c>
      <c r="O502" s="240"/>
      <c r="P502" s="240">
        <v>3696</v>
      </c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2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0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2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2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0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2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0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2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0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2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3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4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2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2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2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5">+O514+O516</f>
        <v>0</v>
      </c>
      <c r="P512" s="253">
        <f t="shared" si="95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2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2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2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6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2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2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6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2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7">+O520</f>
        <v>0</v>
      </c>
      <c r="P518" s="253">
        <f t="shared" si="97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2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8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8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99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8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99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8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0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8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1">+O529+O538+O540</f>
        <v>0</v>
      </c>
      <c r="P527" s="253">
        <f t="shared" si="101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8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8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2">SUM(O530:O537)</f>
        <v>0</v>
      </c>
      <c r="P529" s="466">
        <f t="shared" si="102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3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8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3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8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3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8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3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8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4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8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4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5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4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8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4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8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8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4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8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6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7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6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8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8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8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8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8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8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8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8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8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8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8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8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8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8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09">+O554</f>
        <v>0</v>
      </c>
      <c r="P552" s="253">
        <f t="shared" si="109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8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8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8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0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8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0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8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0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8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0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8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8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8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1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8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8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2">SUM(O564:O565)</f>
        <v>0</v>
      </c>
      <c r="P563" s="466">
        <f t="shared" si="112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8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3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8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3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8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8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8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8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8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8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8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4">+O574+O579+O583+O587+O589+O591+O593</f>
        <v>0</v>
      </c>
      <c r="P572" s="253">
        <f t="shared" si="114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8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8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5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6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6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6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6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6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7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6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6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6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8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6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19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0">O594</f>
        <v>0</v>
      </c>
      <c r="P593" s="466">
        <f t="shared" si="120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1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5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5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5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5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2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5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2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5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5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5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5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5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3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3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4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5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6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6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7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7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7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7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7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7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7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7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7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7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7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7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7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7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8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29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29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29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29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29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29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29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29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29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0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189</v>
      </c>
      <c r="O659" s="448">
        <f>+O661+O667+O688+O741</f>
        <v>189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1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2">+O671+O679+O682+O685</f>
        <v>0</v>
      </c>
      <c r="P669" s="253">
        <f t="shared" si="132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3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3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3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3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3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4">SUM(O683:O684)</f>
        <v>0</v>
      </c>
      <c r="P682" s="466">
        <f t="shared" si="134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5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5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6">SUM(O686:O687)</f>
        <v>0</v>
      </c>
      <c r="P685" s="466">
        <f t="shared" si="136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7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7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189</v>
      </c>
      <c r="O688" s="460">
        <f>+O690</f>
        <v>189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189</v>
      </c>
      <c r="O690" s="253">
        <f t="shared" ref="O690:P690" si="138">+O692+O700+O706+O708+O714+O721+O725+O733+O739</f>
        <v>189</v>
      </c>
      <c r="P690" s="253">
        <f t="shared" si="138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39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39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39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39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39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39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39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911</v>
      </c>
      <c r="M700" s="459"/>
      <c r="N700" s="466">
        <f>O700+P700</f>
        <v>189</v>
      </c>
      <c r="O700" s="466">
        <f>SUM(O701:O705)</f>
        <v>189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39"/>
        <v>104</v>
      </c>
      <c r="O701" s="240">
        <v>104</v>
      </c>
      <c r="P701" s="240"/>
      <c r="Q701" s="265"/>
      <c r="R701" s="265"/>
      <c r="S701" s="266"/>
      <c r="T701" s="265"/>
      <c r="U701" s="265"/>
      <c r="V701" s="265"/>
    </row>
    <row r="702" spans="1:22" ht="21.6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39"/>
        <v>85</v>
      </c>
      <c r="O702" s="240">
        <v>85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39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0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39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39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39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39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39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1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39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39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39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39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2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39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3">O720+P720</f>
        <v>0</v>
      </c>
      <c r="O720" s="240">
        <v>0</v>
      </c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39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39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39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39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39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39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4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39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39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39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39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5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6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6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6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7">SUM(O740)</f>
        <v>0</v>
      </c>
      <c r="P739" s="466">
        <f t="shared" si="147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8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49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49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0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0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4.28515625" style="511" customWidth="1"/>
    <col min="16" max="16" width="13.42578125" style="267" customWidth="1"/>
    <col min="17" max="17" width="9.28515625" style="267" bestFit="1" customWidth="1"/>
    <col min="18" max="19" width="9.5703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594</v>
      </c>
      <c r="O5" s="613"/>
      <c r="P5" s="613"/>
    </row>
    <row r="6" spans="1:19" ht="19.5" customHeight="1">
      <c r="A6" s="388" t="s">
        <v>744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4.5" customHeight="1">
      <c r="A7" s="258" t="s">
        <v>490</v>
      </c>
      <c r="H7" s="566" t="s">
        <v>922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151364.20000000001</v>
      </c>
      <c r="O13" s="448">
        <f>+O14+O109+O141+O319+O406+O470+O483+O568+O659+O749</f>
        <v>71387.600000000006</v>
      </c>
      <c r="P13" s="448">
        <f>+P14+P109+P141+P319+P406+P470+P483+P568+P659+P749</f>
        <v>79976.600000000006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21382.799999999999</v>
      </c>
      <c r="O14" s="448">
        <f>+O16+O66+O84+O99</f>
        <v>14708.8</v>
      </c>
      <c r="P14" s="448">
        <f>+P16+P66+P84+P99</f>
        <v>6674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319.89999999999998</v>
      </c>
      <c r="O16" s="460">
        <f>+O18+O60</f>
        <v>319.89999999999998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319.89999999999998</v>
      </c>
      <c r="O18" s="253">
        <f>+O20+O55</f>
        <v>319.89999999999998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236.7</v>
      </c>
      <c r="O20" s="466">
        <f>SUM(O21:O54)</f>
        <v>236.7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236.7</v>
      </c>
      <c r="O25" s="240">
        <v>236.7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>
        <v>0</v>
      </c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83.2</v>
      </c>
      <c r="O55" s="466">
        <f>SUM(O56:O59)</f>
        <v>83.2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0.7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83.2</v>
      </c>
      <c r="O56" s="240">
        <v>83.2</v>
      </c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6674</v>
      </c>
      <c r="O84" s="460">
        <f>+O86</f>
        <v>0</v>
      </c>
      <c r="P84" s="460">
        <f>+P86</f>
        <v>6674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6674</v>
      </c>
      <c r="O86" s="253">
        <f t="shared" ref="O86:P86" si="7">+O88+O91+O93+O95+O97</f>
        <v>0</v>
      </c>
      <c r="P86" s="253">
        <f t="shared" si="7"/>
        <v>6674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6674</v>
      </c>
      <c r="O88" s="466">
        <f>SUM(O89:O90)</f>
        <v>0</v>
      </c>
      <c r="P88" s="466">
        <f>SUM(P90)</f>
        <v>6674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6674</v>
      </c>
      <c r="O90" s="240">
        <v>0</v>
      </c>
      <c r="P90" s="240">
        <v>6674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14388.9</v>
      </c>
      <c r="O99" s="460">
        <f>+O101</f>
        <v>14388.9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14388.9</v>
      </c>
      <c r="O101" s="253">
        <f>+O103+O106</f>
        <v>14388.9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14388.9</v>
      </c>
      <c r="O105" s="240">
        <v>14388.9</v>
      </c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58305.9</v>
      </c>
      <c r="O141" s="448">
        <f t="shared" ref="O141:P141" si="15">+O143+O165+O172+O260+O272</f>
        <v>14932.1</v>
      </c>
      <c r="P141" s="448">
        <f t="shared" si="15"/>
        <v>43373.8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58225.9</v>
      </c>
      <c r="O172" s="460">
        <f>+O174+O246</f>
        <v>14852.1</v>
      </c>
      <c r="P172" s="460">
        <f>+P174+P246</f>
        <v>43373.8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58225.9</v>
      </c>
      <c r="O174" s="253">
        <f>+O176+O179+O181+O185+O189+O194+O198+O200+O206+O213+O217+O220+O224+O231+O234+O236+O238+O244</f>
        <v>14852.1</v>
      </c>
      <c r="P174" s="253">
        <f t="shared" ref="P174" si="25">+P176+P179+P181+P185+P189+P194+P198+P200+P206+P213+P217+P220+P224+P231+P234+P236+P238+P244</f>
        <v>43373.8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173</v>
      </c>
      <c r="O176" s="466">
        <f>SUM(O177:O178)</f>
        <v>173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173</v>
      </c>
      <c r="O177" s="239">
        <v>173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8405.2999999999993</v>
      </c>
      <c r="O181" s="466">
        <f>SUM(O182:O184)</f>
        <v>8405.2999999999993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8405.2999999999993</v>
      </c>
      <c r="O182" s="240">
        <v>8405.2999999999993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671.2</v>
      </c>
      <c r="O185" s="466">
        <f>SUM(O186:O188)</f>
        <v>671.2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8.5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671.2</v>
      </c>
      <c r="O186" s="240">
        <v>671.2</v>
      </c>
      <c r="P186" s="240">
        <v>0</v>
      </c>
      <c r="Q186" s="265"/>
      <c r="R186" s="265"/>
      <c r="S186" s="266"/>
      <c r="T186" s="265"/>
      <c r="U186" s="265"/>
      <c r="V186" s="265"/>
    </row>
    <row r="187" spans="1:22" ht="18" hidden="1" customHeight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>
        <v>0</v>
      </c>
      <c r="P187" s="240"/>
      <c r="Q187" s="265"/>
      <c r="R187" s="265"/>
      <c r="S187" s="266"/>
      <c r="T187" s="265"/>
      <c r="U187" s="265"/>
      <c r="V187" s="265"/>
    </row>
    <row r="188" spans="1:22" ht="18" hidden="1" customHeight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>
        <v>0</v>
      </c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48963.5</v>
      </c>
      <c r="O200" s="466">
        <f>SUM(O201:O205)</f>
        <v>5602.6</v>
      </c>
      <c r="P200" s="466">
        <f>SUM(P201:P205)</f>
        <v>43360.9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5602.6</v>
      </c>
      <c r="O201" s="239">
        <v>5602.6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43360.9</v>
      </c>
      <c r="O204" s="240"/>
      <c r="P204" s="240">
        <v>43360.9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12.9</v>
      </c>
      <c r="O217" s="466">
        <f>SUM(O218:O219)</f>
        <v>0</v>
      </c>
      <c r="P217" s="466">
        <f>SUM(P218:P219)</f>
        <v>12.9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12.9</v>
      </c>
      <c r="O219" s="240"/>
      <c r="P219" s="240">
        <v>12.9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80</v>
      </c>
      <c r="O272" s="460">
        <f>+O274</f>
        <v>80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80</v>
      </c>
      <c r="O274" s="253">
        <f t="shared" ref="O274:P274" si="41">+O276+O279+O283+O285+O291+O295+O300+O303+O307+O311+O314+O317</f>
        <v>80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80</v>
      </c>
      <c r="O307" s="466">
        <f>SUM(O308:O310)</f>
        <v>80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80</v>
      </c>
      <c r="O310" s="240">
        <v>80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70756.800000000003</v>
      </c>
      <c r="O406" s="448">
        <f>+O408+O418+O435</f>
        <v>41494.300000000003</v>
      </c>
      <c r="P406" s="448">
        <f>+P408+P418+P435</f>
        <v>29262.5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39046</v>
      </c>
      <c r="O418" s="460">
        <f>+O420</f>
        <v>39046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39046</v>
      </c>
      <c r="O420" s="253">
        <f t="shared" ref="O420:P420" si="78">+O424+O427+O431+O433+O422</f>
        <v>39046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39046</v>
      </c>
      <c r="O424" s="466">
        <f>SUM(O425:O426)</f>
        <v>39046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39046</v>
      </c>
      <c r="O425" s="239">
        <v>39046</v>
      </c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31710.799999999999</v>
      </c>
      <c r="O435" s="460">
        <f>+O437</f>
        <v>2448.3000000000002</v>
      </c>
      <c r="P435" s="460">
        <f>+P437</f>
        <v>29262.5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31710.799999999999</v>
      </c>
      <c r="O437" s="253">
        <f t="shared" ref="O437:P437" si="80">+O439+O443+O449+O458+O467</f>
        <v>2448.3000000000002</v>
      </c>
      <c r="P437" s="253">
        <f t="shared" si="80"/>
        <v>29262.5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31498.3</v>
      </c>
      <c r="O449" s="466">
        <f>SUM(O450:O457)</f>
        <v>2328.3000000000002</v>
      </c>
      <c r="P449" s="466">
        <f>SUM(P450:P457)</f>
        <v>29170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3.75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2328.3000000000002</v>
      </c>
      <c r="O451" s="240">
        <v>2328.3000000000002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29170</v>
      </c>
      <c r="O456" s="239">
        <v>0</v>
      </c>
      <c r="P456" s="239">
        <f>230.4+1911.2+27028.4</f>
        <v>29170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120</v>
      </c>
      <c r="O458" s="466">
        <f>SUM(O459:O466)</f>
        <v>120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120</v>
      </c>
      <c r="O460" s="240">
        <v>120</v>
      </c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92.5</v>
      </c>
      <c r="O467" s="466">
        <f>SUM(O468:O469)</f>
        <v>0</v>
      </c>
      <c r="P467" s="466">
        <f>SUM(P468:P469)</f>
        <v>92.5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92.5</v>
      </c>
      <c r="O469" s="239"/>
      <c r="P469" s="239">
        <v>92.5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181.1</v>
      </c>
      <c r="O483" s="448">
        <f>+O485+O510+O559</f>
        <v>0</v>
      </c>
      <c r="P483" s="448">
        <f>+P485+P510+P559</f>
        <v>181.1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181.1</v>
      </c>
      <c r="O485" s="460">
        <f>+O487</f>
        <v>0</v>
      </c>
      <c r="P485" s="460">
        <f>+P487</f>
        <v>181.1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181.1</v>
      </c>
      <c r="O487" s="253">
        <f t="shared" ref="O487:P487" si="89">+O489+O494+O504+O508</f>
        <v>0</v>
      </c>
      <c r="P487" s="253">
        <f t="shared" si="89"/>
        <v>181.1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t="20.25" hidden="1" customHeight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19.5" hidden="1" customHeight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8.5" hidden="1" customHeight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181.1</v>
      </c>
      <c r="O494" s="466">
        <f>SUM(O495:O503)</f>
        <v>0</v>
      </c>
      <c r="P494" s="466">
        <f>SUM(P495:P503)</f>
        <v>181.1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>
        <v>0</v>
      </c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181.1</v>
      </c>
      <c r="O500" s="240">
        <v>0</v>
      </c>
      <c r="P500" s="240">
        <v>181.1</v>
      </c>
      <c r="Q500" s="265"/>
      <c r="R500" s="265"/>
      <c r="S500" s="266"/>
      <c r="T500" s="265"/>
      <c r="U500" s="265"/>
      <c r="V500" s="265"/>
    </row>
    <row r="501" spans="1:22" ht="18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6.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485.2</v>
      </c>
      <c r="O568" s="448">
        <f>+O570+O600+O614+O639</f>
        <v>0</v>
      </c>
      <c r="P568" s="448">
        <f>+P570+P600+P614+P639</f>
        <v>485.2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t="18" hidden="1" customHeight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4.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485.2</v>
      </c>
      <c r="O639" s="460">
        <f>+O641</f>
        <v>0</v>
      </c>
      <c r="P639" s="460">
        <f>+P641</f>
        <v>485.2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485.2</v>
      </c>
      <c r="O641" s="253">
        <f>+O643+O648+O650+O652+O654+O657</f>
        <v>0</v>
      </c>
      <c r="P641" s="253">
        <f>+P643+P648+P650+P652+P654+P657</f>
        <v>485.2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485.2</v>
      </c>
      <c r="O643" s="466">
        <f>SUM(O644:O647)</f>
        <v>0</v>
      </c>
      <c r="P643" s="466">
        <f>SUM(P644:P647)</f>
        <v>485.2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485.2</v>
      </c>
      <c r="O647" s="240"/>
      <c r="P647" s="240">
        <v>485.2</v>
      </c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252.4</v>
      </c>
      <c r="O659" s="448">
        <f>+O661+O667+O688+O741</f>
        <v>252.4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252.4</v>
      </c>
      <c r="O688" s="460">
        <f>+O690</f>
        <v>252.4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252.4</v>
      </c>
      <c r="O690" s="253">
        <f t="shared" ref="O690:P690" si="139">+O692+O700+O706+O708+O714+O721+O725+O733+O739</f>
        <v>252.4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911</v>
      </c>
      <c r="M700" s="459"/>
      <c r="N700" s="466">
        <f>O700+P700</f>
        <v>252.4</v>
      </c>
      <c r="O700" s="466">
        <f>SUM(O701:O705)</f>
        <v>252.4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252.4</v>
      </c>
      <c r="O702" s="240">
        <v>252.4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:1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M913" s="267"/>
      <c r="N913" s="267"/>
      <c r="O913" s="267"/>
    </row>
    <row r="914" spans="1:1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M914" s="267"/>
      <c r="N914" s="267"/>
      <c r="O914" s="267"/>
    </row>
    <row r="915" spans="1:1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M915" s="267"/>
      <c r="N915" s="267"/>
      <c r="O915" s="267"/>
    </row>
    <row r="916" spans="1:1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M916" s="267"/>
      <c r="N916" s="267"/>
      <c r="O916" s="267"/>
    </row>
    <row r="917" spans="1:15">
      <c r="N917" s="267"/>
      <c r="O917" s="267"/>
    </row>
    <row r="919" spans="1:15">
      <c r="N919" s="267"/>
      <c r="O919" s="267"/>
    </row>
    <row r="921" spans="1:15">
      <c r="N921" s="267"/>
      <c r="O921" s="267"/>
    </row>
    <row r="923" spans="1:15">
      <c r="N923" s="267"/>
      <c r="O923" s="267"/>
    </row>
    <row r="925" spans="1:15">
      <c r="N925" s="267"/>
      <c r="O925" s="267"/>
    </row>
    <row r="926" spans="1:15">
      <c r="N926" s="267"/>
      <c r="O926" s="267"/>
    </row>
    <row r="927" spans="1:15">
      <c r="A927" s="258" t="str">
        <f t="shared" ref="A927:A990" si="152">CONCATENATE(B927,C927,D927,E927,F927,G927)</f>
        <v>7111010200x</v>
      </c>
      <c r="B927" s="425" t="s">
        <v>439</v>
      </c>
      <c r="C927" s="260" t="s">
        <v>104</v>
      </c>
      <c r="D927" s="261" t="s">
        <v>106</v>
      </c>
      <c r="E927" s="262" t="s">
        <v>140</v>
      </c>
      <c r="F927" s="263" t="s">
        <v>441</v>
      </c>
      <c r="G927" s="426" t="s">
        <v>361</v>
      </c>
      <c r="L927" s="510" t="e">
        <v>#NAME?</v>
      </c>
      <c r="M927" s="511" t="s">
        <v>361</v>
      </c>
      <c r="N927" s="267"/>
      <c r="O927" s="267"/>
    </row>
    <row r="928" spans="1:15">
      <c r="A928" s="258" t="str">
        <f t="shared" si="152"/>
        <v>71010101014216</v>
      </c>
      <c r="B928" s="425" t="s">
        <v>439</v>
      </c>
      <c r="C928" s="260" t="s">
        <v>106</v>
      </c>
      <c r="D928" s="261" t="s">
        <v>106</v>
      </c>
      <c r="E928" s="262" t="s">
        <v>106</v>
      </c>
      <c r="F928" s="263" t="s">
        <v>106</v>
      </c>
      <c r="G928" s="426">
        <v>4216</v>
      </c>
      <c r="L928" s="510" t="s">
        <v>118</v>
      </c>
      <c r="M928" s="511">
        <v>4216</v>
      </c>
      <c r="N928" s="267"/>
      <c r="O928" s="267"/>
    </row>
    <row r="929" spans="1:15">
      <c r="A929" s="258" t="str">
        <f t="shared" si="152"/>
        <v>71010101014231</v>
      </c>
      <c r="B929" s="425" t="s">
        <v>439</v>
      </c>
      <c r="C929" s="260" t="s">
        <v>106</v>
      </c>
      <c r="D929" s="261" t="s">
        <v>106</v>
      </c>
      <c r="E929" s="262" t="s">
        <v>106</v>
      </c>
      <c r="F929" s="263" t="s">
        <v>106</v>
      </c>
      <c r="G929" s="426">
        <v>4231</v>
      </c>
      <c r="L929" s="510" t="s">
        <v>120</v>
      </c>
      <c r="M929" s="511">
        <v>4231</v>
      </c>
      <c r="N929" s="267"/>
      <c r="O929" s="267"/>
    </row>
    <row r="930" spans="1:15" ht="30">
      <c r="A930" s="258" t="str">
        <f t="shared" si="152"/>
        <v>71010101014233</v>
      </c>
      <c r="B930" s="425" t="s">
        <v>439</v>
      </c>
      <c r="C930" s="260" t="s">
        <v>106</v>
      </c>
      <c r="D930" s="261" t="s">
        <v>106</v>
      </c>
      <c r="E930" s="262" t="s">
        <v>106</v>
      </c>
      <c r="F930" s="263" t="s">
        <v>106</v>
      </c>
      <c r="G930" s="426">
        <v>4233</v>
      </c>
      <c r="L930" s="510" t="s">
        <v>394</v>
      </c>
      <c r="M930" s="511">
        <v>4233</v>
      </c>
      <c r="N930" s="267"/>
      <c r="O930" s="267"/>
    </row>
    <row r="931" spans="1:15">
      <c r="A931" s="258" t="str">
        <f t="shared" si="152"/>
        <v>71010101014235</v>
      </c>
      <c r="B931" s="425" t="s">
        <v>439</v>
      </c>
      <c r="C931" s="260" t="s">
        <v>106</v>
      </c>
      <c r="D931" s="261" t="s">
        <v>106</v>
      </c>
      <c r="E931" s="262" t="s">
        <v>106</v>
      </c>
      <c r="F931" s="263" t="s">
        <v>106</v>
      </c>
      <c r="G931" s="426">
        <v>4235</v>
      </c>
      <c r="L931" s="510" t="s">
        <v>123</v>
      </c>
      <c r="M931" s="511">
        <v>4235</v>
      </c>
      <c r="N931" s="267"/>
      <c r="O931" s="267"/>
    </row>
    <row r="932" spans="1:15">
      <c r="A932" s="258" t="str">
        <f t="shared" si="152"/>
        <v>71010101014269</v>
      </c>
      <c r="B932" s="425" t="s">
        <v>439</v>
      </c>
      <c r="C932" s="260" t="s">
        <v>106</v>
      </c>
      <c r="D932" s="261" t="s">
        <v>106</v>
      </c>
      <c r="E932" s="262" t="s">
        <v>106</v>
      </c>
      <c r="F932" s="263" t="s">
        <v>106</v>
      </c>
      <c r="G932" s="426">
        <v>4269</v>
      </c>
      <c r="L932" s="510" t="s">
        <v>240</v>
      </c>
      <c r="M932" s="511">
        <v>4269</v>
      </c>
      <c r="N932" s="267"/>
      <c r="O932" s="267"/>
    </row>
    <row r="933" spans="1:15" ht="30">
      <c r="A933" s="258" t="str">
        <f t="shared" si="152"/>
        <v>71010101014511</v>
      </c>
      <c r="B933" s="425" t="s">
        <v>439</v>
      </c>
      <c r="C933" s="260" t="s">
        <v>106</v>
      </c>
      <c r="D933" s="261" t="s">
        <v>106</v>
      </c>
      <c r="E933" s="262" t="s">
        <v>106</v>
      </c>
      <c r="F933" s="263" t="s">
        <v>106</v>
      </c>
      <c r="G933" s="426">
        <v>4511</v>
      </c>
      <c r="L933" s="510" t="s">
        <v>217</v>
      </c>
      <c r="M933" s="511">
        <v>4511</v>
      </c>
      <c r="N933" s="267"/>
      <c r="O933" s="267"/>
    </row>
    <row r="934" spans="1:15">
      <c r="A934" s="258" t="str">
        <f t="shared" si="152"/>
        <v>71010101014729</v>
      </c>
      <c r="B934" s="425" t="s">
        <v>439</v>
      </c>
      <c r="C934" s="260" t="s">
        <v>106</v>
      </c>
      <c r="D934" s="261" t="s">
        <v>106</v>
      </c>
      <c r="E934" s="262" t="s">
        <v>106</v>
      </c>
      <c r="F934" s="263" t="s">
        <v>106</v>
      </c>
      <c r="G934" s="426">
        <v>4729</v>
      </c>
      <c r="L934" s="510" t="s">
        <v>348</v>
      </c>
      <c r="M934" s="511">
        <v>4729</v>
      </c>
      <c r="N934" s="267"/>
      <c r="O934" s="267"/>
    </row>
    <row r="935" spans="1:15">
      <c r="A935" s="258" t="str">
        <f t="shared" si="152"/>
        <v>71010101015129</v>
      </c>
      <c r="B935" s="425" t="s">
        <v>439</v>
      </c>
      <c r="C935" s="260" t="s">
        <v>106</v>
      </c>
      <c r="D935" s="261" t="s">
        <v>106</v>
      </c>
      <c r="E935" s="262" t="s">
        <v>106</v>
      </c>
      <c r="F935" s="263" t="s">
        <v>106</v>
      </c>
      <c r="G935" s="426">
        <v>5129</v>
      </c>
      <c r="L935" s="510" t="s">
        <v>424</v>
      </c>
      <c r="M935" s="511">
        <v>5129</v>
      </c>
      <c r="N935" s="267"/>
      <c r="O935" s="267"/>
    </row>
    <row r="936" spans="1:15">
      <c r="A936" s="258" t="str">
        <f t="shared" si="152"/>
        <v>71010101015134</v>
      </c>
      <c r="B936" s="425" t="s">
        <v>439</v>
      </c>
      <c r="C936" s="260" t="s">
        <v>106</v>
      </c>
      <c r="D936" s="261" t="s">
        <v>106</v>
      </c>
      <c r="E936" s="262" t="s">
        <v>106</v>
      </c>
      <c r="F936" s="263" t="s">
        <v>106</v>
      </c>
      <c r="G936" s="426">
        <v>5134</v>
      </c>
      <c r="L936" s="510" t="s">
        <v>139</v>
      </c>
      <c r="M936" s="511">
        <v>5134</v>
      </c>
      <c r="N936" s="267"/>
      <c r="O936" s="267"/>
    </row>
    <row r="937" spans="1:15" ht="30">
      <c r="A937" s="258" t="str">
        <f t="shared" si="152"/>
        <v>71010101024251</v>
      </c>
      <c r="B937" s="425" t="s">
        <v>439</v>
      </c>
      <c r="C937" s="260" t="s">
        <v>106</v>
      </c>
      <c r="D937" s="261" t="s">
        <v>106</v>
      </c>
      <c r="E937" s="262" t="s">
        <v>106</v>
      </c>
      <c r="F937" s="263" t="s">
        <v>140</v>
      </c>
      <c r="G937" s="426">
        <v>4251</v>
      </c>
      <c r="L937" s="510" t="s">
        <v>142</v>
      </c>
      <c r="M937" s="511">
        <v>4251</v>
      </c>
      <c r="N937" s="267"/>
      <c r="O937" s="267"/>
    </row>
    <row r="938" spans="1:15">
      <c r="A938" s="258" t="str">
        <f t="shared" si="152"/>
        <v>71010301014216</v>
      </c>
      <c r="B938" s="425" t="s">
        <v>439</v>
      </c>
      <c r="C938" s="260" t="s">
        <v>106</v>
      </c>
      <c r="D938" s="261" t="s">
        <v>442</v>
      </c>
      <c r="E938" s="262" t="s">
        <v>106</v>
      </c>
      <c r="F938" s="263" t="s">
        <v>106</v>
      </c>
      <c r="G938" s="426">
        <v>4216</v>
      </c>
      <c r="L938" s="510" t="s">
        <v>118</v>
      </c>
      <c r="M938" s="511">
        <v>4216</v>
      </c>
      <c r="N938" s="267"/>
      <c r="O938" s="267"/>
    </row>
    <row r="939" spans="1:15">
      <c r="A939" s="258" t="str">
        <f t="shared" si="152"/>
        <v>71010301014231</v>
      </c>
      <c r="B939" s="425" t="s">
        <v>439</v>
      </c>
      <c r="C939" s="260" t="s">
        <v>106</v>
      </c>
      <c r="D939" s="261" t="s">
        <v>442</v>
      </c>
      <c r="E939" s="262" t="s">
        <v>106</v>
      </c>
      <c r="F939" s="263" t="s">
        <v>106</v>
      </c>
      <c r="G939" s="426">
        <v>4231</v>
      </c>
      <c r="L939" s="510" t="s">
        <v>120</v>
      </c>
      <c r="M939" s="511">
        <v>4231</v>
      </c>
      <c r="N939" s="267"/>
      <c r="O939" s="267"/>
    </row>
    <row r="940" spans="1:15" ht="30">
      <c r="A940" s="258" t="str">
        <f t="shared" si="152"/>
        <v>71010301014252</v>
      </c>
      <c r="B940" s="425" t="s">
        <v>439</v>
      </c>
      <c r="C940" s="260" t="s">
        <v>106</v>
      </c>
      <c r="D940" s="261" t="s">
        <v>442</v>
      </c>
      <c r="E940" s="262" t="s">
        <v>106</v>
      </c>
      <c r="F940" s="263" t="s">
        <v>106</v>
      </c>
      <c r="G940" s="426">
        <v>4252</v>
      </c>
      <c r="L940" s="510" t="s">
        <v>127</v>
      </c>
      <c r="M940" s="511">
        <v>4252</v>
      </c>
      <c r="N940" s="267"/>
      <c r="O940" s="267"/>
    </row>
    <row r="941" spans="1:15">
      <c r="A941" s="258" t="str">
        <f t="shared" si="152"/>
        <v>71010301014267</v>
      </c>
      <c r="B941" s="425" t="s">
        <v>439</v>
      </c>
      <c r="C941" s="260" t="s">
        <v>106</v>
      </c>
      <c r="D941" s="261" t="s">
        <v>442</v>
      </c>
      <c r="E941" s="262" t="s">
        <v>106</v>
      </c>
      <c r="F941" s="263" t="s">
        <v>106</v>
      </c>
      <c r="G941" s="426">
        <v>4267</v>
      </c>
      <c r="L941" s="510" t="s">
        <v>130</v>
      </c>
      <c r="M941" s="511">
        <v>4267</v>
      </c>
      <c r="N941" s="267"/>
      <c r="O941" s="267"/>
    </row>
    <row r="942" spans="1:15">
      <c r="A942" s="258" t="str">
        <f t="shared" si="152"/>
        <v>71010301015122</v>
      </c>
      <c r="B942" s="425" t="s">
        <v>439</v>
      </c>
      <c r="C942" s="260" t="s">
        <v>106</v>
      </c>
      <c r="D942" s="261" t="s">
        <v>442</v>
      </c>
      <c r="E942" s="262" t="s">
        <v>106</v>
      </c>
      <c r="F942" s="263" t="s">
        <v>106</v>
      </c>
      <c r="G942" s="426">
        <v>5122</v>
      </c>
      <c r="L942" s="510" t="s">
        <v>332</v>
      </c>
      <c r="M942" s="511">
        <v>5122</v>
      </c>
      <c r="N942" s="267"/>
      <c r="O942" s="267"/>
    </row>
    <row r="943" spans="1:15">
      <c r="A943" s="258" t="str">
        <f t="shared" si="152"/>
        <v>71010501020000</v>
      </c>
      <c r="B943" s="425" t="s">
        <v>439</v>
      </c>
      <c r="C943" s="260" t="s">
        <v>106</v>
      </c>
      <c r="D943" s="261" t="s">
        <v>149</v>
      </c>
      <c r="E943" s="262" t="s">
        <v>106</v>
      </c>
      <c r="F943" s="263" t="s">
        <v>140</v>
      </c>
      <c r="G943" s="426" t="s">
        <v>440</v>
      </c>
      <c r="L943" s="510" t="s">
        <v>493</v>
      </c>
      <c r="N943" s="267"/>
      <c r="O943" s="267"/>
    </row>
    <row r="944" spans="1:15">
      <c r="A944" s="258" t="str">
        <f t="shared" si="152"/>
        <v>71010501025134</v>
      </c>
      <c r="B944" s="425" t="s">
        <v>439</v>
      </c>
      <c r="C944" s="260" t="s">
        <v>106</v>
      </c>
      <c r="D944" s="261" t="s">
        <v>149</v>
      </c>
      <c r="E944" s="262" t="s">
        <v>106</v>
      </c>
      <c r="F944" s="263" t="s">
        <v>140</v>
      </c>
      <c r="G944" s="426">
        <v>5134</v>
      </c>
      <c r="L944" s="510" t="s">
        <v>139</v>
      </c>
      <c r="M944" s="511">
        <v>5134</v>
      </c>
      <c r="N944" s="267"/>
      <c r="O944" s="267"/>
    </row>
    <row r="945" spans="1:15">
      <c r="A945" s="258" t="str">
        <f t="shared" si="152"/>
        <v>71010501030000</v>
      </c>
      <c r="B945" s="425" t="s">
        <v>439</v>
      </c>
      <c r="C945" s="260" t="s">
        <v>106</v>
      </c>
      <c r="D945" s="261" t="s">
        <v>149</v>
      </c>
      <c r="E945" s="262" t="s">
        <v>106</v>
      </c>
      <c r="F945" s="263" t="s">
        <v>442</v>
      </c>
      <c r="G945" s="426" t="s">
        <v>440</v>
      </c>
      <c r="L945" s="510" t="s">
        <v>494</v>
      </c>
      <c r="N945" s="267"/>
      <c r="O945" s="267"/>
    </row>
    <row r="946" spans="1:15">
      <c r="A946" s="258" t="str">
        <f t="shared" si="152"/>
        <v>71010501035134</v>
      </c>
      <c r="B946" s="425" t="s">
        <v>439</v>
      </c>
      <c r="C946" s="260" t="s">
        <v>106</v>
      </c>
      <c r="D946" s="261" t="s">
        <v>149</v>
      </c>
      <c r="E946" s="262" t="s">
        <v>106</v>
      </c>
      <c r="F946" s="263" t="s">
        <v>442</v>
      </c>
      <c r="G946" s="426">
        <v>5134</v>
      </c>
      <c r="L946" s="510" t="s">
        <v>139</v>
      </c>
      <c r="M946" s="511">
        <v>5134</v>
      </c>
      <c r="N946" s="267"/>
      <c r="O946" s="267"/>
    </row>
    <row r="947" spans="1:15">
      <c r="A947" s="258" t="str">
        <f t="shared" si="152"/>
        <v>71010501040000</v>
      </c>
      <c r="B947" s="425" t="s">
        <v>439</v>
      </c>
      <c r="C947" s="260" t="s">
        <v>106</v>
      </c>
      <c r="D947" s="261" t="s">
        <v>149</v>
      </c>
      <c r="E947" s="262" t="s">
        <v>106</v>
      </c>
      <c r="F947" s="263" t="s">
        <v>155</v>
      </c>
      <c r="G947" s="426" t="s">
        <v>440</v>
      </c>
      <c r="L947" s="510" t="s">
        <v>495</v>
      </c>
      <c r="N947" s="267"/>
      <c r="O947" s="267"/>
    </row>
    <row r="948" spans="1:15">
      <c r="A948" s="258" t="str">
        <f t="shared" si="152"/>
        <v>71010501045134</v>
      </c>
      <c r="B948" s="425" t="s">
        <v>439</v>
      </c>
      <c r="C948" s="260" t="s">
        <v>106</v>
      </c>
      <c r="D948" s="261" t="s">
        <v>149</v>
      </c>
      <c r="E948" s="262" t="s">
        <v>106</v>
      </c>
      <c r="F948" s="263" t="s">
        <v>155</v>
      </c>
      <c r="G948" s="426">
        <v>5134</v>
      </c>
      <c r="L948" s="510" t="s">
        <v>139</v>
      </c>
      <c r="M948" s="511">
        <v>5134</v>
      </c>
      <c r="N948" s="267"/>
      <c r="O948" s="267"/>
    </row>
    <row r="949" spans="1:15">
      <c r="A949" s="258" t="str">
        <f t="shared" si="152"/>
        <v>71010601014729</v>
      </c>
      <c r="B949" s="425" t="s">
        <v>439</v>
      </c>
      <c r="C949" s="260" t="s">
        <v>106</v>
      </c>
      <c r="D949" s="261" t="s">
        <v>157</v>
      </c>
      <c r="E949" s="262" t="s">
        <v>106</v>
      </c>
      <c r="F949" s="263" t="s">
        <v>106</v>
      </c>
      <c r="G949" s="426">
        <v>4729</v>
      </c>
      <c r="L949" s="510" t="s">
        <v>348</v>
      </c>
      <c r="M949" s="511">
        <v>4729</v>
      </c>
      <c r="N949" s="267"/>
      <c r="O949" s="267"/>
    </row>
    <row r="950" spans="1:15">
      <c r="A950" s="258" t="str">
        <f t="shared" si="152"/>
        <v>71020200000000</v>
      </c>
      <c r="B950" s="425" t="s">
        <v>439</v>
      </c>
      <c r="C950" s="260" t="s">
        <v>140</v>
      </c>
      <c r="D950" s="261" t="s">
        <v>140</v>
      </c>
      <c r="E950" s="262" t="s">
        <v>441</v>
      </c>
      <c r="F950" s="263" t="s">
        <v>441</v>
      </c>
      <c r="G950" s="426" t="s">
        <v>440</v>
      </c>
      <c r="L950" s="510" t="s">
        <v>496</v>
      </c>
      <c r="N950" s="267"/>
      <c r="O950" s="267"/>
    </row>
    <row r="951" spans="1:15">
      <c r="A951" s="258" t="str">
        <f t="shared" si="152"/>
        <v>71020200000001</v>
      </c>
      <c r="B951" s="425" t="s">
        <v>439</v>
      </c>
      <c r="C951" s="260" t="s">
        <v>140</v>
      </c>
      <c r="D951" s="261" t="s">
        <v>140</v>
      </c>
      <c r="E951" s="262" t="s">
        <v>441</v>
      </c>
      <c r="F951" s="263" t="s">
        <v>441</v>
      </c>
      <c r="G951" s="426" t="s">
        <v>96</v>
      </c>
      <c r="L951" s="510" t="e">
        <v>#N/A</v>
      </c>
      <c r="N951" s="267"/>
      <c r="O951" s="267"/>
    </row>
    <row r="952" spans="1:15">
      <c r="A952" s="258" t="str">
        <f t="shared" si="152"/>
        <v>71020201000000</v>
      </c>
      <c r="B952" s="425" t="s">
        <v>439</v>
      </c>
      <c r="C952" s="260" t="s">
        <v>140</v>
      </c>
      <c r="D952" s="261" t="s">
        <v>140</v>
      </c>
      <c r="E952" s="262" t="s">
        <v>106</v>
      </c>
      <c r="F952" s="263" t="s">
        <v>441</v>
      </c>
      <c r="G952" s="426" t="s">
        <v>440</v>
      </c>
      <c r="L952" s="510" t="s">
        <v>497</v>
      </c>
      <c r="N952" s="267"/>
      <c r="O952" s="267"/>
    </row>
    <row r="953" spans="1:15">
      <c r="A953" s="258" t="str">
        <f t="shared" si="152"/>
        <v>71020201000001</v>
      </c>
      <c r="B953" s="425" t="s">
        <v>439</v>
      </c>
      <c r="C953" s="260" t="s">
        <v>140</v>
      </c>
      <c r="D953" s="261" t="s">
        <v>140</v>
      </c>
      <c r="E953" s="262" t="s">
        <v>106</v>
      </c>
      <c r="F953" s="263" t="s">
        <v>441</v>
      </c>
      <c r="G953" s="426" t="s">
        <v>96</v>
      </c>
      <c r="L953" s="510" t="e">
        <v>#N/A</v>
      </c>
      <c r="N953" s="267"/>
      <c r="O953" s="267"/>
    </row>
    <row r="954" spans="1:15">
      <c r="A954" s="258" t="str">
        <f t="shared" si="152"/>
        <v>71020201010000</v>
      </c>
      <c r="B954" s="425" t="s">
        <v>439</v>
      </c>
      <c r="C954" s="260" t="s">
        <v>140</v>
      </c>
      <c r="D954" s="261" t="s">
        <v>140</v>
      </c>
      <c r="E954" s="262" t="s">
        <v>106</v>
      </c>
      <c r="F954" s="263" t="s">
        <v>106</v>
      </c>
      <c r="G954" s="426" t="s">
        <v>440</v>
      </c>
      <c r="L954" s="510" t="s">
        <v>498</v>
      </c>
      <c r="N954" s="267"/>
      <c r="O954" s="267"/>
    </row>
    <row r="955" spans="1:15">
      <c r="A955" s="258" t="str">
        <f t="shared" si="152"/>
        <v>71020201014239</v>
      </c>
      <c r="B955" s="425" t="s">
        <v>439</v>
      </c>
      <c r="C955" s="260" t="s">
        <v>140</v>
      </c>
      <c r="D955" s="261" t="s">
        <v>140</v>
      </c>
      <c r="E955" s="262" t="s">
        <v>106</v>
      </c>
      <c r="F955" s="263" t="s">
        <v>106</v>
      </c>
      <c r="G955" s="426">
        <v>4239</v>
      </c>
      <c r="L955" s="510" t="s">
        <v>125</v>
      </c>
      <c r="M955" s="511">
        <v>4239</v>
      </c>
      <c r="N955" s="267"/>
      <c r="O955" s="267"/>
    </row>
    <row r="956" spans="1:15">
      <c r="A956" s="258" t="str">
        <f t="shared" si="152"/>
        <v>71020201014261</v>
      </c>
      <c r="B956" s="425" t="s">
        <v>439</v>
      </c>
      <c r="C956" s="260" t="s">
        <v>140</v>
      </c>
      <c r="D956" s="261" t="s">
        <v>140</v>
      </c>
      <c r="E956" s="262" t="s">
        <v>106</v>
      </c>
      <c r="F956" s="263" t="s">
        <v>106</v>
      </c>
      <c r="G956" s="426">
        <v>4261</v>
      </c>
      <c r="L956" s="510" t="s">
        <v>128</v>
      </c>
      <c r="M956" s="511">
        <v>4261</v>
      </c>
      <c r="N956" s="267"/>
      <c r="O956" s="267"/>
    </row>
    <row r="957" spans="1:15">
      <c r="A957" s="258" t="str">
        <f t="shared" si="152"/>
        <v>71020201014639</v>
      </c>
      <c r="B957" s="425" t="s">
        <v>439</v>
      </c>
      <c r="C957" s="260" t="s">
        <v>140</v>
      </c>
      <c r="D957" s="261" t="s">
        <v>140</v>
      </c>
      <c r="E957" s="262" t="s">
        <v>106</v>
      </c>
      <c r="F957" s="263" t="s">
        <v>106</v>
      </c>
      <c r="G957" s="426">
        <v>4639</v>
      </c>
      <c r="L957" s="510" t="s">
        <v>167</v>
      </c>
      <c r="M957" s="511">
        <v>4639</v>
      </c>
      <c r="N957" s="267"/>
      <c r="O957" s="267"/>
    </row>
    <row r="958" spans="1:15">
      <c r="A958" s="258" t="str">
        <f t="shared" si="152"/>
        <v>71020501014216</v>
      </c>
      <c r="B958" s="425" t="s">
        <v>439</v>
      </c>
      <c r="C958" s="260" t="s">
        <v>140</v>
      </c>
      <c r="D958" s="261" t="s">
        <v>149</v>
      </c>
      <c r="E958" s="262" t="s">
        <v>106</v>
      </c>
      <c r="F958" s="263" t="s">
        <v>106</v>
      </c>
      <c r="G958" s="426">
        <v>4216</v>
      </c>
      <c r="L958" s="510" t="s">
        <v>118</v>
      </c>
      <c r="M958" s="511">
        <v>4216</v>
      </c>
      <c r="N958" s="267"/>
      <c r="O958" s="267"/>
    </row>
    <row r="959" spans="1:15">
      <c r="A959" s="258" t="str">
        <f t="shared" si="152"/>
        <v>71020501014239</v>
      </c>
      <c r="B959" s="425" t="s">
        <v>439</v>
      </c>
      <c r="C959" s="260" t="s">
        <v>140</v>
      </c>
      <c r="D959" s="261" t="s">
        <v>149</v>
      </c>
      <c r="E959" s="262" t="s">
        <v>106</v>
      </c>
      <c r="F959" s="263" t="s">
        <v>106</v>
      </c>
      <c r="G959" s="426">
        <v>4239</v>
      </c>
      <c r="L959" s="510" t="s">
        <v>125</v>
      </c>
      <c r="M959" s="511">
        <v>4239</v>
      </c>
      <c r="N959" s="267"/>
      <c r="O959" s="267"/>
    </row>
    <row r="960" spans="1:15">
      <c r="A960" s="258" t="str">
        <f t="shared" si="152"/>
        <v>71020501014264</v>
      </c>
      <c r="B960" s="425" t="s">
        <v>439</v>
      </c>
      <c r="C960" s="260" t="s">
        <v>140</v>
      </c>
      <c r="D960" s="261" t="s">
        <v>149</v>
      </c>
      <c r="E960" s="262" t="s">
        <v>106</v>
      </c>
      <c r="F960" s="263" t="s">
        <v>106</v>
      </c>
      <c r="G960" s="426">
        <v>4264</v>
      </c>
      <c r="L960" s="510" t="s">
        <v>129</v>
      </c>
      <c r="M960" s="511">
        <v>4264</v>
      </c>
      <c r="N960" s="267"/>
      <c r="O960" s="267"/>
    </row>
    <row r="961" spans="1:15">
      <c r="A961" s="258" t="str">
        <f t="shared" si="152"/>
        <v>71040200000000</v>
      </c>
      <c r="B961" s="425" t="s">
        <v>439</v>
      </c>
      <c r="C961" s="260" t="s">
        <v>155</v>
      </c>
      <c r="D961" s="261" t="s">
        <v>140</v>
      </c>
      <c r="E961" s="262" t="s">
        <v>441</v>
      </c>
      <c r="F961" s="263" t="s">
        <v>441</v>
      </c>
      <c r="G961" s="426" t="s">
        <v>440</v>
      </c>
      <c r="L961" s="510" t="s">
        <v>499</v>
      </c>
      <c r="N961" s="267"/>
      <c r="O961" s="267"/>
    </row>
    <row r="962" spans="1:15">
      <c r="A962" s="258" t="str">
        <f t="shared" si="152"/>
        <v>71040200000001</v>
      </c>
      <c r="B962" s="425" t="s">
        <v>439</v>
      </c>
      <c r="C962" s="260" t="s">
        <v>155</v>
      </c>
      <c r="D962" s="261" t="s">
        <v>140</v>
      </c>
      <c r="E962" s="262" t="s">
        <v>441</v>
      </c>
      <c r="F962" s="263" t="s">
        <v>441</v>
      </c>
      <c r="G962" s="426" t="s">
        <v>96</v>
      </c>
      <c r="L962" s="510" t="e">
        <v>#N/A</v>
      </c>
      <c r="N962" s="267"/>
      <c r="O962" s="267"/>
    </row>
    <row r="963" spans="1:15">
      <c r="A963" s="258" t="str">
        <f t="shared" si="152"/>
        <v>71040204000000</v>
      </c>
      <c r="B963" s="425" t="s">
        <v>439</v>
      </c>
      <c r="C963" s="260" t="s">
        <v>155</v>
      </c>
      <c r="D963" s="261" t="s">
        <v>140</v>
      </c>
      <c r="E963" s="262" t="s">
        <v>155</v>
      </c>
      <c r="F963" s="263" t="s">
        <v>441</v>
      </c>
      <c r="G963" s="426" t="s">
        <v>440</v>
      </c>
      <c r="L963" s="510" t="s">
        <v>500</v>
      </c>
      <c r="N963" s="267"/>
      <c r="O963" s="267"/>
    </row>
    <row r="964" spans="1:15">
      <c r="A964" s="258" t="str">
        <f t="shared" si="152"/>
        <v>71040204000001</v>
      </c>
      <c r="B964" s="425" t="s">
        <v>439</v>
      </c>
      <c r="C964" s="260" t="s">
        <v>155</v>
      </c>
      <c r="D964" s="261" t="s">
        <v>140</v>
      </c>
      <c r="E964" s="262" t="s">
        <v>155</v>
      </c>
      <c r="F964" s="263" t="s">
        <v>441</v>
      </c>
      <c r="G964" s="426" t="s">
        <v>96</v>
      </c>
      <c r="L964" s="510" t="e">
        <v>#N/A</v>
      </c>
      <c r="N964" s="267"/>
      <c r="O964" s="267"/>
    </row>
    <row r="965" spans="1:15">
      <c r="A965" s="258" t="str">
        <f t="shared" si="152"/>
        <v>71040204010000</v>
      </c>
      <c r="B965" s="425" t="s">
        <v>439</v>
      </c>
      <c r="C965" s="260" t="s">
        <v>155</v>
      </c>
      <c r="D965" s="261" t="s">
        <v>140</v>
      </c>
      <c r="E965" s="262" t="s">
        <v>155</v>
      </c>
      <c r="F965" s="263" t="s">
        <v>106</v>
      </c>
      <c r="G965" s="426" t="s">
        <v>440</v>
      </c>
      <c r="L965" s="510" t="s">
        <v>501</v>
      </c>
      <c r="N965" s="267"/>
      <c r="O965" s="267"/>
    </row>
    <row r="966" spans="1:15">
      <c r="A966" s="258" t="str">
        <f t="shared" si="152"/>
        <v>71040204015112</v>
      </c>
      <c r="B966" s="425" t="s">
        <v>439</v>
      </c>
      <c r="C966" s="260" t="s">
        <v>155</v>
      </c>
      <c r="D966" s="261" t="s">
        <v>140</v>
      </c>
      <c r="E966" s="262" t="s">
        <v>155</v>
      </c>
      <c r="F966" s="263" t="s">
        <v>106</v>
      </c>
      <c r="G966" s="426">
        <v>5112</v>
      </c>
      <c r="L966" s="510" t="s">
        <v>173</v>
      </c>
      <c r="M966" s="511">
        <v>5112</v>
      </c>
      <c r="N966" s="267"/>
      <c r="O966" s="267"/>
    </row>
    <row r="967" spans="1:15" ht="30">
      <c r="A967" s="258" t="str">
        <f t="shared" si="152"/>
        <v>71040204015113</v>
      </c>
      <c r="B967" s="425" t="s">
        <v>439</v>
      </c>
      <c r="C967" s="260" t="s">
        <v>155</v>
      </c>
      <c r="D967" s="261" t="s">
        <v>140</v>
      </c>
      <c r="E967" s="262" t="s">
        <v>155</v>
      </c>
      <c r="F967" s="263" t="s">
        <v>106</v>
      </c>
      <c r="G967" s="426">
        <v>5113</v>
      </c>
      <c r="L967" s="510" t="s">
        <v>174</v>
      </c>
      <c r="M967" s="511">
        <v>5113</v>
      </c>
      <c r="N967" s="267"/>
      <c r="O967" s="267"/>
    </row>
    <row r="968" spans="1:15">
      <c r="A968" s="258" t="str">
        <f t="shared" si="152"/>
        <v>71040501020000</v>
      </c>
      <c r="B968" s="425" t="s">
        <v>439</v>
      </c>
      <c r="C968" s="260" t="s">
        <v>155</v>
      </c>
      <c r="D968" s="261" t="s">
        <v>149</v>
      </c>
      <c r="E968" s="262" t="s">
        <v>106</v>
      </c>
      <c r="F968" s="263" t="s">
        <v>140</v>
      </c>
      <c r="G968" s="426" t="s">
        <v>440</v>
      </c>
      <c r="L968" s="510" t="s">
        <v>502</v>
      </c>
      <c r="N968" s="267"/>
      <c r="O968" s="267"/>
    </row>
    <row r="969" spans="1:15" ht="30">
      <c r="A969" s="258" t="str">
        <f t="shared" si="152"/>
        <v>71040501025113</v>
      </c>
      <c r="B969" s="425" t="s">
        <v>439</v>
      </c>
      <c r="C969" s="260" t="s">
        <v>155</v>
      </c>
      <c r="D969" s="261" t="s">
        <v>149</v>
      </c>
      <c r="E969" s="262" t="s">
        <v>106</v>
      </c>
      <c r="F969" s="263" t="s">
        <v>140</v>
      </c>
      <c r="G969" s="426">
        <v>5113</v>
      </c>
      <c r="L969" s="510" t="s">
        <v>174</v>
      </c>
      <c r="M969" s="511">
        <v>5113</v>
      </c>
      <c r="N969" s="267"/>
      <c r="O969" s="267"/>
    </row>
    <row r="970" spans="1:15" ht="30">
      <c r="A970" s="258" t="str">
        <f t="shared" si="152"/>
        <v>71040501035113</v>
      </c>
      <c r="B970" s="425" t="s">
        <v>439</v>
      </c>
      <c r="C970" s="260" t="s">
        <v>155</v>
      </c>
      <c r="D970" s="261" t="s">
        <v>149</v>
      </c>
      <c r="E970" s="262" t="s">
        <v>106</v>
      </c>
      <c r="F970" s="263" t="s">
        <v>442</v>
      </c>
      <c r="G970" s="426">
        <v>5113</v>
      </c>
      <c r="L970" s="510" t="s">
        <v>174</v>
      </c>
      <c r="M970" s="511">
        <v>5113</v>
      </c>
      <c r="N970" s="267"/>
      <c r="O970" s="267"/>
    </row>
    <row r="971" spans="1:15">
      <c r="A971" s="258" t="str">
        <f t="shared" si="152"/>
        <v>71040501040000</v>
      </c>
      <c r="B971" s="425" t="s">
        <v>439</v>
      </c>
      <c r="C971" s="260" t="s">
        <v>155</v>
      </c>
      <c r="D971" s="261" t="s">
        <v>149</v>
      </c>
      <c r="E971" s="262" t="s">
        <v>106</v>
      </c>
      <c r="F971" s="263" t="s">
        <v>155</v>
      </c>
      <c r="G971" s="426" t="s">
        <v>440</v>
      </c>
      <c r="L971" s="510" t="s">
        <v>503</v>
      </c>
      <c r="N971" s="267"/>
      <c r="O971" s="267"/>
    </row>
    <row r="972" spans="1:15" ht="30">
      <c r="A972" s="258" t="str">
        <f t="shared" si="152"/>
        <v>71040501044251</v>
      </c>
      <c r="B972" s="425" t="s">
        <v>439</v>
      </c>
      <c r="C972" s="260" t="s">
        <v>155</v>
      </c>
      <c r="D972" s="261" t="s">
        <v>149</v>
      </c>
      <c r="E972" s="262" t="s">
        <v>106</v>
      </c>
      <c r="F972" s="263" t="s">
        <v>155</v>
      </c>
      <c r="G972" s="426">
        <v>4251</v>
      </c>
      <c r="L972" s="510" t="s">
        <v>142</v>
      </c>
      <c r="M972" s="511">
        <v>4251</v>
      </c>
      <c r="N972" s="267"/>
      <c r="O972" s="267"/>
    </row>
    <row r="973" spans="1:15">
      <c r="A973" s="258" t="str">
        <f t="shared" si="152"/>
        <v>71040501045112</v>
      </c>
      <c r="B973" s="425" t="s">
        <v>439</v>
      </c>
      <c r="C973" s="260" t="s">
        <v>155</v>
      </c>
      <c r="D973" s="261" t="s">
        <v>149</v>
      </c>
      <c r="E973" s="262" t="s">
        <v>106</v>
      </c>
      <c r="F973" s="263" t="s">
        <v>155</v>
      </c>
      <c r="G973" s="426">
        <v>5112</v>
      </c>
      <c r="L973" s="510" t="s">
        <v>173</v>
      </c>
      <c r="M973" s="511">
        <v>5112</v>
      </c>
      <c r="N973" s="267"/>
      <c r="O973" s="267"/>
    </row>
    <row r="974" spans="1:15" ht="30">
      <c r="A974" s="258" t="str">
        <f t="shared" si="152"/>
        <v>71040501045113</v>
      </c>
      <c r="B974" s="425" t="s">
        <v>439</v>
      </c>
      <c r="C974" s="260" t="s">
        <v>155</v>
      </c>
      <c r="D974" s="261" t="s">
        <v>149</v>
      </c>
      <c r="E974" s="262" t="s">
        <v>106</v>
      </c>
      <c r="F974" s="263" t="s">
        <v>155</v>
      </c>
      <c r="G974" s="426">
        <v>5113</v>
      </c>
      <c r="L974" s="510" t="s">
        <v>174</v>
      </c>
      <c r="M974" s="511">
        <v>5113</v>
      </c>
      <c r="N974" s="267"/>
      <c r="O974" s="267"/>
    </row>
    <row r="975" spans="1:15">
      <c r="A975" s="258" t="str">
        <f t="shared" si="152"/>
        <v>71040501050000</v>
      </c>
      <c r="B975" s="425" t="s">
        <v>439</v>
      </c>
      <c r="C975" s="260" t="s">
        <v>155</v>
      </c>
      <c r="D975" s="261" t="s">
        <v>149</v>
      </c>
      <c r="E975" s="262" t="s">
        <v>106</v>
      </c>
      <c r="F975" s="263" t="s">
        <v>149</v>
      </c>
      <c r="G975" s="426" t="s">
        <v>440</v>
      </c>
      <c r="L975" s="510" t="s">
        <v>504</v>
      </c>
      <c r="N975" s="267"/>
      <c r="O975" s="267"/>
    </row>
    <row r="976" spans="1:15" ht="30">
      <c r="A976" s="258" t="str">
        <f t="shared" si="152"/>
        <v>71040501054251</v>
      </c>
      <c r="B976" s="425" t="s">
        <v>439</v>
      </c>
      <c r="C976" s="260" t="s">
        <v>155</v>
      </c>
      <c r="D976" s="261" t="s">
        <v>149</v>
      </c>
      <c r="E976" s="262" t="s">
        <v>106</v>
      </c>
      <c r="F976" s="263" t="s">
        <v>149</v>
      </c>
      <c r="G976" s="426">
        <v>4251</v>
      </c>
      <c r="L976" s="510" t="s">
        <v>142</v>
      </c>
      <c r="M976" s="511">
        <v>4251</v>
      </c>
      <c r="N976" s="267"/>
      <c r="O976" s="267"/>
    </row>
    <row r="977" spans="1:15">
      <c r="A977" s="258" t="str">
        <f t="shared" si="152"/>
        <v>71040501055112</v>
      </c>
      <c r="B977" s="425" t="s">
        <v>439</v>
      </c>
      <c r="C977" s="260" t="s">
        <v>155</v>
      </c>
      <c r="D977" s="261" t="s">
        <v>149</v>
      </c>
      <c r="E977" s="262" t="s">
        <v>106</v>
      </c>
      <c r="F977" s="263" t="s">
        <v>149</v>
      </c>
      <c r="G977" s="426">
        <v>5112</v>
      </c>
      <c r="L977" s="510" t="s">
        <v>173</v>
      </c>
      <c r="M977" s="511">
        <v>5112</v>
      </c>
      <c r="N977" s="267"/>
      <c r="O977" s="267"/>
    </row>
    <row r="978" spans="1:15" ht="30">
      <c r="A978" s="258" t="str">
        <f t="shared" si="152"/>
        <v>71040501055113</v>
      </c>
      <c r="B978" s="425" t="s">
        <v>439</v>
      </c>
      <c r="C978" s="260" t="s">
        <v>155</v>
      </c>
      <c r="D978" s="261" t="s">
        <v>149</v>
      </c>
      <c r="E978" s="262" t="s">
        <v>106</v>
      </c>
      <c r="F978" s="263" t="s">
        <v>149</v>
      </c>
      <c r="G978" s="426">
        <v>5113</v>
      </c>
      <c r="L978" s="510" t="s">
        <v>174</v>
      </c>
      <c r="M978" s="511">
        <v>5113</v>
      </c>
      <c r="N978" s="267"/>
      <c r="O978" s="267"/>
    </row>
    <row r="979" spans="1:15">
      <c r="A979" s="258" t="str">
        <f t="shared" si="152"/>
        <v>71040501060000</v>
      </c>
      <c r="B979" s="425" t="s">
        <v>439</v>
      </c>
      <c r="C979" s="260" t="s">
        <v>155</v>
      </c>
      <c r="D979" s="261" t="s">
        <v>149</v>
      </c>
      <c r="E979" s="262" t="s">
        <v>106</v>
      </c>
      <c r="F979" s="263" t="s">
        <v>157</v>
      </c>
      <c r="G979" s="426" t="s">
        <v>440</v>
      </c>
      <c r="L979" s="510" t="s">
        <v>505</v>
      </c>
      <c r="N979" s="267"/>
      <c r="O979" s="267"/>
    </row>
    <row r="980" spans="1:15">
      <c r="A980" s="258" t="str">
        <f t="shared" si="152"/>
        <v>71040501064861</v>
      </c>
      <c r="B980" s="425" t="s">
        <v>439</v>
      </c>
      <c r="C980" s="260" t="s">
        <v>155</v>
      </c>
      <c r="D980" s="261" t="s">
        <v>149</v>
      </c>
      <c r="E980" s="262" t="s">
        <v>106</v>
      </c>
      <c r="F980" s="263" t="s">
        <v>157</v>
      </c>
      <c r="G980" s="426">
        <v>4861</v>
      </c>
      <c r="L980" s="510" t="s">
        <v>134</v>
      </c>
      <c r="M980" s="511">
        <v>4861</v>
      </c>
      <c r="N980" s="267"/>
      <c r="O980" s="267"/>
    </row>
    <row r="981" spans="1:15" ht="30">
      <c r="A981" s="258" t="str">
        <f t="shared" si="152"/>
        <v>71040501065113</v>
      </c>
      <c r="B981" s="425" t="s">
        <v>439</v>
      </c>
      <c r="C981" s="260" t="s">
        <v>155</v>
      </c>
      <c r="D981" s="261" t="s">
        <v>149</v>
      </c>
      <c r="E981" s="262" t="s">
        <v>106</v>
      </c>
      <c r="F981" s="263" t="s">
        <v>157</v>
      </c>
      <c r="G981" s="426">
        <v>5113</v>
      </c>
      <c r="L981" s="510" t="s">
        <v>174</v>
      </c>
      <c r="M981" s="511">
        <v>5113</v>
      </c>
      <c r="N981" s="267"/>
      <c r="O981" s="267"/>
    </row>
    <row r="982" spans="1:15">
      <c r="A982" s="258" t="str">
        <f t="shared" si="152"/>
        <v>71040501070000</v>
      </c>
      <c r="B982" s="425" t="s">
        <v>439</v>
      </c>
      <c r="C982" s="260" t="s">
        <v>155</v>
      </c>
      <c r="D982" s="261" t="s">
        <v>149</v>
      </c>
      <c r="E982" s="262" t="s">
        <v>106</v>
      </c>
      <c r="F982" s="263" t="s">
        <v>183</v>
      </c>
      <c r="G982" s="426" t="s">
        <v>440</v>
      </c>
      <c r="L982" s="510" t="s">
        <v>506</v>
      </c>
      <c r="N982" s="267"/>
      <c r="O982" s="267"/>
    </row>
    <row r="983" spans="1:15">
      <c r="A983" s="258" t="str">
        <f t="shared" si="152"/>
        <v>71040501074213</v>
      </c>
      <c r="B983" s="425" t="s">
        <v>439</v>
      </c>
      <c r="C983" s="260" t="s">
        <v>155</v>
      </c>
      <c r="D983" s="261" t="s">
        <v>149</v>
      </c>
      <c r="E983" s="262" t="s">
        <v>106</v>
      </c>
      <c r="F983" s="263" t="s">
        <v>183</v>
      </c>
      <c r="G983" s="426">
        <v>4213</v>
      </c>
      <c r="L983" s="510" t="s">
        <v>115</v>
      </c>
      <c r="M983" s="511">
        <v>4213</v>
      </c>
      <c r="N983" s="267"/>
      <c r="O983" s="267"/>
    </row>
    <row r="984" spans="1:15">
      <c r="A984" s="258" t="str">
        <f t="shared" si="152"/>
        <v>71040501080000</v>
      </c>
      <c r="B984" s="425" t="s">
        <v>439</v>
      </c>
      <c r="C984" s="260" t="s">
        <v>155</v>
      </c>
      <c r="D984" s="261" t="s">
        <v>149</v>
      </c>
      <c r="E984" s="262" t="s">
        <v>106</v>
      </c>
      <c r="F984" s="263" t="s">
        <v>185</v>
      </c>
      <c r="G984" s="426" t="s">
        <v>440</v>
      </c>
      <c r="L984" s="510" t="s">
        <v>507</v>
      </c>
      <c r="N984" s="267"/>
      <c r="O984" s="267"/>
    </row>
    <row r="985" spans="1:15" ht="30">
      <c r="A985" s="258" t="str">
        <f t="shared" si="152"/>
        <v>71040501085113</v>
      </c>
      <c r="B985" s="425" t="s">
        <v>439</v>
      </c>
      <c r="C985" s="260" t="s">
        <v>155</v>
      </c>
      <c r="D985" s="261" t="s">
        <v>149</v>
      </c>
      <c r="E985" s="262" t="s">
        <v>106</v>
      </c>
      <c r="F985" s="263" t="s">
        <v>185</v>
      </c>
      <c r="G985" s="426">
        <v>5113</v>
      </c>
      <c r="L985" s="510" t="s">
        <v>174</v>
      </c>
      <c r="M985" s="511">
        <v>5113</v>
      </c>
      <c r="N985" s="267"/>
      <c r="O985" s="267"/>
    </row>
    <row r="986" spans="1:15">
      <c r="A986" s="258" t="str">
        <f t="shared" si="152"/>
        <v>71040501090000</v>
      </c>
      <c r="B986" s="425" t="s">
        <v>439</v>
      </c>
      <c r="C986" s="260" t="s">
        <v>155</v>
      </c>
      <c r="D986" s="261" t="s">
        <v>149</v>
      </c>
      <c r="E986" s="262" t="s">
        <v>106</v>
      </c>
      <c r="F986" s="263" t="s">
        <v>187</v>
      </c>
      <c r="G986" s="426" t="s">
        <v>440</v>
      </c>
      <c r="L986" s="510" t="s">
        <v>508</v>
      </c>
      <c r="N986" s="267"/>
      <c r="O986" s="267"/>
    </row>
    <row r="987" spans="1:15" ht="30">
      <c r="A987" s="258" t="str">
        <f t="shared" si="152"/>
        <v>71040501094251</v>
      </c>
      <c r="B987" s="425" t="s">
        <v>439</v>
      </c>
      <c r="C987" s="260" t="s">
        <v>155</v>
      </c>
      <c r="D987" s="261" t="s">
        <v>149</v>
      </c>
      <c r="E987" s="262" t="s">
        <v>106</v>
      </c>
      <c r="F987" s="263" t="s">
        <v>187</v>
      </c>
      <c r="G987" s="426">
        <v>4251</v>
      </c>
      <c r="L987" s="510" t="s">
        <v>142</v>
      </c>
      <c r="M987" s="511">
        <v>4251</v>
      </c>
      <c r="N987" s="267"/>
      <c r="O987" s="267"/>
    </row>
    <row r="988" spans="1:15">
      <c r="A988" s="258" t="str">
        <f t="shared" si="152"/>
        <v>71040501094639</v>
      </c>
      <c r="B988" s="425" t="s">
        <v>439</v>
      </c>
      <c r="C988" s="260" t="s">
        <v>155</v>
      </c>
      <c r="D988" s="261" t="s">
        <v>149</v>
      </c>
      <c r="E988" s="262" t="s">
        <v>106</v>
      </c>
      <c r="F988" s="263" t="s">
        <v>187</v>
      </c>
      <c r="G988" s="426">
        <v>4639</v>
      </c>
      <c r="L988" s="510" t="s">
        <v>167</v>
      </c>
      <c r="M988" s="511">
        <v>4639</v>
      </c>
      <c r="N988" s="267"/>
      <c r="O988" s="267"/>
    </row>
    <row r="989" spans="1:15">
      <c r="A989" s="258" t="str">
        <f t="shared" si="152"/>
        <v>71040501100000</v>
      </c>
      <c r="B989" s="425" t="s">
        <v>439</v>
      </c>
      <c r="C989" s="260" t="s">
        <v>155</v>
      </c>
      <c r="D989" s="261" t="s">
        <v>149</v>
      </c>
      <c r="E989" s="262" t="s">
        <v>106</v>
      </c>
      <c r="F989" s="263" t="s">
        <v>189</v>
      </c>
      <c r="G989" s="426" t="s">
        <v>440</v>
      </c>
      <c r="L989" s="510" t="s">
        <v>509</v>
      </c>
      <c r="N989" s="267"/>
      <c r="O989" s="267"/>
    </row>
    <row r="990" spans="1:15">
      <c r="A990" s="258" t="str">
        <f t="shared" si="152"/>
        <v>71040501104861</v>
      </c>
      <c r="B990" s="425" t="s">
        <v>439</v>
      </c>
      <c r="C990" s="260" t="s">
        <v>155</v>
      </c>
      <c r="D990" s="261" t="s">
        <v>149</v>
      </c>
      <c r="E990" s="262" t="s">
        <v>106</v>
      </c>
      <c r="F990" s="263" t="s">
        <v>189</v>
      </c>
      <c r="G990" s="426">
        <v>4861</v>
      </c>
      <c r="L990" s="510" t="s">
        <v>134</v>
      </c>
      <c r="M990" s="511">
        <v>4861</v>
      </c>
      <c r="N990" s="267"/>
      <c r="O990" s="267"/>
    </row>
    <row r="991" spans="1:15">
      <c r="A991" s="258" t="str">
        <f t="shared" ref="A991:A1054" si="153">CONCATENATE(B991,C991,D991,E991,F991,G991)</f>
        <v>71040501110000</v>
      </c>
      <c r="B991" s="425" t="s">
        <v>439</v>
      </c>
      <c r="C991" s="260" t="s">
        <v>155</v>
      </c>
      <c r="D991" s="261" t="s">
        <v>149</v>
      </c>
      <c r="E991" s="262" t="s">
        <v>106</v>
      </c>
      <c r="F991" s="263" t="s">
        <v>104</v>
      </c>
      <c r="G991" s="426" t="s">
        <v>440</v>
      </c>
      <c r="L991" s="510" t="s">
        <v>510</v>
      </c>
      <c r="N991" s="267"/>
      <c r="O991" s="267"/>
    </row>
    <row r="992" spans="1:15">
      <c r="A992" s="258" t="str">
        <f t="shared" si="153"/>
        <v>71040501115112</v>
      </c>
      <c r="B992" s="425" t="s">
        <v>439</v>
      </c>
      <c r="C992" s="260" t="s">
        <v>155</v>
      </c>
      <c r="D992" s="261" t="s">
        <v>149</v>
      </c>
      <c r="E992" s="262" t="s">
        <v>106</v>
      </c>
      <c r="F992" s="263" t="s">
        <v>104</v>
      </c>
      <c r="G992" s="426">
        <v>5112</v>
      </c>
      <c r="L992" s="510" t="s">
        <v>173</v>
      </c>
      <c r="M992" s="511">
        <v>5112</v>
      </c>
      <c r="N992" s="267"/>
      <c r="O992" s="267"/>
    </row>
    <row r="993" spans="1:15">
      <c r="A993" s="258" t="str">
        <f t="shared" si="153"/>
        <v>71040501120000</v>
      </c>
      <c r="B993" s="425" t="s">
        <v>439</v>
      </c>
      <c r="C993" s="260" t="s">
        <v>155</v>
      </c>
      <c r="D993" s="261" t="s">
        <v>149</v>
      </c>
      <c r="E993" s="262" t="s">
        <v>106</v>
      </c>
      <c r="F993" s="263" t="s">
        <v>443</v>
      </c>
      <c r="G993" s="426" t="s">
        <v>440</v>
      </c>
      <c r="L993" s="510" t="s">
        <v>511</v>
      </c>
      <c r="N993" s="267"/>
      <c r="O993" s="267"/>
    </row>
    <row r="994" spans="1:15">
      <c r="A994" s="258" t="str">
        <f t="shared" si="153"/>
        <v>71040501125129</v>
      </c>
      <c r="B994" s="425" t="s">
        <v>439</v>
      </c>
      <c r="C994" s="260" t="s">
        <v>155</v>
      </c>
      <c r="D994" s="261" t="s">
        <v>149</v>
      </c>
      <c r="E994" s="262" t="s">
        <v>106</v>
      </c>
      <c r="F994" s="263" t="s">
        <v>443</v>
      </c>
      <c r="G994" s="426">
        <v>5129</v>
      </c>
      <c r="L994" s="510" t="s">
        <v>424</v>
      </c>
      <c r="M994" s="511">
        <v>5129</v>
      </c>
      <c r="N994" s="267"/>
      <c r="O994" s="267"/>
    </row>
    <row r="995" spans="1:15">
      <c r="A995" s="258" t="str">
        <f t="shared" si="153"/>
        <v>71040501130000</v>
      </c>
      <c r="B995" s="425" t="s">
        <v>439</v>
      </c>
      <c r="C995" s="260" t="s">
        <v>155</v>
      </c>
      <c r="D995" s="261" t="s">
        <v>149</v>
      </c>
      <c r="E995" s="262" t="s">
        <v>106</v>
      </c>
      <c r="F995" s="263" t="s">
        <v>444</v>
      </c>
      <c r="G995" s="426" t="s">
        <v>440</v>
      </c>
      <c r="L995" s="510" t="s">
        <v>512</v>
      </c>
      <c r="N995" s="267"/>
      <c r="O995" s="267"/>
    </row>
    <row r="996" spans="1:15" ht="30">
      <c r="A996" s="258" t="str">
        <f t="shared" si="153"/>
        <v>71040501134251</v>
      </c>
      <c r="B996" s="425" t="s">
        <v>439</v>
      </c>
      <c r="C996" s="260" t="s">
        <v>155</v>
      </c>
      <c r="D996" s="261" t="s">
        <v>149</v>
      </c>
      <c r="E996" s="262" t="s">
        <v>106</v>
      </c>
      <c r="F996" s="263" t="s">
        <v>444</v>
      </c>
      <c r="G996" s="426">
        <v>4251</v>
      </c>
      <c r="L996" s="510" t="s">
        <v>142</v>
      </c>
      <c r="M996" s="511">
        <v>4251</v>
      </c>
      <c r="N996" s="267"/>
      <c r="O996" s="267"/>
    </row>
    <row r="997" spans="1:15">
      <c r="A997" s="258" t="str">
        <f t="shared" si="153"/>
        <v>71040501135129</v>
      </c>
      <c r="B997" s="425" t="s">
        <v>439</v>
      </c>
      <c r="C997" s="260" t="s">
        <v>155</v>
      </c>
      <c r="D997" s="261" t="s">
        <v>149</v>
      </c>
      <c r="E997" s="262" t="s">
        <v>106</v>
      </c>
      <c r="F997" s="263" t="s">
        <v>444</v>
      </c>
      <c r="G997" s="426">
        <v>5129</v>
      </c>
      <c r="L997" s="510" t="s">
        <v>424</v>
      </c>
      <c r="M997" s="511">
        <v>5129</v>
      </c>
      <c r="N997" s="267"/>
      <c r="O997" s="267"/>
    </row>
    <row r="998" spans="1:15">
      <c r="A998" s="258" t="str">
        <f t="shared" si="153"/>
        <v>71040501135221</v>
      </c>
      <c r="B998" s="425" t="s">
        <v>439</v>
      </c>
      <c r="C998" s="260" t="s">
        <v>155</v>
      </c>
      <c r="D998" s="261" t="s">
        <v>149</v>
      </c>
      <c r="E998" s="262" t="s">
        <v>106</v>
      </c>
      <c r="F998" s="263" t="s">
        <v>444</v>
      </c>
      <c r="G998" s="426">
        <v>5221</v>
      </c>
      <c r="L998" s="510" t="s">
        <v>428</v>
      </c>
      <c r="M998" s="511">
        <v>5221</v>
      </c>
      <c r="N998" s="267"/>
      <c r="O998" s="267"/>
    </row>
    <row r="999" spans="1:15">
      <c r="A999" s="258" t="str">
        <f t="shared" si="153"/>
        <v>71040501140000</v>
      </c>
      <c r="B999" s="425" t="s">
        <v>439</v>
      </c>
      <c r="C999" s="260" t="s">
        <v>155</v>
      </c>
      <c r="D999" s="261" t="s">
        <v>149</v>
      </c>
      <c r="E999" s="262" t="s">
        <v>106</v>
      </c>
      <c r="F999" s="263" t="s">
        <v>445</v>
      </c>
      <c r="G999" s="426" t="s">
        <v>440</v>
      </c>
      <c r="L999" s="510" t="s">
        <v>513</v>
      </c>
      <c r="N999" s="267"/>
      <c r="O999" s="267"/>
    </row>
    <row r="1000" spans="1:15">
      <c r="A1000" s="258" t="str">
        <f t="shared" si="153"/>
        <v>71040501144729</v>
      </c>
      <c r="B1000" s="425" t="s">
        <v>439</v>
      </c>
      <c r="C1000" s="260" t="s">
        <v>155</v>
      </c>
      <c r="D1000" s="261" t="s">
        <v>149</v>
      </c>
      <c r="E1000" s="262" t="s">
        <v>106</v>
      </c>
      <c r="F1000" s="263" t="s">
        <v>445</v>
      </c>
      <c r="G1000" s="426">
        <v>4729</v>
      </c>
      <c r="L1000" s="510" t="s">
        <v>348</v>
      </c>
      <c r="M1000" s="511">
        <v>4729</v>
      </c>
      <c r="N1000" s="267"/>
      <c r="O1000" s="267"/>
    </row>
    <row r="1001" spans="1:15">
      <c r="A1001" s="258" t="str">
        <f t="shared" si="153"/>
        <v>71040501150000</v>
      </c>
      <c r="B1001" s="425" t="s">
        <v>439</v>
      </c>
      <c r="C1001" s="260" t="s">
        <v>155</v>
      </c>
      <c r="D1001" s="261" t="s">
        <v>149</v>
      </c>
      <c r="E1001" s="262" t="s">
        <v>106</v>
      </c>
      <c r="F1001" s="263" t="s">
        <v>446</v>
      </c>
      <c r="G1001" s="426" t="s">
        <v>440</v>
      </c>
      <c r="L1001" s="510" t="s">
        <v>514</v>
      </c>
      <c r="N1001" s="267"/>
      <c r="O1001" s="267"/>
    </row>
    <row r="1002" spans="1:15">
      <c r="A1002" s="258" t="str">
        <f t="shared" si="153"/>
        <v>71040501155112</v>
      </c>
      <c r="B1002" s="425" t="s">
        <v>439</v>
      </c>
      <c r="C1002" s="260" t="s">
        <v>155</v>
      </c>
      <c r="D1002" s="261" t="s">
        <v>149</v>
      </c>
      <c r="E1002" s="262" t="s">
        <v>106</v>
      </c>
      <c r="F1002" s="263" t="s">
        <v>446</v>
      </c>
      <c r="G1002" s="426">
        <v>5112</v>
      </c>
      <c r="L1002" s="510" t="s">
        <v>173</v>
      </c>
      <c r="M1002" s="511">
        <v>5112</v>
      </c>
      <c r="N1002" s="267"/>
      <c r="O1002" s="267"/>
    </row>
    <row r="1003" spans="1:15">
      <c r="A1003" s="258" t="str">
        <f t="shared" si="153"/>
        <v>71040501155133</v>
      </c>
      <c r="B1003" s="425" t="s">
        <v>439</v>
      </c>
      <c r="C1003" s="260" t="s">
        <v>155</v>
      </c>
      <c r="D1003" s="261" t="s">
        <v>149</v>
      </c>
      <c r="E1003" s="262" t="s">
        <v>106</v>
      </c>
      <c r="F1003" s="263" t="s">
        <v>446</v>
      </c>
      <c r="G1003" s="426">
        <v>5133</v>
      </c>
      <c r="L1003" s="510" t="s">
        <v>197</v>
      </c>
      <c r="M1003" s="511">
        <v>5133</v>
      </c>
      <c r="N1003" s="267"/>
      <c r="O1003" s="267"/>
    </row>
    <row r="1004" spans="1:15">
      <c r="A1004" s="258" t="str">
        <f t="shared" si="153"/>
        <v>71040501155134</v>
      </c>
      <c r="B1004" s="425" t="s">
        <v>439</v>
      </c>
      <c r="C1004" s="260" t="s">
        <v>155</v>
      </c>
      <c r="D1004" s="261" t="s">
        <v>149</v>
      </c>
      <c r="E1004" s="262" t="s">
        <v>106</v>
      </c>
      <c r="F1004" s="263" t="s">
        <v>446</v>
      </c>
      <c r="G1004" s="426">
        <v>5134</v>
      </c>
      <c r="L1004" s="510" t="s">
        <v>139</v>
      </c>
      <c r="M1004" s="511">
        <v>5134</v>
      </c>
      <c r="N1004" s="267"/>
      <c r="O1004" s="267"/>
    </row>
    <row r="1005" spans="1:15">
      <c r="A1005" s="258" t="str">
        <f t="shared" si="153"/>
        <v>71040505020000</v>
      </c>
      <c r="B1005" s="425" t="s">
        <v>439</v>
      </c>
      <c r="C1005" s="260" t="s">
        <v>155</v>
      </c>
      <c r="D1005" s="261" t="s">
        <v>149</v>
      </c>
      <c r="E1005" s="262" t="s">
        <v>149</v>
      </c>
      <c r="F1005" s="263" t="s">
        <v>140</v>
      </c>
      <c r="G1005" s="426" t="s">
        <v>440</v>
      </c>
      <c r="L1005" s="510" t="s">
        <v>515</v>
      </c>
      <c r="N1005" s="267"/>
      <c r="O1005" s="267"/>
    </row>
    <row r="1006" spans="1:15" ht="30">
      <c r="A1006" s="258" t="str">
        <f t="shared" si="153"/>
        <v>71040505024511</v>
      </c>
      <c r="B1006" s="425" t="s">
        <v>439</v>
      </c>
      <c r="C1006" s="260" t="s">
        <v>155</v>
      </c>
      <c r="D1006" s="261" t="s">
        <v>149</v>
      </c>
      <c r="E1006" s="262" t="s">
        <v>149</v>
      </c>
      <c r="F1006" s="263" t="s">
        <v>140</v>
      </c>
      <c r="G1006" s="426">
        <v>4511</v>
      </c>
      <c r="L1006" s="510" t="s">
        <v>217</v>
      </c>
      <c r="M1006" s="511">
        <v>4511</v>
      </c>
      <c r="N1006" s="267"/>
      <c r="O1006" s="267"/>
    </row>
    <row r="1007" spans="1:15">
      <c r="A1007" s="258" t="str">
        <f t="shared" si="153"/>
        <v>71040505030000</v>
      </c>
      <c r="B1007" s="425" t="s">
        <v>439</v>
      </c>
      <c r="C1007" s="260" t="s">
        <v>155</v>
      </c>
      <c r="D1007" s="261" t="s">
        <v>149</v>
      </c>
      <c r="E1007" s="262" t="s">
        <v>149</v>
      </c>
      <c r="F1007" s="263" t="s">
        <v>442</v>
      </c>
      <c r="G1007" s="426" t="s">
        <v>440</v>
      </c>
      <c r="L1007" s="510" t="s">
        <v>516</v>
      </c>
      <c r="N1007" s="267"/>
      <c r="O1007" s="267"/>
    </row>
    <row r="1008" spans="1:15" ht="30">
      <c r="A1008" s="258" t="str">
        <f t="shared" si="153"/>
        <v>71040505034511</v>
      </c>
      <c r="B1008" s="425" t="s">
        <v>439</v>
      </c>
      <c r="C1008" s="260" t="s">
        <v>155</v>
      </c>
      <c r="D1008" s="261" t="s">
        <v>149</v>
      </c>
      <c r="E1008" s="262" t="s">
        <v>149</v>
      </c>
      <c r="F1008" s="263" t="s">
        <v>442</v>
      </c>
      <c r="G1008" s="426">
        <v>4511</v>
      </c>
      <c r="L1008" s="510" t="s">
        <v>217</v>
      </c>
      <c r="M1008" s="511">
        <v>4511</v>
      </c>
      <c r="N1008" s="267"/>
      <c r="O1008" s="267"/>
    </row>
    <row r="1009" spans="1:15">
      <c r="A1009" s="258" t="str">
        <f t="shared" si="153"/>
        <v>71040505040000</v>
      </c>
      <c r="B1009" s="425" t="s">
        <v>439</v>
      </c>
      <c r="C1009" s="260" t="s">
        <v>155</v>
      </c>
      <c r="D1009" s="261" t="s">
        <v>149</v>
      </c>
      <c r="E1009" s="262" t="s">
        <v>149</v>
      </c>
      <c r="F1009" s="263" t="s">
        <v>155</v>
      </c>
      <c r="G1009" s="426" t="s">
        <v>440</v>
      </c>
      <c r="L1009" s="510" t="s">
        <v>517</v>
      </c>
      <c r="N1009" s="267"/>
      <c r="O1009" s="267"/>
    </row>
    <row r="1010" spans="1:15">
      <c r="A1010" s="258" t="str">
        <f t="shared" si="153"/>
        <v>71040505044861</v>
      </c>
      <c r="B1010" s="425" t="s">
        <v>439</v>
      </c>
      <c r="C1010" s="260" t="s">
        <v>155</v>
      </c>
      <c r="D1010" s="261" t="s">
        <v>149</v>
      </c>
      <c r="E1010" s="262" t="s">
        <v>149</v>
      </c>
      <c r="F1010" s="263" t="s">
        <v>155</v>
      </c>
      <c r="G1010" s="426">
        <v>4861</v>
      </c>
      <c r="L1010" s="510" t="s">
        <v>134</v>
      </c>
      <c r="M1010" s="511">
        <v>4861</v>
      </c>
      <c r="N1010" s="267"/>
      <c r="O1010" s="267"/>
    </row>
    <row r="1011" spans="1:15">
      <c r="A1011" s="258" t="str">
        <f t="shared" si="153"/>
        <v>71040505050000</v>
      </c>
      <c r="B1011" s="425" t="s">
        <v>439</v>
      </c>
      <c r="C1011" s="260" t="s">
        <v>155</v>
      </c>
      <c r="D1011" s="261" t="s">
        <v>149</v>
      </c>
      <c r="E1011" s="262" t="s">
        <v>149</v>
      </c>
      <c r="F1011" s="263" t="s">
        <v>149</v>
      </c>
      <c r="G1011" s="426" t="s">
        <v>440</v>
      </c>
      <c r="L1011" s="510" t="s">
        <v>518</v>
      </c>
      <c r="N1011" s="267"/>
      <c r="O1011" s="267"/>
    </row>
    <row r="1012" spans="1:15">
      <c r="A1012" s="258" t="str">
        <f t="shared" si="153"/>
        <v>71040505054861</v>
      </c>
      <c r="B1012" s="425" t="s">
        <v>439</v>
      </c>
      <c r="C1012" s="260" t="s">
        <v>155</v>
      </c>
      <c r="D1012" s="261" t="s">
        <v>149</v>
      </c>
      <c r="E1012" s="262" t="s">
        <v>149</v>
      </c>
      <c r="F1012" s="263" t="s">
        <v>149</v>
      </c>
      <c r="G1012" s="426">
        <v>4861</v>
      </c>
      <c r="L1012" s="510" t="s">
        <v>134</v>
      </c>
      <c r="M1012" s="511">
        <v>4861</v>
      </c>
      <c r="N1012" s="267"/>
      <c r="O1012" s="267"/>
    </row>
    <row r="1013" spans="1:15">
      <c r="A1013" s="258" t="str">
        <f t="shared" si="153"/>
        <v>71040505060000</v>
      </c>
      <c r="B1013" s="425" t="s">
        <v>439</v>
      </c>
      <c r="C1013" s="260" t="s">
        <v>155</v>
      </c>
      <c r="D1013" s="261" t="s">
        <v>149</v>
      </c>
      <c r="E1013" s="262" t="s">
        <v>149</v>
      </c>
      <c r="F1013" s="263" t="s">
        <v>157</v>
      </c>
      <c r="G1013" s="426" t="s">
        <v>440</v>
      </c>
      <c r="L1013" s="510" t="s">
        <v>519</v>
      </c>
      <c r="N1013" s="267"/>
      <c r="O1013" s="267"/>
    </row>
    <row r="1014" spans="1:15">
      <c r="A1014" s="258" t="str">
        <f t="shared" si="153"/>
        <v>71040505064861</v>
      </c>
      <c r="B1014" s="425" t="s">
        <v>439</v>
      </c>
      <c r="C1014" s="260" t="s">
        <v>155</v>
      </c>
      <c r="D1014" s="261" t="s">
        <v>149</v>
      </c>
      <c r="E1014" s="262" t="s">
        <v>149</v>
      </c>
      <c r="F1014" s="263" t="s">
        <v>157</v>
      </c>
      <c r="G1014" s="426">
        <v>4861</v>
      </c>
      <c r="L1014" s="510" t="s">
        <v>134</v>
      </c>
      <c r="M1014" s="511">
        <v>4861</v>
      </c>
      <c r="N1014" s="267"/>
      <c r="O1014" s="267"/>
    </row>
    <row r="1015" spans="1:15">
      <c r="A1015" s="258" t="str">
        <f t="shared" si="153"/>
        <v>71040505070000</v>
      </c>
      <c r="B1015" s="425" t="s">
        <v>439</v>
      </c>
      <c r="C1015" s="260" t="s">
        <v>155</v>
      </c>
      <c r="D1015" s="261" t="s">
        <v>149</v>
      </c>
      <c r="E1015" s="262" t="s">
        <v>149</v>
      </c>
      <c r="F1015" s="263" t="s">
        <v>183</v>
      </c>
      <c r="G1015" s="426" t="s">
        <v>440</v>
      </c>
      <c r="L1015" s="510" t="s">
        <v>520</v>
      </c>
      <c r="N1015" s="267"/>
      <c r="O1015" s="267"/>
    </row>
    <row r="1016" spans="1:15" ht="30">
      <c r="A1016" s="258" t="str">
        <f t="shared" si="153"/>
        <v>71040505075113</v>
      </c>
      <c r="B1016" s="425" t="s">
        <v>439</v>
      </c>
      <c r="C1016" s="260" t="s">
        <v>155</v>
      </c>
      <c r="D1016" s="261" t="s">
        <v>149</v>
      </c>
      <c r="E1016" s="262" t="s">
        <v>149</v>
      </c>
      <c r="F1016" s="263" t="s">
        <v>183</v>
      </c>
      <c r="G1016" s="426">
        <v>5113</v>
      </c>
      <c r="L1016" s="510" t="s">
        <v>174</v>
      </c>
      <c r="M1016" s="511">
        <v>5113</v>
      </c>
      <c r="N1016" s="267"/>
      <c r="O1016" s="267"/>
    </row>
    <row r="1017" spans="1:15">
      <c r="A1017" s="258" t="str">
        <f t="shared" si="153"/>
        <v>71040700000000</v>
      </c>
      <c r="B1017" s="425" t="s">
        <v>439</v>
      </c>
      <c r="C1017" s="260" t="s">
        <v>155</v>
      </c>
      <c r="D1017" s="261" t="s">
        <v>183</v>
      </c>
      <c r="E1017" s="262" t="s">
        <v>441</v>
      </c>
      <c r="F1017" s="263" t="s">
        <v>441</v>
      </c>
      <c r="G1017" s="426" t="s">
        <v>440</v>
      </c>
      <c r="L1017" s="510" t="s">
        <v>521</v>
      </c>
      <c r="N1017" s="267"/>
      <c r="O1017" s="267"/>
    </row>
    <row r="1018" spans="1:15">
      <c r="A1018" s="258" t="str">
        <f t="shared" si="153"/>
        <v>71040700000001</v>
      </c>
      <c r="B1018" s="425" t="s">
        <v>439</v>
      </c>
      <c r="C1018" s="260" t="s">
        <v>155</v>
      </c>
      <c r="D1018" s="261" t="s">
        <v>183</v>
      </c>
      <c r="E1018" s="262" t="s">
        <v>441</v>
      </c>
      <c r="F1018" s="263" t="s">
        <v>441</v>
      </c>
      <c r="G1018" s="426" t="s">
        <v>96</v>
      </c>
      <c r="L1018" s="510" t="e">
        <v>#N/A</v>
      </c>
      <c r="N1018" s="267"/>
      <c r="O1018" s="267"/>
    </row>
    <row r="1019" spans="1:15">
      <c r="A1019" s="258" t="str">
        <f t="shared" si="153"/>
        <v>71040703000000</v>
      </c>
      <c r="B1019" s="425" t="s">
        <v>439</v>
      </c>
      <c r="C1019" s="260" t="s">
        <v>155</v>
      </c>
      <c r="D1019" s="261" t="s">
        <v>183</v>
      </c>
      <c r="E1019" s="262" t="s">
        <v>442</v>
      </c>
      <c r="F1019" s="263" t="s">
        <v>441</v>
      </c>
      <c r="G1019" s="426" t="s">
        <v>440</v>
      </c>
      <c r="L1019" s="510" t="s">
        <v>522</v>
      </c>
      <c r="N1019" s="267"/>
      <c r="O1019" s="267"/>
    </row>
    <row r="1020" spans="1:15">
      <c r="A1020" s="258" t="str">
        <f t="shared" si="153"/>
        <v>71040703000001</v>
      </c>
      <c r="B1020" s="425" t="s">
        <v>439</v>
      </c>
      <c r="C1020" s="260" t="s">
        <v>155</v>
      </c>
      <c r="D1020" s="261" t="s">
        <v>183</v>
      </c>
      <c r="E1020" s="262" t="s">
        <v>442</v>
      </c>
      <c r="F1020" s="263" t="s">
        <v>441</v>
      </c>
      <c r="G1020" s="426" t="s">
        <v>96</v>
      </c>
      <c r="L1020" s="510" t="e">
        <v>#N/A</v>
      </c>
      <c r="N1020" s="267"/>
      <c r="O1020" s="267"/>
    </row>
    <row r="1021" spans="1:15">
      <c r="A1021" s="258" t="str">
        <f t="shared" si="153"/>
        <v>71040703010000</v>
      </c>
      <c r="B1021" s="425" t="s">
        <v>439</v>
      </c>
      <c r="C1021" s="260" t="s">
        <v>155</v>
      </c>
      <c r="D1021" s="261" t="s">
        <v>183</v>
      </c>
      <c r="E1021" s="262" t="s">
        <v>442</v>
      </c>
      <c r="F1021" s="263" t="s">
        <v>106</v>
      </c>
      <c r="G1021" s="426" t="s">
        <v>440</v>
      </c>
      <c r="L1021" s="510" t="s">
        <v>523</v>
      </c>
      <c r="N1021" s="267"/>
      <c r="O1021" s="267"/>
    </row>
    <row r="1022" spans="1:15">
      <c r="A1022" s="258" t="str">
        <f t="shared" si="153"/>
        <v>71040703014639</v>
      </c>
      <c r="B1022" s="425" t="s">
        <v>439</v>
      </c>
      <c r="C1022" s="260" t="s">
        <v>155</v>
      </c>
      <c r="D1022" s="261" t="s">
        <v>183</v>
      </c>
      <c r="E1022" s="262" t="s">
        <v>442</v>
      </c>
      <c r="F1022" s="263" t="s">
        <v>106</v>
      </c>
      <c r="G1022" s="426">
        <v>4639</v>
      </c>
      <c r="L1022" s="510" t="s">
        <v>167</v>
      </c>
      <c r="M1022" s="511">
        <v>4639</v>
      </c>
      <c r="N1022" s="267"/>
      <c r="O1022" s="267"/>
    </row>
    <row r="1023" spans="1:15">
      <c r="A1023" s="258" t="str">
        <f t="shared" si="153"/>
        <v>71040901010000</v>
      </c>
      <c r="B1023" s="425" t="s">
        <v>439</v>
      </c>
      <c r="C1023" s="260" t="s">
        <v>155</v>
      </c>
      <c r="D1023" s="261" t="s">
        <v>187</v>
      </c>
      <c r="E1023" s="262" t="s">
        <v>106</v>
      </c>
      <c r="F1023" s="263" t="s">
        <v>106</v>
      </c>
      <c r="G1023" s="426" t="s">
        <v>440</v>
      </c>
      <c r="L1023" s="510" t="s">
        <v>524</v>
      </c>
      <c r="N1023" s="267"/>
      <c r="O1023" s="267"/>
    </row>
    <row r="1024" spans="1:15">
      <c r="A1024" s="258" t="str">
        <f t="shared" si="153"/>
        <v>71040901014239</v>
      </c>
      <c r="B1024" s="425" t="s">
        <v>439</v>
      </c>
      <c r="C1024" s="260" t="s">
        <v>155</v>
      </c>
      <c r="D1024" s="261" t="s">
        <v>187</v>
      </c>
      <c r="E1024" s="262" t="s">
        <v>106</v>
      </c>
      <c r="F1024" s="263" t="s">
        <v>106</v>
      </c>
      <c r="G1024" s="426">
        <v>4239</v>
      </c>
      <c r="L1024" s="510" t="s">
        <v>125</v>
      </c>
      <c r="M1024" s="511">
        <v>4239</v>
      </c>
      <c r="N1024" s="267"/>
      <c r="O1024" s="267"/>
    </row>
    <row r="1025" spans="1:15">
      <c r="A1025" s="258" t="str">
        <f t="shared" si="153"/>
        <v>71040901015221</v>
      </c>
      <c r="B1025" s="425" t="s">
        <v>439</v>
      </c>
      <c r="C1025" s="260" t="s">
        <v>155</v>
      </c>
      <c r="D1025" s="261" t="s">
        <v>187</v>
      </c>
      <c r="E1025" s="262" t="s">
        <v>106</v>
      </c>
      <c r="F1025" s="263" t="s">
        <v>106</v>
      </c>
      <c r="G1025" s="426">
        <v>5221</v>
      </c>
      <c r="L1025" s="510" t="s">
        <v>428</v>
      </c>
      <c r="M1025" s="511">
        <v>5221</v>
      </c>
      <c r="N1025" s="267"/>
      <c r="O1025" s="267"/>
    </row>
    <row r="1026" spans="1:15">
      <c r="A1026" s="258" t="str">
        <f t="shared" si="153"/>
        <v>71040901020000</v>
      </c>
      <c r="B1026" s="425" t="s">
        <v>439</v>
      </c>
      <c r="C1026" s="260" t="s">
        <v>155</v>
      </c>
      <c r="D1026" s="261" t="s">
        <v>187</v>
      </c>
      <c r="E1026" s="262" t="s">
        <v>106</v>
      </c>
      <c r="F1026" s="263" t="s">
        <v>140</v>
      </c>
      <c r="G1026" s="426" t="s">
        <v>440</v>
      </c>
      <c r="L1026" s="510" t="s">
        <v>525</v>
      </c>
      <c r="N1026" s="267"/>
      <c r="O1026" s="267"/>
    </row>
    <row r="1027" spans="1:15" ht="45">
      <c r="A1027" s="258" t="str">
        <f t="shared" si="153"/>
        <v>71040901024637</v>
      </c>
      <c r="B1027" s="425" t="s">
        <v>439</v>
      </c>
      <c r="C1027" s="260" t="s">
        <v>155</v>
      </c>
      <c r="D1027" s="261" t="s">
        <v>187</v>
      </c>
      <c r="E1027" s="262" t="s">
        <v>106</v>
      </c>
      <c r="F1027" s="263" t="s">
        <v>140</v>
      </c>
      <c r="G1027" s="426">
        <v>4637</v>
      </c>
      <c r="L1027" s="510" t="s">
        <v>215</v>
      </c>
      <c r="M1027" s="511">
        <v>4637</v>
      </c>
      <c r="N1027" s="267"/>
      <c r="O1027" s="267"/>
    </row>
    <row r="1028" spans="1:15">
      <c r="A1028" s="258" t="str">
        <f t="shared" si="153"/>
        <v>71040901030000</v>
      </c>
      <c r="B1028" s="425" t="s">
        <v>439</v>
      </c>
      <c r="C1028" s="260" t="s">
        <v>155</v>
      </c>
      <c r="D1028" s="261" t="s">
        <v>187</v>
      </c>
      <c r="E1028" s="262" t="s">
        <v>106</v>
      </c>
      <c r="F1028" s="263" t="s">
        <v>442</v>
      </c>
      <c r="G1028" s="426" t="s">
        <v>440</v>
      </c>
      <c r="L1028" s="510" t="s">
        <v>526</v>
      </c>
      <c r="N1028" s="267"/>
      <c r="O1028" s="267"/>
    </row>
    <row r="1029" spans="1:15" ht="30">
      <c r="A1029" s="258" t="str">
        <f t="shared" si="153"/>
        <v>71040901034511</v>
      </c>
      <c r="B1029" s="425" t="s">
        <v>439</v>
      </c>
      <c r="C1029" s="260" t="s">
        <v>155</v>
      </c>
      <c r="D1029" s="261" t="s">
        <v>187</v>
      </c>
      <c r="E1029" s="262" t="s">
        <v>106</v>
      </c>
      <c r="F1029" s="263" t="s">
        <v>442</v>
      </c>
      <c r="G1029" s="426">
        <v>4511</v>
      </c>
      <c r="L1029" s="510" t="s">
        <v>217</v>
      </c>
      <c r="M1029" s="511">
        <v>4511</v>
      </c>
      <c r="N1029" s="267"/>
      <c r="O1029" s="267"/>
    </row>
    <row r="1030" spans="1:15">
      <c r="A1030" s="258" t="str">
        <f t="shared" si="153"/>
        <v>71040901040000</v>
      </c>
      <c r="B1030" s="425" t="s">
        <v>439</v>
      </c>
      <c r="C1030" s="260" t="s">
        <v>155</v>
      </c>
      <c r="D1030" s="261" t="s">
        <v>187</v>
      </c>
      <c r="E1030" s="262" t="s">
        <v>106</v>
      </c>
      <c r="F1030" s="263" t="s">
        <v>155</v>
      </c>
      <c r="G1030" s="426" t="s">
        <v>440</v>
      </c>
      <c r="L1030" s="510" t="s">
        <v>527</v>
      </c>
      <c r="N1030" s="267"/>
      <c r="O1030" s="267"/>
    </row>
    <row r="1031" spans="1:15">
      <c r="A1031" s="258" t="str">
        <f t="shared" si="153"/>
        <v>71040901044639</v>
      </c>
      <c r="B1031" s="425" t="s">
        <v>439</v>
      </c>
      <c r="C1031" s="260" t="s">
        <v>155</v>
      </c>
      <c r="D1031" s="261" t="s">
        <v>187</v>
      </c>
      <c r="E1031" s="262" t="s">
        <v>106</v>
      </c>
      <c r="F1031" s="263" t="s">
        <v>155</v>
      </c>
      <c r="G1031" s="426">
        <v>4639</v>
      </c>
      <c r="L1031" s="510" t="s">
        <v>167</v>
      </c>
      <c r="M1031" s="511">
        <v>4639</v>
      </c>
      <c r="N1031" s="267"/>
      <c r="O1031" s="267"/>
    </row>
    <row r="1032" spans="1:15" ht="30">
      <c r="A1032" s="258" t="str">
        <f t="shared" si="153"/>
        <v>71040901044819</v>
      </c>
      <c r="B1032" s="425" t="s">
        <v>439</v>
      </c>
      <c r="C1032" s="260" t="s">
        <v>155</v>
      </c>
      <c r="D1032" s="261" t="s">
        <v>187</v>
      </c>
      <c r="E1032" s="262" t="s">
        <v>106</v>
      </c>
      <c r="F1032" s="263" t="s">
        <v>155</v>
      </c>
      <c r="G1032" s="426">
        <v>4819</v>
      </c>
      <c r="L1032" s="510" t="s">
        <v>219</v>
      </c>
      <c r="M1032" s="511">
        <v>4819</v>
      </c>
      <c r="N1032" s="267"/>
      <c r="O1032" s="267"/>
    </row>
    <row r="1033" spans="1:15">
      <c r="A1033" s="258" t="str">
        <f t="shared" si="153"/>
        <v>71040901050000</v>
      </c>
      <c r="B1033" s="425" t="s">
        <v>439</v>
      </c>
      <c r="C1033" s="260" t="s">
        <v>155</v>
      </c>
      <c r="D1033" s="261" t="s">
        <v>187</v>
      </c>
      <c r="E1033" s="262" t="s">
        <v>106</v>
      </c>
      <c r="F1033" s="263" t="s">
        <v>149</v>
      </c>
      <c r="G1033" s="426" t="s">
        <v>440</v>
      </c>
      <c r="L1033" s="510" t="s">
        <v>528</v>
      </c>
      <c r="N1033" s="267"/>
      <c r="O1033" s="267"/>
    </row>
    <row r="1034" spans="1:15">
      <c r="A1034" s="258" t="str">
        <f t="shared" si="153"/>
        <v>71040901058111</v>
      </c>
      <c r="B1034" s="425" t="s">
        <v>439</v>
      </c>
      <c r="C1034" s="260" t="s">
        <v>155</v>
      </c>
      <c r="D1034" s="261" t="s">
        <v>187</v>
      </c>
      <c r="E1034" s="262" t="s">
        <v>106</v>
      </c>
      <c r="F1034" s="263" t="s">
        <v>149</v>
      </c>
      <c r="G1034" s="426">
        <v>8111</v>
      </c>
      <c r="L1034" s="510" t="s">
        <v>434</v>
      </c>
      <c r="M1034" s="511">
        <v>8111</v>
      </c>
      <c r="N1034" s="267"/>
      <c r="O1034" s="267"/>
    </row>
    <row r="1035" spans="1:15">
      <c r="A1035" s="258" t="str">
        <f t="shared" si="153"/>
        <v>71040901058411</v>
      </c>
      <c r="B1035" s="425" t="s">
        <v>439</v>
      </c>
      <c r="C1035" s="260" t="s">
        <v>155</v>
      </c>
      <c r="D1035" s="261" t="s">
        <v>187</v>
      </c>
      <c r="E1035" s="262" t="s">
        <v>106</v>
      </c>
      <c r="F1035" s="263" t="s">
        <v>149</v>
      </c>
      <c r="G1035" s="426">
        <v>8411</v>
      </c>
      <c r="L1035" s="510" t="s">
        <v>438</v>
      </c>
      <c r="M1035" s="511">
        <v>8411</v>
      </c>
      <c r="N1035" s="267"/>
      <c r="O1035" s="267"/>
    </row>
    <row r="1036" spans="1:15">
      <c r="A1036" s="258" t="str">
        <f t="shared" si="153"/>
        <v>71040901060000</v>
      </c>
      <c r="B1036" s="425" t="s">
        <v>439</v>
      </c>
      <c r="C1036" s="260" t="s">
        <v>155</v>
      </c>
      <c r="D1036" s="261" t="s">
        <v>187</v>
      </c>
      <c r="E1036" s="262" t="s">
        <v>106</v>
      </c>
      <c r="F1036" s="263" t="s">
        <v>157</v>
      </c>
      <c r="G1036" s="426" t="s">
        <v>440</v>
      </c>
      <c r="L1036" s="510" t="s">
        <v>529</v>
      </c>
      <c r="N1036" s="267"/>
      <c r="O1036" s="267"/>
    </row>
    <row r="1037" spans="1:15" ht="30">
      <c r="A1037" s="258" t="str">
        <f t="shared" si="153"/>
        <v>71040901064819</v>
      </c>
      <c r="B1037" s="425" t="s">
        <v>439</v>
      </c>
      <c r="C1037" s="260" t="s">
        <v>155</v>
      </c>
      <c r="D1037" s="261" t="s">
        <v>187</v>
      </c>
      <c r="E1037" s="262" t="s">
        <v>106</v>
      </c>
      <c r="F1037" s="263" t="s">
        <v>157</v>
      </c>
      <c r="G1037" s="426">
        <v>4819</v>
      </c>
      <c r="L1037" s="510" t="s">
        <v>219</v>
      </c>
      <c r="M1037" s="511">
        <v>4819</v>
      </c>
      <c r="N1037" s="267"/>
      <c r="O1037" s="267"/>
    </row>
    <row r="1038" spans="1:15">
      <c r="A1038" s="258" t="str">
        <f t="shared" si="153"/>
        <v>71040901070000</v>
      </c>
      <c r="B1038" s="425" t="s">
        <v>439</v>
      </c>
      <c r="C1038" s="260" t="s">
        <v>155</v>
      </c>
      <c r="D1038" s="261" t="s">
        <v>187</v>
      </c>
      <c r="E1038" s="262" t="s">
        <v>106</v>
      </c>
      <c r="F1038" s="263" t="s">
        <v>183</v>
      </c>
      <c r="G1038" s="426" t="s">
        <v>440</v>
      </c>
      <c r="L1038" s="510" t="s">
        <v>530</v>
      </c>
      <c r="N1038" s="267"/>
      <c r="O1038" s="267"/>
    </row>
    <row r="1039" spans="1:15">
      <c r="A1039" s="258" t="str">
        <f t="shared" si="153"/>
        <v>71040901074239</v>
      </c>
      <c r="B1039" s="425" t="s">
        <v>439</v>
      </c>
      <c r="C1039" s="260" t="s">
        <v>155</v>
      </c>
      <c r="D1039" s="261" t="s">
        <v>187</v>
      </c>
      <c r="E1039" s="262" t="s">
        <v>106</v>
      </c>
      <c r="F1039" s="263" t="s">
        <v>183</v>
      </c>
      <c r="G1039" s="426">
        <v>4239</v>
      </c>
      <c r="L1039" s="510" t="s">
        <v>125</v>
      </c>
      <c r="M1039" s="511">
        <v>4239</v>
      </c>
      <c r="N1039" s="267"/>
      <c r="O1039" s="267"/>
    </row>
    <row r="1040" spans="1:15">
      <c r="A1040" s="258" t="str">
        <f t="shared" si="153"/>
        <v>71040901080000</v>
      </c>
      <c r="B1040" s="425" t="s">
        <v>439</v>
      </c>
      <c r="C1040" s="260" t="s">
        <v>155</v>
      </c>
      <c r="D1040" s="261" t="s">
        <v>187</v>
      </c>
      <c r="E1040" s="262" t="s">
        <v>106</v>
      </c>
      <c r="F1040" s="263" t="s">
        <v>185</v>
      </c>
      <c r="G1040" s="426" t="s">
        <v>440</v>
      </c>
      <c r="L1040" s="510" t="s">
        <v>531</v>
      </c>
      <c r="N1040" s="267"/>
      <c r="O1040" s="267"/>
    </row>
    <row r="1041" spans="1:15">
      <c r="A1041" s="258" t="str">
        <f t="shared" si="153"/>
        <v>71040901084234</v>
      </c>
      <c r="B1041" s="425" t="s">
        <v>439</v>
      </c>
      <c r="C1041" s="260" t="s">
        <v>155</v>
      </c>
      <c r="D1041" s="261" t="s">
        <v>187</v>
      </c>
      <c r="E1041" s="262" t="s">
        <v>106</v>
      </c>
      <c r="F1041" s="263" t="s">
        <v>185</v>
      </c>
      <c r="G1041" s="426">
        <v>4234</v>
      </c>
      <c r="L1041" s="510" t="s">
        <v>122</v>
      </c>
      <c r="M1041" s="511">
        <v>4234</v>
      </c>
      <c r="N1041" s="267"/>
      <c r="O1041" s="267"/>
    </row>
    <row r="1042" spans="1:15" ht="30">
      <c r="A1042" s="258" t="str">
        <f t="shared" si="153"/>
        <v>71040901084511</v>
      </c>
      <c r="B1042" s="425" t="s">
        <v>439</v>
      </c>
      <c r="C1042" s="260" t="s">
        <v>155</v>
      </c>
      <c r="D1042" s="261" t="s">
        <v>187</v>
      </c>
      <c r="E1042" s="262" t="s">
        <v>106</v>
      </c>
      <c r="F1042" s="263" t="s">
        <v>185</v>
      </c>
      <c r="G1042" s="426">
        <v>4511</v>
      </c>
      <c r="L1042" s="510" t="s">
        <v>217</v>
      </c>
      <c r="M1042" s="511">
        <v>4511</v>
      </c>
      <c r="N1042" s="267"/>
      <c r="O1042" s="267"/>
    </row>
    <row r="1043" spans="1:15">
      <c r="A1043" s="258" t="str">
        <f t="shared" si="153"/>
        <v>71040901094234</v>
      </c>
      <c r="B1043" s="425" t="s">
        <v>439</v>
      </c>
      <c r="C1043" s="260" t="s">
        <v>155</v>
      </c>
      <c r="D1043" s="261" t="s">
        <v>187</v>
      </c>
      <c r="E1043" s="262" t="s">
        <v>106</v>
      </c>
      <c r="F1043" s="263" t="s">
        <v>187</v>
      </c>
      <c r="G1043" s="426">
        <v>4234</v>
      </c>
      <c r="L1043" s="510" t="s">
        <v>122</v>
      </c>
      <c r="M1043" s="511">
        <v>4234</v>
      </c>
      <c r="N1043" s="267"/>
      <c r="O1043" s="267"/>
    </row>
    <row r="1044" spans="1:15">
      <c r="A1044" s="258" t="str">
        <f t="shared" si="153"/>
        <v>71040901100000</v>
      </c>
      <c r="B1044" s="425" t="s">
        <v>439</v>
      </c>
      <c r="C1044" s="260" t="s">
        <v>155</v>
      </c>
      <c r="D1044" s="261" t="s">
        <v>187</v>
      </c>
      <c r="E1044" s="262" t="s">
        <v>106</v>
      </c>
      <c r="F1044" s="263" t="s">
        <v>189</v>
      </c>
      <c r="G1044" s="426" t="s">
        <v>440</v>
      </c>
      <c r="L1044" s="510" t="s">
        <v>532</v>
      </c>
      <c r="N1044" s="267"/>
      <c r="O1044" s="267"/>
    </row>
    <row r="1045" spans="1:15">
      <c r="A1045" s="258" t="str">
        <f t="shared" si="153"/>
        <v>71040901104823</v>
      </c>
      <c r="B1045" s="425" t="s">
        <v>439</v>
      </c>
      <c r="C1045" s="260" t="s">
        <v>155</v>
      </c>
      <c r="D1045" s="261" t="s">
        <v>187</v>
      </c>
      <c r="E1045" s="262" t="s">
        <v>106</v>
      </c>
      <c r="F1045" s="263" t="s">
        <v>189</v>
      </c>
      <c r="G1045" s="426">
        <v>4823</v>
      </c>
      <c r="L1045" s="510" t="s">
        <v>133</v>
      </c>
      <c r="M1045" s="511">
        <v>4823</v>
      </c>
      <c r="N1045" s="267"/>
      <c r="O1045" s="267"/>
    </row>
    <row r="1046" spans="1:15">
      <c r="A1046" s="258" t="str">
        <f t="shared" si="153"/>
        <v>71040901105129</v>
      </c>
      <c r="B1046" s="425" t="s">
        <v>439</v>
      </c>
      <c r="C1046" s="260" t="s">
        <v>155</v>
      </c>
      <c r="D1046" s="261" t="s">
        <v>187</v>
      </c>
      <c r="E1046" s="262" t="s">
        <v>106</v>
      </c>
      <c r="F1046" s="263" t="s">
        <v>189</v>
      </c>
      <c r="G1046" s="426">
        <v>5129</v>
      </c>
      <c r="L1046" s="510" t="s">
        <v>424</v>
      </c>
      <c r="M1046" s="511">
        <v>5129</v>
      </c>
      <c r="N1046" s="267"/>
      <c r="O1046" s="267"/>
    </row>
    <row r="1047" spans="1:15">
      <c r="A1047" s="258" t="str">
        <f t="shared" si="153"/>
        <v>71040901110000</v>
      </c>
      <c r="B1047" s="425" t="s">
        <v>439</v>
      </c>
      <c r="C1047" s="260" t="s">
        <v>155</v>
      </c>
      <c r="D1047" s="261" t="s">
        <v>187</v>
      </c>
      <c r="E1047" s="262" t="s">
        <v>106</v>
      </c>
      <c r="F1047" s="263" t="s">
        <v>104</v>
      </c>
      <c r="G1047" s="426" t="s">
        <v>440</v>
      </c>
      <c r="L1047" s="510" t="s">
        <v>533</v>
      </c>
      <c r="N1047" s="267"/>
      <c r="O1047" s="267"/>
    </row>
    <row r="1048" spans="1:15" ht="30">
      <c r="A1048" s="258" t="str">
        <f t="shared" si="153"/>
        <v>71040901114512</v>
      </c>
      <c r="B1048" s="425" t="s">
        <v>439</v>
      </c>
      <c r="C1048" s="260" t="s">
        <v>155</v>
      </c>
      <c r="D1048" s="261" t="s">
        <v>187</v>
      </c>
      <c r="E1048" s="262" t="s">
        <v>106</v>
      </c>
      <c r="F1048" s="263" t="s">
        <v>104</v>
      </c>
      <c r="G1048" s="426" t="s">
        <v>229</v>
      </c>
      <c r="L1048" s="510" t="s">
        <v>230</v>
      </c>
      <c r="M1048" s="511">
        <v>4512</v>
      </c>
      <c r="N1048" s="267"/>
      <c r="O1048" s="267"/>
    </row>
    <row r="1049" spans="1:15">
      <c r="A1049" s="258" t="str">
        <f t="shared" si="153"/>
        <v>71050101015112</v>
      </c>
      <c r="B1049" s="425" t="s">
        <v>439</v>
      </c>
      <c r="C1049" s="260" t="s">
        <v>149</v>
      </c>
      <c r="D1049" s="261" t="s">
        <v>106</v>
      </c>
      <c r="E1049" s="262" t="s">
        <v>106</v>
      </c>
      <c r="F1049" s="263" t="s">
        <v>106</v>
      </c>
      <c r="G1049" s="426">
        <v>5112</v>
      </c>
      <c r="L1049" s="510" t="s">
        <v>173</v>
      </c>
      <c r="M1049" s="511">
        <v>5112</v>
      </c>
      <c r="N1049" s="267"/>
      <c r="O1049" s="267"/>
    </row>
    <row r="1050" spans="1:15" ht="30">
      <c r="A1050" s="258" t="str">
        <f t="shared" si="153"/>
        <v>71050101015113</v>
      </c>
      <c r="B1050" s="425" t="s">
        <v>439</v>
      </c>
      <c r="C1050" s="260" t="s">
        <v>149</v>
      </c>
      <c r="D1050" s="261" t="s">
        <v>106</v>
      </c>
      <c r="E1050" s="262" t="s">
        <v>106</v>
      </c>
      <c r="F1050" s="263" t="s">
        <v>106</v>
      </c>
      <c r="G1050" s="426">
        <v>5113</v>
      </c>
      <c r="L1050" s="510" t="s">
        <v>174</v>
      </c>
      <c r="M1050" s="511">
        <v>5113</v>
      </c>
      <c r="N1050" s="267"/>
      <c r="O1050" s="267"/>
    </row>
    <row r="1051" spans="1:15">
      <c r="A1051" s="258" t="str">
        <f t="shared" si="153"/>
        <v>71050101020000</v>
      </c>
      <c r="B1051" s="425" t="s">
        <v>439</v>
      </c>
      <c r="C1051" s="260" t="s">
        <v>149</v>
      </c>
      <c r="D1051" s="261" t="s">
        <v>106</v>
      </c>
      <c r="E1051" s="262" t="s">
        <v>106</v>
      </c>
      <c r="F1051" s="263" t="s">
        <v>140</v>
      </c>
      <c r="G1051" s="426" t="s">
        <v>440</v>
      </c>
      <c r="L1051" s="510" t="s">
        <v>534</v>
      </c>
      <c r="N1051" s="267"/>
      <c r="O1051" s="267"/>
    </row>
    <row r="1052" spans="1:15">
      <c r="A1052" s="258" t="str">
        <f t="shared" si="153"/>
        <v>71050101024213</v>
      </c>
      <c r="B1052" s="425" t="s">
        <v>439</v>
      </c>
      <c r="C1052" s="260" t="s">
        <v>149</v>
      </c>
      <c r="D1052" s="261" t="s">
        <v>106</v>
      </c>
      <c r="E1052" s="262" t="s">
        <v>106</v>
      </c>
      <c r="F1052" s="263" t="s">
        <v>140</v>
      </c>
      <c r="G1052" s="426">
        <v>4213</v>
      </c>
      <c r="L1052" s="510" t="s">
        <v>115</v>
      </c>
      <c r="M1052" s="511">
        <v>4213</v>
      </c>
      <c r="N1052" s="267"/>
      <c r="O1052" s="267"/>
    </row>
    <row r="1053" spans="1:15">
      <c r="A1053" s="258" t="str">
        <f t="shared" si="153"/>
        <v>71050300000000</v>
      </c>
      <c r="B1053" s="425" t="s">
        <v>439</v>
      </c>
      <c r="C1053" s="260" t="s">
        <v>149</v>
      </c>
      <c r="D1053" s="261" t="s">
        <v>442</v>
      </c>
      <c r="E1053" s="262" t="s">
        <v>441</v>
      </c>
      <c r="F1053" s="263" t="s">
        <v>441</v>
      </c>
      <c r="G1053" s="426" t="s">
        <v>440</v>
      </c>
      <c r="L1053" s="510" t="s">
        <v>535</v>
      </c>
      <c r="N1053" s="267"/>
      <c r="O1053" s="267"/>
    </row>
    <row r="1054" spans="1:15">
      <c r="A1054" s="258" t="str">
        <f t="shared" si="153"/>
        <v>71050300000001</v>
      </c>
      <c r="B1054" s="425" t="s">
        <v>439</v>
      </c>
      <c r="C1054" s="260" t="s">
        <v>149</v>
      </c>
      <c r="D1054" s="261" t="s">
        <v>442</v>
      </c>
      <c r="E1054" s="262" t="s">
        <v>441</v>
      </c>
      <c r="F1054" s="263" t="s">
        <v>441</v>
      </c>
      <c r="G1054" s="426" t="s">
        <v>96</v>
      </c>
      <c r="L1054" s="510" t="e">
        <v>#N/A</v>
      </c>
      <c r="N1054" s="267"/>
      <c r="O1054" s="267"/>
    </row>
    <row r="1055" spans="1:15">
      <c r="A1055" s="258" t="str">
        <f t="shared" ref="A1055:A1118" si="154">CONCATENATE(B1055,C1055,D1055,E1055,F1055,G1055)</f>
        <v>71050301000000</v>
      </c>
      <c r="B1055" s="425" t="s">
        <v>439</v>
      </c>
      <c r="C1055" s="260" t="s">
        <v>149</v>
      </c>
      <c r="D1055" s="261" t="s">
        <v>442</v>
      </c>
      <c r="E1055" s="262" t="s">
        <v>106</v>
      </c>
      <c r="F1055" s="263" t="s">
        <v>441</v>
      </c>
      <c r="G1055" s="426" t="s">
        <v>440</v>
      </c>
      <c r="L1055" s="510" t="s">
        <v>536</v>
      </c>
      <c r="N1055" s="267"/>
      <c r="O1055" s="267"/>
    </row>
    <row r="1056" spans="1:15">
      <c r="A1056" s="258" t="str">
        <f t="shared" si="154"/>
        <v>71050301000001</v>
      </c>
      <c r="B1056" s="425" t="s">
        <v>439</v>
      </c>
      <c r="C1056" s="260" t="s">
        <v>149</v>
      </c>
      <c r="D1056" s="261" t="s">
        <v>442</v>
      </c>
      <c r="E1056" s="262" t="s">
        <v>106</v>
      </c>
      <c r="F1056" s="263" t="s">
        <v>441</v>
      </c>
      <c r="G1056" s="426" t="s">
        <v>96</v>
      </c>
      <c r="L1056" s="510" t="e">
        <v>#N/A</v>
      </c>
      <c r="N1056" s="267"/>
      <c r="O1056" s="267"/>
    </row>
    <row r="1057" spans="1:15">
      <c r="A1057" s="258" t="str">
        <f t="shared" si="154"/>
        <v>71050301010000</v>
      </c>
      <c r="B1057" s="425" t="s">
        <v>439</v>
      </c>
      <c r="C1057" s="260" t="s">
        <v>149</v>
      </c>
      <c r="D1057" s="261" t="s">
        <v>442</v>
      </c>
      <c r="E1057" s="262" t="s">
        <v>106</v>
      </c>
      <c r="F1057" s="263" t="s">
        <v>106</v>
      </c>
      <c r="G1057" s="426" t="s">
        <v>440</v>
      </c>
      <c r="L1057" s="510" t="s">
        <v>537</v>
      </c>
      <c r="N1057" s="267"/>
      <c r="O1057" s="267"/>
    </row>
    <row r="1058" spans="1:15">
      <c r="A1058" s="258" t="str">
        <f t="shared" si="154"/>
        <v>71050301014213</v>
      </c>
      <c r="B1058" s="425" t="s">
        <v>439</v>
      </c>
      <c r="C1058" s="260" t="s">
        <v>149</v>
      </c>
      <c r="D1058" s="261" t="s">
        <v>442</v>
      </c>
      <c r="E1058" s="262" t="s">
        <v>106</v>
      </c>
      <c r="F1058" s="263" t="s">
        <v>106</v>
      </c>
      <c r="G1058" s="426">
        <v>4213</v>
      </c>
      <c r="L1058" s="510" t="s">
        <v>115</v>
      </c>
      <c r="M1058" s="511">
        <v>4213</v>
      </c>
      <c r="N1058" s="267"/>
      <c r="O1058" s="267"/>
    </row>
    <row r="1059" spans="1:15">
      <c r="A1059" s="258" t="str">
        <f t="shared" si="154"/>
        <v>71050601014269</v>
      </c>
      <c r="B1059" s="425" t="s">
        <v>439</v>
      </c>
      <c r="C1059" s="260" t="s">
        <v>149</v>
      </c>
      <c r="D1059" s="261" t="s">
        <v>157</v>
      </c>
      <c r="E1059" s="262" t="s">
        <v>106</v>
      </c>
      <c r="F1059" s="263" t="s">
        <v>106</v>
      </c>
      <c r="G1059" s="426">
        <v>4269</v>
      </c>
      <c r="L1059" s="510" t="s">
        <v>240</v>
      </c>
      <c r="M1059" s="511">
        <v>4269</v>
      </c>
      <c r="N1059" s="267"/>
      <c r="O1059" s="267"/>
    </row>
    <row r="1060" spans="1:15" ht="45">
      <c r="A1060" s="258" t="str">
        <f t="shared" si="154"/>
        <v>71050601014638</v>
      </c>
      <c r="B1060" s="425" t="s">
        <v>439</v>
      </c>
      <c r="C1060" s="260" t="s">
        <v>149</v>
      </c>
      <c r="D1060" s="261" t="s">
        <v>157</v>
      </c>
      <c r="E1060" s="262" t="s">
        <v>106</v>
      </c>
      <c r="F1060" s="263" t="s">
        <v>106</v>
      </c>
      <c r="G1060" s="426">
        <v>4638</v>
      </c>
      <c r="L1060" s="510" t="s">
        <v>241</v>
      </c>
      <c r="M1060" s="511">
        <v>4638</v>
      </c>
      <c r="N1060" s="267"/>
      <c r="O1060" s="267"/>
    </row>
    <row r="1061" spans="1:15" ht="30">
      <c r="A1061" s="258" t="str">
        <f t="shared" si="154"/>
        <v>71050601014819</v>
      </c>
      <c r="B1061" s="425" t="s">
        <v>439</v>
      </c>
      <c r="C1061" s="260" t="s">
        <v>149</v>
      </c>
      <c r="D1061" s="261" t="s">
        <v>157</v>
      </c>
      <c r="E1061" s="262" t="s">
        <v>106</v>
      </c>
      <c r="F1061" s="263" t="s">
        <v>106</v>
      </c>
      <c r="G1061" s="426">
        <v>4819</v>
      </c>
      <c r="L1061" s="510" t="s">
        <v>219</v>
      </c>
      <c r="M1061" s="511">
        <v>4819</v>
      </c>
      <c r="N1061" s="267"/>
      <c r="O1061" s="267"/>
    </row>
    <row r="1062" spans="1:15" ht="30">
      <c r="A1062" s="258" t="str">
        <f t="shared" si="154"/>
        <v>71050601015113</v>
      </c>
      <c r="B1062" s="425" t="s">
        <v>439</v>
      </c>
      <c r="C1062" s="260" t="s">
        <v>149</v>
      </c>
      <c r="D1062" s="261" t="s">
        <v>157</v>
      </c>
      <c r="E1062" s="262" t="s">
        <v>106</v>
      </c>
      <c r="F1062" s="263" t="s">
        <v>106</v>
      </c>
      <c r="G1062" s="426">
        <v>5113</v>
      </c>
      <c r="L1062" s="510" t="s">
        <v>174</v>
      </c>
      <c r="M1062" s="511">
        <v>5113</v>
      </c>
      <c r="N1062" s="267"/>
      <c r="O1062" s="267"/>
    </row>
    <row r="1063" spans="1:15">
      <c r="A1063" s="258" t="str">
        <f t="shared" si="154"/>
        <v>71050601040000</v>
      </c>
      <c r="B1063" s="425" t="s">
        <v>439</v>
      </c>
      <c r="C1063" s="260" t="s">
        <v>149</v>
      </c>
      <c r="D1063" s="261" t="s">
        <v>157</v>
      </c>
      <c r="E1063" s="262" t="s">
        <v>106</v>
      </c>
      <c r="F1063" s="263" t="s">
        <v>155</v>
      </c>
      <c r="G1063" s="426" t="s">
        <v>440</v>
      </c>
      <c r="L1063" s="510" t="s">
        <v>538</v>
      </c>
      <c r="N1063" s="267"/>
      <c r="O1063" s="267"/>
    </row>
    <row r="1064" spans="1:15">
      <c r="A1064" s="258" t="str">
        <f t="shared" si="154"/>
        <v>71050601044269</v>
      </c>
      <c r="B1064" s="425" t="s">
        <v>439</v>
      </c>
      <c r="C1064" s="260" t="s">
        <v>149</v>
      </c>
      <c r="D1064" s="261" t="s">
        <v>157</v>
      </c>
      <c r="E1064" s="262" t="s">
        <v>106</v>
      </c>
      <c r="F1064" s="263" t="s">
        <v>155</v>
      </c>
      <c r="G1064" s="426">
        <v>4269</v>
      </c>
      <c r="L1064" s="510" t="s">
        <v>240</v>
      </c>
      <c r="M1064" s="511">
        <v>4269</v>
      </c>
      <c r="N1064" s="267"/>
      <c r="O1064" s="267"/>
    </row>
    <row r="1065" spans="1:15" ht="30">
      <c r="A1065" s="258" t="str">
        <f t="shared" si="154"/>
        <v>71050601044819</v>
      </c>
      <c r="B1065" s="425" t="s">
        <v>439</v>
      </c>
      <c r="C1065" s="260" t="s">
        <v>149</v>
      </c>
      <c r="D1065" s="261" t="s">
        <v>157</v>
      </c>
      <c r="E1065" s="262" t="s">
        <v>106</v>
      </c>
      <c r="F1065" s="263" t="s">
        <v>155</v>
      </c>
      <c r="G1065" s="426">
        <v>4819</v>
      </c>
      <c r="L1065" s="510" t="s">
        <v>219</v>
      </c>
      <c r="M1065" s="511">
        <v>4819</v>
      </c>
      <c r="N1065" s="267"/>
      <c r="O1065" s="267"/>
    </row>
    <row r="1066" spans="1:15">
      <c r="A1066" s="258" t="str">
        <f t="shared" si="154"/>
        <v>71050601045221</v>
      </c>
      <c r="B1066" s="425" t="s">
        <v>439</v>
      </c>
      <c r="C1066" s="260" t="s">
        <v>149</v>
      </c>
      <c r="D1066" s="261" t="s">
        <v>157</v>
      </c>
      <c r="E1066" s="262" t="s">
        <v>106</v>
      </c>
      <c r="F1066" s="263" t="s">
        <v>155</v>
      </c>
      <c r="G1066" s="426">
        <v>5221</v>
      </c>
      <c r="L1066" s="510" t="s">
        <v>428</v>
      </c>
      <c r="M1066" s="511">
        <v>5221</v>
      </c>
      <c r="N1066" s="267"/>
      <c r="O1066" s="267"/>
    </row>
    <row r="1067" spans="1:15">
      <c r="A1067" s="258" t="str">
        <f t="shared" si="154"/>
        <v>71050601050000</v>
      </c>
      <c r="B1067" s="425" t="s">
        <v>439</v>
      </c>
      <c r="C1067" s="260" t="s">
        <v>149</v>
      </c>
      <c r="D1067" s="261" t="s">
        <v>157</v>
      </c>
      <c r="E1067" s="262" t="s">
        <v>106</v>
      </c>
      <c r="F1067" s="263" t="s">
        <v>149</v>
      </c>
      <c r="G1067" s="426" t="s">
        <v>440</v>
      </c>
      <c r="L1067" s="510" t="s">
        <v>539</v>
      </c>
      <c r="N1067" s="267"/>
      <c r="O1067" s="267"/>
    </row>
    <row r="1068" spans="1:15">
      <c r="A1068" s="258" t="str">
        <f t="shared" si="154"/>
        <v>71050601054861</v>
      </c>
      <c r="B1068" s="425" t="s">
        <v>439</v>
      </c>
      <c r="C1068" s="260" t="s">
        <v>149</v>
      </c>
      <c r="D1068" s="261" t="s">
        <v>157</v>
      </c>
      <c r="E1068" s="262" t="s">
        <v>106</v>
      </c>
      <c r="F1068" s="263" t="s">
        <v>149</v>
      </c>
      <c r="G1068" s="426">
        <v>4861</v>
      </c>
      <c r="L1068" s="510" t="s">
        <v>134</v>
      </c>
      <c r="M1068" s="511">
        <v>4861</v>
      </c>
      <c r="N1068" s="267"/>
      <c r="O1068" s="267"/>
    </row>
    <row r="1069" spans="1:15">
      <c r="A1069" s="258" t="str">
        <f t="shared" si="154"/>
        <v>71060101025111</v>
      </c>
      <c r="B1069" s="425" t="s">
        <v>439</v>
      </c>
      <c r="C1069" s="260" t="s">
        <v>157</v>
      </c>
      <c r="D1069" s="261" t="s">
        <v>106</v>
      </c>
      <c r="E1069" s="262" t="s">
        <v>106</v>
      </c>
      <c r="F1069" s="263" t="s">
        <v>140</v>
      </c>
      <c r="G1069" s="426">
        <v>5111</v>
      </c>
      <c r="L1069" s="510" t="s">
        <v>421</v>
      </c>
      <c r="M1069" s="511">
        <v>5111</v>
      </c>
      <c r="N1069" s="267"/>
      <c r="O1069" s="267"/>
    </row>
    <row r="1070" spans="1:15">
      <c r="A1070" s="258" t="str">
        <f t="shared" si="154"/>
        <v>71060101025112</v>
      </c>
      <c r="B1070" s="425" t="s">
        <v>439</v>
      </c>
      <c r="C1070" s="260" t="s">
        <v>157</v>
      </c>
      <c r="D1070" s="261" t="s">
        <v>106</v>
      </c>
      <c r="E1070" s="262" t="s">
        <v>106</v>
      </c>
      <c r="F1070" s="263" t="s">
        <v>140</v>
      </c>
      <c r="G1070" s="426">
        <v>5112</v>
      </c>
      <c r="L1070" s="510" t="s">
        <v>173</v>
      </c>
      <c r="M1070" s="511">
        <v>5112</v>
      </c>
      <c r="N1070" s="267"/>
      <c r="O1070" s="267"/>
    </row>
    <row r="1071" spans="1:15">
      <c r="A1071" s="258" t="str">
        <f t="shared" si="154"/>
        <v>71060300000000</v>
      </c>
      <c r="B1071" s="425" t="s">
        <v>439</v>
      </c>
      <c r="C1071" s="260" t="s">
        <v>157</v>
      </c>
      <c r="D1071" s="261" t="s">
        <v>442</v>
      </c>
      <c r="E1071" s="262" t="s">
        <v>441</v>
      </c>
      <c r="F1071" s="263" t="s">
        <v>441</v>
      </c>
      <c r="G1071" s="426" t="s">
        <v>440</v>
      </c>
      <c r="L1071" s="510" t="s">
        <v>540</v>
      </c>
      <c r="N1071" s="267"/>
      <c r="O1071" s="267"/>
    </row>
    <row r="1072" spans="1:15">
      <c r="A1072" s="258" t="str">
        <f t="shared" si="154"/>
        <v>71060300000001</v>
      </c>
      <c r="B1072" s="425" t="s">
        <v>439</v>
      </c>
      <c r="C1072" s="260" t="s">
        <v>157</v>
      </c>
      <c r="D1072" s="261" t="s">
        <v>442</v>
      </c>
      <c r="E1072" s="262" t="s">
        <v>441</v>
      </c>
      <c r="F1072" s="263" t="s">
        <v>441</v>
      </c>
      <c r="G1072" s="426" t="s">
        <v>96</v>
      </c>
      <c r="L1072" s="510" t="e">
        <v>#N/A</v>
      </c>
      <c r="N1072" s="267"/>
      <c r="O1072" s="267"/>
    </row>
    <row r="1073" spans="1:15">
      <c r="A1073" s="258" t="str">
        <f t="shared" si="154"/>
        <v>71060301000000</v>
      </c>
      <c r="B1073" s="425" t="s">
        <v>439</v>
      </c>
      <c r="C1073" s="260" t="s">
        <v>157</v>
      </c>
      <c r="D1073" s="261" t="s">
        <v>442</v>
      </c>
      <c r="E1073" s="262" t="s">
        <v>106</v>
      </c>
      <c r="F1073" s="263" t="s">
        <v>441</v>
      </c>
      <c r="G1073" s="426" t="s">
        <v>440</v>
      </c>
      <c r="L1073" s="510" t="s">
        <v>541</v>
      </c>
      <c r="N1073" s="267"/>
      <c r="O1073" s="267"/>
    </row>
    <row r="1074" spans="1:15">
      <c r="A1074" s="258" t="str">
        <f t="shared" si="154"/>
        <v>71060301000001</v>
      </c>
      <c r="B1074" s="425" t="s">
        <v>439</v>
      </c>
      <c r="C1074" s="260" t="s">
        <v>157</v>
      </c>
      <c r="D1074" s="261" t="s">
        <v>442</v>
      </c>
      <c r="E1074" s="262" t="s">
        <v>106</v>
      </c>
      <c r="F1074" s="263" t="s">
        <v>441</v>
      </c>
      <c r="G1074" s="426" t="s">
        <v>96</v>
      </c>
      <c r="L1074" s="510" t="e">
        <v>#N/A</v>
      </c>
      <c r="N1074" s="267"/>
      <c r="O1074" s="267"/>
    </row>
    <row r="1075" spans="1:15">
      <c r="A1075" s="258" t="str">
        <f t="shared" si="154"/>
        <v>71060301010000</v>
      </c>
      <c r="B1075" s="425" t="s">
        <v>439</v>
      </c>
      <c r="C1075" s="260" t="s">
        <v>157</v>
      </c>
      <c r="D1075" s="261" t="s">
        <v>442</v>
      </c>
      <c r="E1075" s="262" t="s">
        <v>106</v>
      </c>
      <c r="F1075" s="263" t="s">
        <v>106</v>
      </c>
      <c r="G1075" s="426" t="s">
        <v>440</v>
      </c>
      <c r="L1075" s="510" t="s">
        <v>542</v>
      </c>
      <c r="N1075" s="267"/>
      <c r="O1075" s="267"/>
    </row>
    <row r="1076" spans="1:15">
      <c r="A1076" s="258" t="str">
        <f t="shared" si="154"/>
        <v>71060301014861</v>
      </c>
      <c r="B1076" s="425" t="s">
        <v>439</v>
      </c>
      <c r="C1076" s="260" t="s">
        <v>157</v>
      </c>
      <c r="D1076" s="261" t="s">
        <v>442</v>
      </c>
      <c r="E1076" s="262" t="s">
        <v>106</v>
      </c>
      <c r="F1076" s="263" t="s">
        <v>106</v>
      </c>
      <c r="G1076" s="426">
        <v>4861</v>
      </c>
      <c r="L1076" s="510" t="s">
        <v>134</v>
      </c>
      <c r="M1076" s="511">
        <v>4861</v>
      </c>
      <c r="N1076" s="267"/>
      <c r="O1076" s="267"/>
    </row>
    <row r="1077" spans="1:15">
      <c r="A1077" s="258" t="str">
        <f t="shared" si="154"/>
        <v>71060301020000</v>
      </c>
      <c r="B1077" s="425" t="s">
        <v>439</v>
      </c>
      <c r="C1077" s="260" t="s">
        <v>157</v>
      </c>
      <c r="D1077" s="261" t="s">
        <v>442</v>
      </c>
      <c r="E1077" s="262" t="s">
        <v>106</v>
      </c>
      <c r="F1077" s="263" t="s">
        <v>140</v>
      </c>
      <c r="G1077" s="426" t="s">
        <v>440</v>
      </c>
      <c r="L1077" s="510" t="s">
        <v>543</v>
      </c>
      <c r="N1077" s="267"/>
      <c r="O1077" s="267"/>
    </row>
    <row r="1078" spans="1:15">
      <c r="A1078" s="258" t="str">
        <f t="shared" si="154"/>
        <v>71060301024861</v>
      </c>
      <c r="B1078" s="425" t="s">
        <v>439</v>
      </c>
      <c r="C1078" s="260" t="s">
        <v>157</v>
      </c>
      <c r="D1078" s="261" t="s">
        <v>442</v>
      </c>
      <c r="E1078" s="262" t="s">
        <v>106</v>
      </c>
      <c r="F1078" s="263" t="s">
        <v>140</v>
      </c>
      <c r="G1078" s="426">
        <v>4861</v>
      </c>
      <c r="L1078" s="510" t="s">
        <v>134</v>
      </c>
      <c r="M1078" s="511">
        <v>4861</v>
      </c>
      <c r="N1078" s="267"/>
      <c r="O1078" s="267"/>
    </row>
    <row r="1079" spans="1:15">
      <c r="A1079" s="258" t="str">
        <f t="shared" si="154"/>
        <v>71060301030000</v>
      </c>
      <c r="B1079" s="425" t="s">
        <v>439</v>
      </c>
      <c r="C1079" s="260" t="s">
        <v>157</v>
      </c>
      <c r="D1079" s="261" t="s">
        <v>442</v>
      </c>
      <c r="E1079" s="262" t="s">
        <v>106</v>
      </c>
      <c r="F1079" s="263" t="s">
        <v>442</v>
      </c>
      <c r="G1079" s="426" t="s">
        <v>440</v>
      </c>
      <c r="L1079" s="510" t="s">
        <v>544</v>
      </c>
      <c r="N1079" s="267"/>
      <c r="O1079" s="267"/>
    </row>
    <row r="1080" spans="1:15">
      <c r="A1080" s="258" t="str">
        <f t="shared" si="154"/>
        <v>71060301034861</v>
      </c>
      <c r="B1080" s="425" t="s">
        <v>439</v>
      </c>
      <c r="C1080" s="260" t="s">
        <v>157</v>
      </c>
      <c r="D1080" s="261" t="s">
        <v>442</v>
      </c>
      <c r="E1080" s="262" t="s">
        <v>106</v>
      </c>
      <c r="F1080" s="263" t="s">
        <v>442</v>
      </c>
      <c r="G1080" s="426">
        <v>4861</v>
      </c>
      <c r="L1080" s="510" t="s">
        <v>134</v>
      </c>
      <c r="M1080" s="511">
        <v>4861</v>
      </c>
      <c r="N1080" s="267"/>
      <c r="O1080" s="267"/>
    </row>
    <row r="1081" spans="1:15">
      <c r="A1081" s="258" t="str">
        <f t="shared" si="154"/>
        <v>71060301040000</v>
      </c>
      <c r="B1081" s="425" t="s">
        <v>439</v>
      </c>
      <c r="C1081" s="260" t="s">
        <v>157</v>
      </c>
      <c r="D1081" s="261" t="s">
        <v>442</v>
      </c>
      <c r="E1081" s="262" t="s">
        <v>106</v>
      </c>
      <c r="F1081" s="263" t="s">
        <v>155</v>
      </c>
      <c r="G1081" s="426" t="s">
        <v>440</v>
      </c>
      <c r="L1081" s="510" t="s">
        <v>545</v>
      </c>
      <c r="N1081" s="267"/>
      <c r="O1081" s="267"/>
    </row>
    <row r="1082" spans="1:15">
      <c r="A1082" s="258" t="str">
        <f t="shared" si="154"/>
        <v>71060301044861</v>
      </c>
      <c r="B1082" s="425" t="s">
        <v>439</v>
      </c>
      <c r="C1082" s="260" t="s">
        <v>157</v>
      </c>
      <c r="D1082" s="261" t="s">
        <v>442</v>
      </c>
      <c r="E1082" s="262" t="s">
        <v>106</v>
      </c>
      <c r="F1082" s="263" t="s">
        <v>155</v>
      </c>
      <c r="G1082" s="426">
        <v>4861</v>
      </c>
      <c r="L1082" s="510" t="s">
        <v>134</v>
      </c>
      <c r="M1082" s="511">
        <v>4861</v>
      </c>
      <c r="N1082" s="267"/>
      <c r="O1082" s="267"/>
    </row>
    <row r="1083" spans="1:15">
      <c r="A1083" s="258" t="str">
        <f t="shared" si="154"/>
        <v>71060301050000</v>
      </c>
      <c r="B1083" s="425" t="s">
        <v>439</v>
      </c>
      <c r="C1083" s="260" t="s">
        <v>157</v>
      </c>
      <c r="D1083" s="261" t="s">
        <v>442</v>
      </c>
      <c r="E1083" s="262" t="s">
        <v>106</v>
      </c>
      <c r="F1083" s="263" t="s">
        <v>149</v>
      </c>
      <c r="G1083" s="426" t="s">
        <v>440</v>
      </c>
      <c r="L1083" s="510" t="s">
        <v>546</v>
      </c>
      <c r="N1083" s="267"/>
      <c r="O1083" s="267"/>
    </row>
    <row r="1084" spans="1:15">
      <c r="A1084" s="258" t="str">
        <f t="shared" si="154"/>
        <v>71060301054861</v>
      </c>
      <c r="B1084" s="425" t="s">
        <v>439</v>
      </c>
      <c r="C1084" s="260" t="s">
        <v>157</v>
      </c>
      <c r="D1084" s="261" t="s">
        <v>442</v>
      </c>
      <c r="E1084" s="262" t="s">
        <v>106</v>
      </c>
      <c r="F1084" s="263" t="s">
        <v>149</v>
      </c>
      <c r="G1084" s="426">
        <v>4861</v>
      </c>
      <c r="L1084" s="510" t="s">
        <v>134</v>
      </c>
      <c r="M1084" s="511">
        <v>4861</v>
      </c>
      <c r="N1084" s="267"/>
      <c r="O1084" s="267"/>
    </row>
    <row r="1085" spans="1:15">
      <c r="A1085" s="258" t="str">
        <f t="shared" si="154"/>
        <v>71060401010000</v>
      </c>
      <c r="B1085" s="425" t="s">
        <v>439</v>
      </c>
      <c r="C1085" s="260" t="s">
        <v>157</v>
      </c>
      <c r="D1085" s="261" t="s">
        <v>155</v>
      </c>
      <c r="E1085" s="262" t="s">
        <v>106</v>
      </c>
      <c r="F1085" s="263" t="s">
        <v>106</v>
      </c>
      <c r="G1085" s="426" t="s">
        <v>440</v>
      </c>
      <c r="L1085" s="510" t="s">
        <v>547</v>
      </c>
      <c r="N1085" s="267"/>
      <c r="O1085" s="267"/>
    </row>
    <row r="1086" spans="1:15" ht="30">
      <c r="A1086" s="258" t="str">
        <f t="shared" si="154"/>
        <v>71060401015113</v>
      </c>
      <c r="B1086" s="425" t="s">
        <v>439</v>
      </c>
      <c r="C1086" s="260" t="s">
        <v>157</v>
      </c>
      <c r="D1086" s="261" t="s">
        <v>155</v>
      </c>
      <c r="E1086" s="262" t="s">
        <v>106</v>
      </c>
      <c r="F1086" s="263" t="s">
        <v>106</v>
      </c>
      <c r="G1086" s="426">
        <v>5113</v>
      </c>
      <c r="L1086" s="510" t="s">
        <v>174</v>
      </c>
      <c r="M1086" s="511">
        <v>5113</v>
      </c>
      <c r="N1086" s="267"/>
      <c r="O1086" s="267"/>
    </row>
    <row r="1087" spans="1:15">
      <c r="A1087" s="258" t="str">
        <f t="shared" si="154"/>
        <v>71060401015129</v>
      </c>
      <c r="B1087" s="425" t="s">
        <v>439</v>
      </c>
      <c r="C1087" s="260" t="s">
        <v>157</v>
      </c>
      <c r="D1087" s="261" t="s">
        <v>155</v>
      </c>
      <c r="E1087" s="262" t="s">
        <v>106</v>
      </c>
      <c r="F1087" s="263" t="s">
        <v>106</v>
      </c>
      <c r="G1087" s="426">
        <v>5129</v>
      </c>
      <c r="L1087" s="510" t="s">
        <v>424</v>
      </c>
      <c r="M1087" s="511">
        <v>5129</v>
      </c>
      <c r="N1087" s="267"/>
      <c r="O1087" s="267"/>
    </row>
    <row r="1088" spans="1:15">
      <c r="A1088" s="258" t="str">
        <f t="shared" si="154"/>
        <v>71060401020000</v>
      </c>
      <c r="B1088" s="425" t="s">
        <v>439</v>
      </c>
      <c r="C1088" s="260" t="s">
        <v>157</v>
      </c>
      <c r="D1088" s="261" t="s">
        <v>155</v>
      </c>
      <c r="E1088" s="262" t="s">
        <v>106</v>
      </c>
      <c r="F1088" s="263" t="s">
        <v>140</v>
      </c>
      <c r="G1088" s="426" t="s">
        <v>440</v>
      </c>
      <c r="L1088" s="510" t="s">
        <v>548</v>
      </c>
      <c r="N1088" s="267"/>
      <c r="O1088" s="267"/>
    </row>
    <row r="1089" spans="1:15" ht="30">
      <c r="A1089" s="258" t="str">
        <f t="shared" si="154"/>
        <v>71060401024511</v>
      </c>
      <c r="B1089" s="425" t="s">
        <v>439</v>
      </c>
      <c r="C1089" s="260" t="s">
        <v>157</v>
      </c>
      <c r="D1089" s="261" t="s">
        <v>155</v>
      </c>
      <c r="E1089" s="262" t="s">
        <v>106</v>
      </c>
      <c r="F1089" s="263" t="s">
        <v>140</v>
      </c>
      <c r="G1089" s="426">
        <v>4511</v>
      </c>
      <c r="L1089" s="510" t="s">
        <v>217</v>
      </c>
      <c r="M1089" s="511">
        <v>4511</v>
      </c>
      <c r="N1089" s="267"/>
      <c r="O1089" s="267"/>
    </row>
    <row r="1090" spans="1:15">
      <c r="A1090" s="258" t="str">
        <f t="shared" si="154"/>
        <v>71060401024861</v>
      </c>
      <c r="B1090" s="425" t="s">
        <v>439</v>
      </c>
      <c r="C1090" s="260" t="s">
        <v>157</v>
      </c>
      <c r="D1090" s="261" t="s">
        <v>155</v>
      </c>
      <c r="E1090" s="262" t="s">
        <v>106</v>
      </c>
      <c r="F1090" s="263" t="s">
        <v>140</v>
      </c>
      <c r="G1090" s="426">
        <v>4861</v>
      </c>
      <c r="L1090" s="510" t="s">
        <v>134</v>
      </c>
      <c r="M1090" s="511">
        <v>4861</v>
      </c>
      <c r="N1090" s="267"/>
      <c r="O1090" s="267"/>
    </row>
    <row r="1091" spans="1:15">
      <c r="A1091" s="258" t="str">
        <f t="shared" si="154"/>
        <v>71060401040000</v>
      </c>
      <c r="B1091" s="425" t="s">
        <v>439</v>
      </c>
      <c r="C1091" s="260" t="s">
        <v>157</v>
      </c>
      <c r="D1091" s="261" t="s">
        <v>155</v>
      </c>
      <c r="E1091" s="262" t="s">
        <v>106</v>
      </c>
      <c r="F1091" s="263" t="s">
        <v>155</v>
      </c>
      <c r="G1091" s="426" t="s">
        <v>440</v>
      </c>
      <c r="L1091" s="510" t="s">
        <v>549</v>
      </c>
      <c r="N1091" s="267"/>
      <c r="O1091" s="267"/>
    </row>
    <row r="1092" spans="1:15" ht="30">
      <c r="A1092" s="258" t="str">
        <f t="shared" si="154"/>
        <v>71060401045113</v>
      </c>
      <c r="B1092" s="425" t="s">
        <v>439</v>
      </c>
      <c r="C1092" s="260" t="s">
        <v>157</v>
      </c>
      <c r="D1092" s="261" t="s">
        <v>155</v>
      </c>
      <c r="E1092" s="262" t="s">
        <v>106</v>
      </c>
      <c r="F1092" s="263" t="s">
        <v>155</v>
      </c>
      <c r="G1092" s="426">
        <v>5113</v>
      </c>
      <c r="L1092" s="510" t="s">
        <v>174</v>
      </c>
      <c r="M1092" s="511">
        <v>5113</v>
      </c>
      <c r="N1092" s="267"/>
      <c r="O1092" s="267"/>
    </row>
    <row r="1093" spans="1:15">
      <c r="A1093" s="258" t="str">
        <f t="shared" si="154"/>
        <v>71060500000000</v>
      </c>
      <c r="B1093" s="425" t="s">
        <v>439</v>
      </c>
      <c r="C1093" s="260" t="s">
        <v>157</v>
      </c>
      <c r="D1093" s="261" t="s">
        <v>149</v>
      </c>
      <c r="E1093" s="262" t="s">
        <v>441</v>
      </c>
      <c r="F1093" s="263" t="s">
        <v>441</v>
      </c>
      <c r="G1093" s="426" t="s">
        <v>440</v>
      </c>
      <c r="L1093" s="510" t="s">
        <v>550</v>
      </c>
      <c r="N1093" s="267"/>
      <c r="O1093" s="267"/>
    </row>
    <row r="1094" spans="1:15">
      <c r="A1094" s="258" t="str">
        <f t="shared" si="154"/>
        <v>71060500000001</v>
      </c>
      <c r="B1094" s="425" t="s">
        <v>439</v>
      </c>
      <c r="C1094" s="260" t="s">
        <v>157</v>
      </c>
      <c r="D1094" s="261" t="s">
        <v>149</v>
      </c>
      <c r="E1094" s="262" t="s">
        <v>441</v>
      </c>
      <c r="F1094" s="263" t="s">
        <v>441</v>
      </c>
      <c r="G1094" s="426" t="s">
        <v>96</v>
      </c>
      <c r="L1094" s="510" t="e">
        <v>#N/A</v>
      </c>
      <c r="N1094" s="267"/>
      <c r="O1094" s="267"/>
    </row>
    <row r="1095" spans="1:15">
      <c r="A1095" s="258" t="str">
        <f t="shared" si="154"/>
        <v>71060501000000</v>
      </c>
      <c r="B1095" s="425" t="s">
        <v>439</v>
      </c>
      <c r="C1095" s="260" t="s">
        <v>157</v>
      </c>
      <c r="D1095" s="261" t="s">
        <v>149</v>
      </c>
      <c r="E1095" s="262" t="s">
        <v>106</v>
      </c>
      <c r="F1095" s="263" t="s">
        <v>441</v>
      </c>
      <c r="G1095" s="426" t="s">
        <v>440</v>
      </c>
      <c r="L1095" s="510" t="s">
        <v>551</v>
      </c>
      <c r="N1095" s="267"/>
      <c r="O1095" s="267"/>
    </row>
    <row r="1096" spans="1:15">
      <c r="A1096" s="258" t="str">
        <f t="shared" si="154"/>
        <v>71060501000001</v>
      </c>
      <c r="B1096" s="425" t="s">
        <v>439</v>
      </c>
      <c r="C1096" s="260" t="s">
        <v>157</v>
      </c>
      <c r="D1096" s="261" t="s">
        <v>149</v>
      </c>
      <c r="E1096" s="262" t="s">
        <v>106</v>
      </c>
      <c r="F1096" s="263" t="s">
        <v>441</v>
      </c>
      <c r="G1096" s="426" t="s">
        <v>96</v>
      </c>
      <c r="L1096" s="510" t="e">
        <v>#N/A</v>
      </c>
      <c r="N1096" s="267"/>
      <c r="O1096" s="267"/>
    </row>
    <row r="1097" spans="1:15">
      <c r="A1097" s="258" t="str">
        <f t="shared" si="154"/>
        <v>71060501010000</v>
      </c>
      <c r="B1097" s="425" t="s">
        <v>439</v>
      </c>
      <c r="C1097" s="260" t="s">
        <v>157</v>
      </c>
      <c r="D1097" s="261" t="s">
        <v>149</v>
      </c>
      <c r="E1097" s="262" t="s">
        <v>106</v>
      </c>
      <c r="F1097" s="263" t="s">
        <v>106</v>
      </c>
      <c r="G1097" s="426" t="s">
        <v>440</v>
      </c>
      <c r="L1097" s="510" t="s">
        <v>552</v>
      </c>
      <c r="N1097" s="267"/>
      <c r="O1097" s="267"/>
    </row>
    <row r="1098" spans="1:15">
      <c r="A1098" s="258" t="str">
        <f t="shared" si="154"/>
        <v>71060501015134</v>
      </c>
      <c r="B1098" s="425" t="s">
        <v>439</v>
      </c>
      <c r="C1098" s="260" t="s">
        <v>157</v>
      </c>
      <c r="D1098" s="261" t="s">
        <v>149</v>
      </c>
      <c r="E1098" s="262" t="s">
        <v>106</v>
      </c>
      <c r="F1098" s="263" t="s">
        <v>106</v>
      </c>
      <c r="G1098" s="426">
        <v>5134</v>
      </c>
      <c r="L1098" s="510" t="s">
        <v>139</v>
      </c>
      <c r="M1098" s="511">
        <v>5134</v>
      </c>
      <c r="N1098" s="267"/>
      <c r="O1098" s="267"/>
    </row>
    <row r="1099" spans="1:15">
      <c r="A1099" s="258" t="str">
        <f t="shared" si="154"/>
        <v>71060601034269</v>
      </c>
      <c r="B1099" s="425" t="s">
        <v>439</v>
      </c>
      <c r="C1099" s="260" t="s">
        <v>157</v>
      </c>
      <c r="D1099" s="261" t="s">
        <v>157</v>
      </c>
      <c r="E1099" s="262" t="s">
        <v>106</v>
      </c>
      <c r="F1099" s="263" t="s">
        <v>442</v>
      </c>
      <c r="G1099" s="426">
        <v>4269</v>
      </c>
      <c r="L1099" s="510" t="s">
        <v>240</v>
      </c>
      <c r="M1099" s="511">
        <v>4269</v>
      </c>
      <c r="N1099" s="267"/>
      <c r="O1099" s="267"/>
    </row>
    <row r="1100" spans="1:15" ht="30">
      <c r="A1100" s="258" t="str">
        <f t="shared" si="154"/>
        <v>71060601034521</v>
      </c>
      <c r="B1100" s="425" t="s">
        <v>439</v>
      </c>
      <c r="C1100" s="260" t="s">
        <v>157</v>
      </c>
      <c r="D1100" s="261" t="s">
        <v>157</v>
      </c>
      <c r="E1100" s="262" t="s">
        <v>106</v>
      </c>
      <c r="F1100" s="263" t="s">
        <v>442</v>
      </c>
      <c r="G1100" s="426">
        <v>4521</v>
      </c>
      <c r="L1100" s="510" t="s">
        <v>267</v>
      </c>
      <c r="M1100" s="511">
        <v>4521</v>
      </c>
      <c r="N1100" s="267"/>
      <c r="O1100" s="267"/>
    </row>
    <row r="1101" spans="1:15" ht="30">
      <c r="A1101" s="258" t="str">
        <f t="shared" si="154"/>
        <v>71060601034819</v>
      </c>
      <c r="B1101" s="425" t="s">
        <v>439</v>
      </c>
      <c r="C1101" s="260" t="s">
        <v>157</v>
      </c>
      <c r="D1101" s="261" t="s">
        <v>157</v>
      </c>
      <c r="E1101" s="262" t="s">
        <v>106</v>
      </c>
      <c r="F1101" s="263" t="s">
        <v>442</v>
      </c>
      <c r="G1101" s="426">
        <v>4819</v>
      </c>
      <c r="L1101" s="510" t="s">
        <v>219</v>
      </c>
      <c r="M1101" s="511">
        <v>4819</v>
      </c>
      <c r="N1101" s="267"/>
      <c r="O1101" s="267"/>
    </row>
    <row r="1102" spans="1:15">
      <c r="A1102" s="258" t="str">
        <f t="shared" si="154"/>
        <v>71060601035112</v>
      </c>
      <c r="B1102" s="425" t="s">
        <v>439</v>
      </c>
      <c r="C1102" s="260" t="s">
        <v>157</v>
      </c>
      <c r="D1102" s="261" t="s">
        <v>157</v>
      </c>
      <c r="E1102" s="262" t="s">
        <v>106</v>
      </c>
      <c r="F1102" s="263" t="s">
        <v>442</v>
      </c>
      <c r="G1102" s="426">
        <v>5112</v>
      </c>
      <c r="L1102" s="510" t="s">
        <v>173</v>
      </c>
      <c r="M1102" s="511">
        <v>5112</v>
      </c>
      <c r="N1102" s="267"/>
      <c r="O1102" s="267"/>
    </row>
    <row r="1103" spans="1:15">
      <c r="A1103" s="258" t="str">
        <f t="shared" si="154"/>
        <v>71060601044269</v>
      </c>
      <c r="B1103" s="425" t="s">
        <v>439</v>
      </c>
      <c r="C1103" s="260" t="s">
        <v>157</v>
      </c>
      <c r="D1103" s="261" t="s">
        <v>157</v>
      </c>
      <c r="E1103" s="262" t="s">
        <v>106</v>
      </c>
      <c r="F1103" s="263" t="s">
        <v>155</v>
      </c>
      <c r="G1103" s="426">
        <v>4269</v>
      </c>
      <c r="L1103" s="510" t="s">
        <v>240</v>
      </c>
      <c r="M1103" s="511">
        <v>4269</v>
      </c>
      <c r="N1103" s="267"/>
      <c r="O1103" s="267"/>
    </row>
    <row r="1104" spans="1:15" ht="30">
      <c r="A1104" s="258" t="str">
        <f t="shared" si="154"/>
        <v>71060601044521</v>
      </c>
      <c r="B1104" s="425" t="s">
        <v>439</v>
      </c>
      <c r="C1104" s="260" t="s">
        <v>157</v>
      </c>
      <c r="D1104" s="261" t="s">
        <v>157</v>
      </c>
      <c r="E1104" s="262" t="s">
        <v>106</v>
      </c>
      <c r="F1104" s="263" t="s">
        <v>155</v>
      </c>
      <c r="G1104" s="426">
        <v>4521</v>
      </c>
      <c r="L1104" s="510" t="s">
        <v>267</v>
      </c>
      <c r="M1104" s="511">
        <v>4521</v>
      </c>
      <c r="N1104" s="267"/>
      <c r="O1104" s="267"/>
    </row>
    <row r="1105" spans="1:15">
      <c r="A1105" s="258" t="str">
        <f t="shared" si="154"/>
        <v>71060601050000</v>
      </c>
      <c r="B1105" s="425" t="s">
        <v>439</v>
      </c>
      <c r="C1105" s="260" t="s">
        <v>157</v>
      </c>
      <c r="D1105" s="261" t="s">
        <v>157</v>
      </c>
      <c r="E1105" s="262" t="s">
        <v>106</v>
      </c>
      <c r="F1105" s="263" t="s">
        <v>149</v>
      </c>
      <c r="G1105" s="426" t="s">
        <v>440</v>
      </c>
      <c r="L1105" s="510" t="s">
        <v>553</v>
      </c>
      <c r="N1105" s="267"/>
      <c r="O1105" s="267"/>
    </row>
    <row r="1106" spans="1:15">
      <c r="A1106" s="258" t="str">
        <f t="shared" si="154"/>
        <v>71060601054861</v>
      </c>
      <c r="B1106" s="425" t="s">
        <v>439</v>
      </c>
      <c r="C1106" s="260" t="s">
        <v>157</v>
      </c>
      <c r="D1106" s="261" t="s">
        <v>157</v>
      </c>
      <c r="E1106" s="262" t="s">
        <v>106</v>
      </c>
      <c r="F1106" s="263" t="s">
        <v>149</v>
      </c>
      <c r="G1106" s="426">
        <v>4861</v>
      </c>
      <c r="L1106" s="510" t="s">
        <v>134</v>
      </c>
      <c r="M1106" s="511">
        <v>4861</v>
      </c>
      <c r="N1106" s="267"/>
      <c r="O1106" s="267"/>
    </row>
    <row r="1107" spans="1:15">
      <c r="A1107" s="258" t="str">
        <f t="shared" si="154"/>
        <v>71060601060000</v>
      </c>
      <c r="B1107" s="425" t="s">
        <v>439</v>
      </c>
      <c r="C1107" s="260" t="s">
        <v>157</v>
      </c>
      <c r="D1107" s="261" t="s">
        <v>157</v>
      </c>
      <c r="E1107" s="262" t="s">
        <v>106</v>
      </c>
      <c r="F1107" s="263" t="s">
        <v>157</v>
      </c>
      <c r="G1107" s="426" t="s">
        <v>440</v>
      </c>
      <c r="L1107" s="510" t="s">
        <v>554</v>
      </c>
      <c r="N1107" s="267"/>
      <c r="O1107" s="267"/>
    </row>
    <row r="1108" spans="1:15" ht="45">
      <c r="A1108" s="258" t="str">
        <f t="shared" si="154"/>
        <v>71060601064638</v>
      </c>
      <c r="B1108" s="425" t="s">
        <v>439</v>
      </c>
      <c r="C1108" s="260" t="s">
        <v>157</v>
      </c>
      <c r="D1108" s="261" t="s">
        <v>157</v>
      </c>
      <c r="E1108" s="262" t="s">
        <v>106</v>
      </c>
      <c r="F1108" s="263" t="s">
        <v>157</v>
      </c>
      <c r="G1108" s="426">
        <v>4638</v>
      </c>
      <c r="L1108" s="510" t="s">
        <v>241</v>
      </c>
      <c r="M1108" s="511">
        <v>4638</v>
      </c>
      <c r="N1108" s="267"/>
      <c r="O1108" s="267"/>
    </row>
    <row r="1109" spans="1:15">
      <c r="A1109" s="258" t="str">
        <f t="shared" si="154"/>
        <v>71060601070000</v>
      </c>
      <c r="B1109" s="425" t="s">
        <v>439</v>
      </c>
      <c r="C1109" s="260" t="s">
        <v>157</v>
      </c>
      <c r="D1109" s="261" t="s">
        <v>157</v>
      </c>
      <c r="E1109" s="262" t="s">
        <v>106</v>
      </c>
      <c r="F1109" s="263" t="s">
        <v>183</v>
      </c>
      <c r="G1109" s="426" t="s">
        <v>440</v>
      </c>
      <c r="L1109" s="510" t="s">
        <v>555</v>
      </c>
      <c r="N1109" s="267"/>
      <c r="O1109" s="267"/>
    </row>
    <row r="1110" spans="1:15" ht="30">
      <c r="A1110" s="258" t="str">
        <f t="shared" si="154"/>
        <v>71060601074251</v>
      </c>
      <c r="B1110" s="425" t="s">
        <v>439</v>
      </c>
      <c r="C1110" s="260" t="s">
        <v>157</v>
      </c>
      <c r="D1110" s="261" t="s">
        <v>157</v>
      </c>
      <c r="E1110" s="262" t="s">
        <v>106</v>
      </c>
      <c r="F1110" s="263" t="s">
        <v>183</v>
      </c>
      <c r="G1110" s="426">
        <v>4251</v>
      </c>
      <c r="L1110" s="510" t="s">
        <v>142</v>
      </c>
      <c r="M1110" s="511">
        <v>4251</v>
      </c>
      <c r="N1110" s="267"/>
      <c r="O1110" s="267"/>
    </row>
    <row r="1111" spans="1:15">
      <c r="A1111" s="258" t="str">
        <f t="shared" si="154"/>
        <v>71060601090000</v>
      </c>
      <c r="B1111" s="425" t="s">
        <v>439</v>
      </c>
      <c r="C1111" s="260" t="s">
        <v>157</v>
      </c>
      <c r="D1111" s="261" t="s">
        <v>157</v>
      </c>
      <c r="E1111" s="262" t="s">
        <v>106</v>
      </c>
      <c r="F1111" s="263" t="s">
        <v>187</v>
      </c>
      <c r="G1111" s="426" t="s">
        <v>440</v>
      </c>
      <c r="L1111" s="510" t="s">
        <v>556</v>
      </c>
      <c r="N1111" s="267"/>
      <c r="O1111" s="267"/>
    </row>
    <row r="1112" spans="1:15" ht="30">
      <c r="A1112" s="258" t="str">
        <f t="shared" si="154"/>
        <v>71060601094251</v>
      </c>
      <c r="B1112" s="425" t="s">
        <v>439</v>
      </c>
      <c r="C1112" s="260" t="s">
        <v>157</v>
      </c>
      <c r="D1112" s="261" t="s">
        <v>157</v>
      </c>
      <c r="E1112" s="262" t="s">
        <v>106</v>
      </c>
      <c r="F1112" s="263" t="s">
        <v>187</v>
      </c>
      <c r="G1112" s="426">
        <v>4251</v>
      </c>
      <c r="L1112" s="510" t="s">
        <v>142</v>
      </c>
      <c r="M1112" s="511">
        <v>4251</v>
      </c>
      <c r="N1112" s="267"/>
      <c r="O1112" s="267"/>
    </row>
    <row r="1113" spans="1:15" ht="30">
      <c r="A1113" s="258" t="str">
        <f t="shared" si="154"/>
        <v>71060601095113</v>
      </c>
      <c r="B1113" s="425" t="s">
        <v>439</v>
      </c>
      <c r="C1113" s="260" t="s">
        <v>157</v>
      </c>
      <c r="D1113" s="261" t="s">
        <v>157</v>
      </c>
      <c r="E1113" s="262" t="s">
        <v>106</v>
      </c>
      <c r="F1113" s="263" t="s">
        <v>187</v>
      </c>
      <c r="G1113" s="426">
        <v>5113</v>
      </c>
      <c r="L1113" s="510" t="s">
        <v>174</v>
      </c>
      <c r="M1113" s="511">
        <v>5113</v>
      </c>
      <c r="N1113" s="267"/>
      <c r="O1113" s="267"/>
    </row>
    <row r="1114" spans="1:15">
      <c r="A1114" s="258" t="str">
        <f t="shared" si="154"/>
        <v>71070000000000</v>
      </c>
      <c r="B1114" s="425" t="s">
        <v>439</v>
      </c>
      <c r="C1114" s="260" t="s">
        <v>183</v>
      </c>
      <c r="D1114" s="261" t="s">
        <v>441</v>
      </c>
      <c r="E1114" s="262" t="s">
        <v>441</v>
      </c>
      <c r="F1114" s="263" t="s">
        <v>441</v>
      </c>
      <c r="G1114" s="426" t="s">
        <v>440</v>
      </c>
      <c r="L1114" s="510" t="s">
        <v>557</v>
      </c>
      <c r="N1114" s="267"/>
      <c r="O1114" s="267"/>
    </row>
    <row r="1115" spans="1:15">
      <c r="A1115" s="258" t="str">
        <f t="shared" si="154"/>
        <v>71070000000001</v>
      </c>
      <c r="B1115" s="425" t="s">
        <v>439</v>
      </c>
      <c r="C1115" s="260" t="s">
        <v>183</v>
      </c>
      <c r="D1115" s="261" t="s">
        <v>441</v>
      </c>
      <c r="E1115" s="262" t="s">
        <v>441</v>
      </c>
      <c r="F1115" s="263" t="s">
        <v>441</v>
      </c>
      <c r="G1115" s="426" t="s">
        <v>96</v>
      </c>
      <c r="L1115" s="510" t="e">
        <v>#N/A</v>
      </c>
      <c r="N1115" s="267"/>
      <c r="O1115" s="267"/>
    </row>
    <row r="1116" spans="1:15">
      <c r="A1116" s="258" t="str">
        <f t="shared" si="154"/>
        <v>71070100000000</v>
      </c>
      <c r="B1116" s="425" t="s">
        <v>439</v>
      </c>
      <c r="C1116" s="260" t="s">
        <v>183</v>
      </c>
      <c r="D1116" s="261" t="s">
        <v>106</v>
      </c>
      <c r="E1116" s="262" t="s">
        <v>441</v>
      </c>
      <c r="F1116" s="263" t="s">
        <v>441</v>
      </c>
      <c r="G1116" s="426" t="s">
        <v>440</v>
      </c>
      <c r="L1116" s="510" t="s">
        <v>558</v>
      </c>
      <c r="N1116" s="267"/>
      <c r="O1116" s="267"/>
    </row>
    <row r="1117" spans="1:15">
      <c r="A1117" s="258" t="str">
        <f t="shared" si="154"/>
        <v>71070100000001</v>
      </c>
      <c r="B1117" s="425" t="s">
        <v>439</v>
      </c>
      <c r="C1117" s="260" t="s">
        <v>183</v>
      </c>
      <c r="D1117" s="261" t="s">
        <v>106</v>
      </c>
      <c r="E1117" s="262" t="s">
        <v>441</v>
      </c>
      <c r="F1117" s="263" t="s">
        <v>441</v>
      </c>
      <c r="G1117" s="426" t="s">
        <v>96</v>
      </c>
      <c r="L1117" s="510" t="e">
        <v>#N/A</v>
      </c>
      <c r="N1117" s="267"/>
      <c r="O1117" s="267"/>
    </row>
    <row r="1118" spans="1:15">
      <c r="A1118" s="258" t="str">
        <f t="shared" si="154"/>
        <v>71070101000000</v>
      </c>
      <c r="B1118" s="425" t="s">
        <v>439</v>
      </c>
      <c r="C1118" s="260" t="s">
        <v>183</v>
      </c>
      <c r="D1118" s="261" t="s">
        <v>106</v>
      </c>
      <c r="E1118" s="262" t="s">
        <v>106</v>
      </c>
      <c r="F1118" s="263" t="s">
        <v>441</v>
      </c>
      <c r="G1118" s="426" t="s">
        <v>440</v>
      </c>
      <c r="L1118" s="510" t="s">
        <v>559</v>
      </c>
      <c r="N1118" s="267"/>
      <c r="O1118" s="267"/>
    </row>
    <row r="1119" spans="1:15">
      <c r="A1119" s="258" t="str">
        <f t="shared" ref="A1119:A1182" si="155">CONCATENATE(B1119,C1119,D1119,E1119,F1119,G1119)</f>
        <v>71070101000001</v>
      </c>
      <c r="B1119" s="425" t="s">
        <v>439</v>
      </c>
      <c r="C1119" s="260" t="s">
        <v>183</v>
      </c>
      <c r="D1119" s="261" t="s">
        <v>106</v>
      </c>
      <c r="E1119" s="262" t="s">
        <v>106</v>
      </c>
      <c r="F1119" s="263" t="s">
        <v>441</v>
      </c>
      <c r="G1119" s="426" t="s">
        <v>96</v>
      </c>
      <c r="L1119" s="510" t="e">
        <v>#N/A</v>
      </c>
      <c r="N1119" s="267"/>
      <c r="O1119" s="267"/>
    </row>
    <row r="1120" spans="1:15">
      <c r="A1120" s="258" t="str">
        <f t="shared" si="155"/>
        <v>71070101010000</v>
      </c>
      <c r="B1120" s="425" t="s">
        <v>439</v>
      </c>
      <c r="C1120" s="260" t="s">
        <v>183</v>
      </c>
      <c r="D1120" s="261" t="s">
        <v>106</v>
      </c>
      <c r="E1120" s="262" t="s">
        <v>106</v>
      </c>
      <c r="F1120" s="263" t="s">
        <v>106</v>
      </c>
      <c r="G1120" s="426" t="s">
        <v>440</v>
      </c>
      <c r="L1120" s="510" t="s">
        <v>560</v>
      </c>
      <c r="N1120" s="267"/>
      <c r="O1120" s="267"/>
    </row>
    <row r="1121" spans="1:15">
      <c r="A1121" s="258" t="str">
        <f t="shared" si="155"/>
        <v>71070101015129</v>
      </c>
      <c r="B1121" s="425" t="s">
        <v>439</v>
      </c>
      <c r="C1121" s="260" t="s">
        <v>183</v>
      </c>
      <c r="D1121" s="261" t="s">
        <v>106</v>
      </c>
      <c r="E1121" s="262" t="s">
        <v>106</v>
      </c>
      <c r="F1121" s="263" t="s">
        <v>106</v>
      </c>
      <c r="G1121" s="426">
        <v>5129</v>
      </c>
      <c r="L1121" s="510" t="s">
        <v>424</v>
      </c>
      <c r="M1121" s="511">
        <v>5129</v>
      </c>
      <c r="N1121" s="267"/>
      <c r="O1121" s="267"/>
    </row>
    <row r="1122" spans="1:15">
      <c r="A1122" s="258" t="str">
        <f t="shared" si="155"/>
        <v>71070600000000</v>
      </c>
      <c r="B1122" s="425" t="s">
        <v>439</v>
      </c>
      <c r="C1122" s="260" t="s">
        <v>183</v>
      </c>
      <c r="D1122" s="261" t="s">
        <v>157</v>
      </c>
      <c r="E1122" s="262" t="s">
        <v>441</v>
      </c>
      <c r="F1122" s="263" t="s">
        <v>441</v>
      </c>
      <c r="G1122" s="426" t="s">
        <v>440</v>
      </c>
      <c r="L1122" s="510" t="s">
        <v>561</v>
      </c>
      <c r="N1122" s="267"/>
      <c r="O1122" s="267"/>
    </row>
    <row r="1123" spans="1:15">
      <c r="A1123" s="258" t="str">
        <f t="shared" si="155"/>
        <v>71070600000001</v>
      </c>
      <c r="B1123" s="425" t="s">
        <v>439</v>
      </c>
      <c r="C1123" s="260" t="s">
        <v>183</v>
      </c>
      <c r="D1123" s="261" t="s">
        <v>157</v>
      </c>
      <c r="E1123" s="262" t="s">
        <v>441</v>
      </c>
      <c r="F1123" s="263" t="s">
        <v>441</v>
      </c>
      <c r="G1123" s="426" t="s">
        <v>96</v>
      </c>
      <c r="L1123" s="510" t="e">
        <v>#N/A</v>
      </c>
      <c r="N1123" s="267"/>
      <c r="O1123" s="267"/>
    </row>
    <row r="1124" spans="1:15">
      <c r="A1124" s="258" t="str">
        <f t="shared" si="155"/>
        <v>71070601000000</v>
      </c>
      <c r="B1124" s="425" t="s">
        <v>439</v>
      </c>
      <c r="C1124" s="260" t="s">
        <v>183</v>
      </c>
      <c r="D1124" s="261" t="s">
        <v>157</v>
      </c>
      <c r="E1124" s="262" t="s">
        <v>106</v>
      </c>
      <c r="F1124" s="263" t="s">
        <v>441</v>
      </c>
      <c r="G1124" s="426" t="s">
        <v>440</v>
      </c>
      <c r="L1124" s="510" t="s">
        <v>562</v>
      </c>
      <c r="N1124" s="267"/>
      <c r="O1124" s="267"/>
    </row>
    <row r="1125" spans="1:15">
      <c r="A1125" s="258" t="str">
        <f t="shared" si="155"/>
        <v>71070601000001</v>
      </c>
      <c r="B1125" s="425" t="s">
        <v>439</v>
      </c>
      <c r="C1125" s="260" t="s">
        <v>183</v>
      </c>
      <c r="D1125" s="261" t="s">
        <v>157</v>
      </c>
      <c r="E1125" s="262" t="s">
        <v>106</v>
      </c>
      <c r="F1125" s="263" t="s">
        <v>441</v>
      </c>
      <c r="G1125" s="426" t="s">
        <v>96</v>
      </c>
      <c r="L1125" s="510" t="e">
        <v>#N/A</v>
      </c>
      <c r="N1125" s="267"/>
      <c r="O1125" s="267"/>
    </row>
    <row r="1126" spans="1:15">
      <c r="A1126" s="258" t="str">
        <f t="shared" si="155"/>
        <v>71070601010000</v>
      </c>
      <c r="B1126" s="425" t="s">
        <v>439</v>
      </c>
      <c r="C1126" s="260" t="s">
        <v>183</v>
      </c>
      <c r="D1126" s="261" t="s">
        <v>157</v>
      </c>
      <c r="E1126" s="262" t="s">
        <v>106</v>
      </c>
      <c r="F1126" s="263" t="s">
        <v>106</v>
      </c>
      <c r="G1126" s="426" t="s">
        <v>440</v>
      </c>
      <c r="L1126" s="510" t="s">
        <v>563</v>
      </c>
      <c r="N1126" s="267"/>
      <c r="O1126" s="267"/>
    </row>
    <row r="1127" spans="1:15">
      <c r="A1127" s="258" t="str">
        <f t="shared" si="155"/>
        <v>71070601014639</v>
      </c>
      <c r="B1127" s="425" t="s">
        <v>439</v>
      </c>
      <c r="C1127" s="260" t="s">
        <v>183</v>
      </c>
      <c r="D1127" s="261" t="s">
        <v>157</v>
      </c>
      <c r="E1127" s="262" t="s">
        <v>106</v>
      </c>
      <c r="F1127" s="263" t="s">
        <v>106</v>
      </c>
      <c r="G1127" s="426">
        <v>4639</v>
      </c>
      <c r="L1127" s="510" t="s">
        <v>167</v>
      </c>
      <c r="M1127" s="511">
        <v>4639</v>
      </c>
      <c r="N1127" s="267"/>
      <c r="O1127" s="267"/>
    </row>
    <row r="1128" spans="1:15" ht="30">
      <c r="A1128" s="258" t="str">
        <f t="shared" si="155"/>
        <v>71070601015113</v>
      </c>
      <c r="B1128" s="425" t="s">
        <v>439</v>
      </c>
      <c r="C1128" s="260" t="s">
        <v>183</v>
      </c>
      <c r="D1128" s="261" t="s">
        <v>157</v>
      </c>
      <c r="E1128" s="262" t="s">
        <v>106</v>
      </c>
      <c r="F1128" s="263" t="s">
        <v>106</v>
      </c>
      <c r="G1128" s="426">
        <v>5113</v>
      </c>
      <c r="L1128" s="510" t="s">
        <v>174</v>
      </c>
      <c r="M1128" s="511">
        <v>5113</v>
      </c>
      <c r="N1128" s="267"/>
      <c r="O1128" s="267"/>
    </row>
    <row r="1129" spans="1:15">
      <c r="A1129" s="258" t="str">
        <f t="shared" si="155"/>
        <v>71070601020000</v>
      </c>
      <c r="B1129" s="425" t="s">
        <v>439</v>
      </c>
      <c r="C1129" s="260" t="s">
        <v>183</v>
      </c>
      <c r="D1129" s="261" t="s">
        <v>157</v>
      </c>
      <c r="E1129" s="262" t="s">
        <v>106</v>
      </c>
      <c r="F1129" s="263" t="s">
        <v>140</v>
      </c>
      <c r="G1129" s="426" t="s">
        <v>440</v>
      </c>
      <c r="L1129" s="510" t="s">
        <v>564</v>
      </c>
      <c r="N1129" s="267"/>
      <c r="O1129" s="267"/>
    </row>
    <row r="1130" spans="1:15">
      <c r="A1130" s="258" t="str">
        <f t="shared" si="155"/>
        <v>71070601024241</v>
      </c>
      <c r="B1130" s="425" t="s">
        <v>439</v>
      </c>
      <c r="C1130" s="260" t="s">
        <v>183</v>
      </c>
      <c r="D1130" s="261" t="s">
        <v>157</v>
      </c>
      <c r="E1130" s="262" t="s">
        <v>106</v>
      </c>
      <c r="F1130" s="263" t="s">
        <v>140</v>
      </c>
      <c r="G1130" s="426">
        <v>4241</v>
      </c>
      <c r="L1130" s="510" t="s">
        <v>396</v>
      </c>
      <c r="M1130" s="511">
        <v>4241</v>
      </c>
      <c r="N1130" s="267"/>
      <c r="O1130" s="267"/>
    </row>
    <row r="1131" spans="1:15">
      <c r="A1131" s="258" t="str">
        <f t="shared" si="155"/>
        <v>71070601030000</v>
      </c>
      <c r="B1131" s="425" t="s">
        <v>439</v>
      </c>
      <c r="C1131" s="260" t="s">
        <v>183</v>
      </c>
      <c r="D1131" s="261" t="s">
        <v>157</v>
      </c>
      <c r="E1131" s="262" t="s">
        <v>106</v>
      </c>
      <c r="F1131" s="263" t="s">
        <v>442</v>
      </c>
      <c r="G1131" s="426" t="s">
        <v>440</v>
      </c>
      <c r="L1131" s="510" t="s">
        <v>565</v>
      </c>
      <c r="N1131" s="267"/>
      <c r="O1131" s="267"/>
    </row>
    <row r="1132" spans="1:15">
      <c r="A1132" s="258" t="str">
        <f t="shared" si="155"/>
        <v>71070601034639</v>
      </c>
      <c r="B1132" s="425" t="s">
        <v>439</v>
      </c>
      <c r="C1132" s="260" t="s">
        <v>183</v>
      </c>
      <c r="D1132" s="261" t="s">
        <v>157</v>
      </c>
      <c r="E1132" s="262" t="s">
        <v>106</v>
      </c>
      <c r="F1132" s="263" t="s">
        <v>442</v>
      </c>
      <c r="G1132" s="426">
        <v>4639</v>
      </c>
      <c r="L1132" s="510" t="s">
        <v>167</v>
      </c>
      <c r="M1132" s="511">
        <v>4639</v>
      </c>
      <c r="N1132" s="267"/>
      <c r="O1132" s="267"/>
    </row>
    <row r="1133" spans="1:15">
      <c r="A1133" s="258" t="str">
        <f t="shared" si="155"/>
        <v>71080101014639</v>
      </c>
      <c r="B1133" s="425" t="s">
        <v>439</v>
      </c>
      <c r="C1133" s="260" t="s">
        <v>185</v>
      </c>
      <c r="D1133" s="261" t="s">
        <v>106</v>
      </c>
      <c r="E1133" s="262" t="s">
        <v>106</v>
      </c>
      <c r="F1133" s="263" t="s">
        <v>106</v>
      </c>
      <c r="G1133" s="426">
        <v>4639</v>
      </c>
      <c r="L1133" s="510" t="s">
        <v>167</v>
      </c>
      <c r="M1133" s="511">
        <v>4639</v>
      </c>
      <c r="N1133" s="267"/>
      <c r="O1133" s="267"/>
    </row>
    <row r="1134" spans="1:15">
      <c r="A1134" s="258" t="str">
        <f t="shared" si="155"/>
        <v>71080101020000</v>
      </c>
      <c r="B1134" s="425" t="s">
        <v>439</v>
      </c>
      <c r="C1134" s="260" t="s">
        <v>185</v>
      </c>
      <c r="D1134" s="261" t="s">
        <v>106</v>
      </c>
      <c r="E1134" s="262" t="s">
        <v>106</v>
      </c>
      <c r="F1134" s="263" t="s">
        <v>140</v>
      </c>
      <c r="G1134" s="426" t="s">
        <v>440</v>
      </c>
      <c r="L1134" s="510" t="s">
        <v>566</v>
      </c>
      <c r="N1134" s="267"/>
      <c r="O1134" s="267"/>
    </row>
    <row r="1135" spans="1:15" ht="30">
      <c r="A1135" s="258" t="str">
        <f t="shared" si="155"/>
        <v>71080101024251</v>
      </c>
      <c r="B1135" s="425" t="s">
        <v>439</v>
      </c>
      <c r="C1135" s="260" t="s">
        <v>185</v>
      </c>
      <c r="D1135" s="261" t="s">
        <v>106</v>
      </c>
      <c r="E1135" s="262" t="s">
        <v>106</v>
      </c>
      <c r="F1135" s="263" t="s">
        <v>140</v>
      </c>
      <c r="G1135" s="426">
        <v>4251</v>
      </c>
      <c r="L1135" s="510" t="s">
        <v>142</v>
      </c>
      <c r="M1135" s="511">
        <v>4251</v>
      </c>
      <c r="N1135" s="267"/>
      <c r="O1135" s="267"/>
    </row>
    <row r="1136" spans="1:15">
      <c r="A1136" s="258" t="str">
        <f t="shared" si="155"/>
        <v>71080101024639</v>
      </c>
      <c r="B1136" s="425" t="s">
        <v>439</v>
      </c>
      <c r="C1136" s="260" t="s">
        <v>185</v>
      </c>
      <c r="D1136" s="261" t="s">
        <v>106</v>
      </c>
      <c r="E1136" s="262" t="s">
        <v>106</v>
      </c>
      <c r="F1136" s="263" t="s">
        <v>140</v>
      </c>
      <c r="G1136" s="426">
        <v>4639</v>
      </c>
      <c r="L1136" s="510" t="s">
        <v>167</v>
      </c>
      <c r="M1136" s="511">
        <v>4639</v>
      </c>
      <c r="N1136" s="267"/>
      <c r="O1136" s="267"/>
    </row>
    <row r="1137" spans="1:15" ht="30">
      <c r="A1137" s="258" t="str">
        <f t="shared" si="155"/>
        <v>71080101024819</v>
      </c>
      <c r="B1137" s="425" t="s">
        <v>439</v>
      </c>
      <c r="C1137" s="260" t="s">
        <v>185</v>
      </c>
      <c r="D1137" s="261" t="s">
        <v>106</v>
      </c>
      <c r="E1137" s="262" t="s">
        <v>106</v>
      </c>
      <c r="F1137" s="263" t="s">
        <v>140</v>
      </c>
      <c r="G1137" s="426">
        <v>4819</v>
      </c>
      <c r="L1137" s="510" t="s">
        <v>219</v>
      </c>
      <c r="M1137" s="511">
        <v>4819</v>
      </c>
      <c r="N1137" s="267"/>
      <c r="O1137" s="267"/>
    </row>
    <row r="1138" spans="1:15">
      <c r="A1138" s="258" t="str">
        <f t="shared" si="155"/>
        <v>71080101025112</v>
      </c>
      <c r="B1138" s="425" t="s">
        <v>439</v>
      </c>
      <c r="C1138" s="260" t="s">
        <v>185</v>
      </c>
      <c r="D1138" s="261" t="s">
        <v>106</v>
      </c>
      <c r="E1138" s="262" t="s">
        <v>106</v>
      </c>
      <c r="F1138" s="263" t="s">
        <v>140</v>
      </c>
      <c r="G1138" s="426">
        <v>5112</v>
      </c>
      <c r="L1138" s="510" t="s">
        <v>173</v>
      </c>
      <c r="M1138" s="511">
        <v>5112</v>
      </c>
      <c r="N1138" s="267"/>
      <c r="O1138" s="267"/>
    </row>
    <row r="1139" spans="1:15" ht="30">
      <c r="A1139" s="258" t="str">
        <f t="shared" si="155"/>
        <v>71080101025113</v>
      </c>
      <c r="B1139" s="425" t="s">
        <v>439</v>
      </c>
      <c r="C1139" s="260" t="s">
        <v>185</v>
      </c>
      <c r="D1139" s="261" t="s">
        <v>106</v>
      </c>
      <c r="E1139" s="262" t="s">
        <v>106</v>
      </c>
      <c r="F1139" s="263" t="s">
        <v>140</v>
      </c>
      <c r="G1139" s="426">
        <v>5113</v>
      </c>
      <c r="L1139" s="510" t="s">
        <v>174</v>
      </c>
      <c r="M1139" s="511">
        <v>5113</v>
      </c>
      <c r="N1139" s="267"/>
      <c r="O1139" s="267"/>
    </row>
    <row r="1140" spans="1:15">
      <c r="A1140" s="258" t="str">
        <f t="shared" si="155"/>
        <v>71080101030000</v>
      </c>
      <c r="B1140" s="425" t="s">
        <v>439</v>
      </c>
      <c r="C1140" s="260" t="s">
        <v>185</v>
      </c>
      <c r="D1140" s="261" t="s">
        <v>106</v>
      </c>
      <c r="E1140" s="262" t="s">
        <v>106</v>
      </c>
      <c r="F1140" s="263" t="s">
        <v>442</v>
      </c>
      <c r="G1140" s="426" t="s">
        <v>440</v>
      </c>
      <c r="L1140" s="510" t="s">
        <v>567</v>
      </c>
      <c r="N1140" s="267"/>
      <c r="O1140" s="267"/>
    </row>
    <row r="1141" spans="1:15">
      <c r="A1141" s="258" t="str">
        <f t="shared" si="155"/>
        <v>71080101034239</v>
      </c>
      <c r="B1141" s="425" t="s">
        <v>439</v>
      </c>
      <c r="C1141" s="260" t="s">
        <v>185</v>
      </c>
      <c r="D1141" s="261" t="s">
        <v>106</v>
      </c>
      <c r="E1141" s="262" t="s">
        <v>106</v>
      </c>
      <c r="F1141" s="263" t="s">
        <v>442</v>
      </c>
      <c r="G1141" s="426">
        <v>4239</v>
      </c>
      <c r="L1141" s="510" t="s">
        <v>125</v>
      </c>
      <c r="M1141" s="511">
        <v>4239</v>
      </c>
      <c r="N1141" s="267"/>
      <c r="O1141" s="267"/>
    </row>
    <row r="1142" spans="1:15">
      <c r="A1142" s="258" t="str">
        <f t="shared" si="155"/>
        <v>71080201020000</v>
      </c>
      <c r="B1142" s="425" t="s">
        <v>439</v>
      </c>
      <c r="C1142" s="260" t="s">
        <v>185</v>
      </c>
      <c r="D1142" s="261" t="s">
        <v>140</v>
      </c>
      <c r="E1142" s="262" t="s">
        <v>106</v>
      </c>
      <c r="F1142" s="263" t="s">
        <v>140</v>
      </c>
      <c r="G1142" s="426" t="s">
        <v>440</v>
      </c>
      <c r="L1142" s="510" t="s">
        <v>568</v>
      </c>
      <c r="N1142" s="267"/>
      <c r="O1142" s="267"/>
    </row>
    <row r="1143" spans="1:15" ht="30">
      <c r="A1143" s="258" t="str">
        <f t="shared" si="155"/>
        <v>71080201025113</v>
      </c>
      <c r="B1143" s="425" t="s">
        <v>439</v>
      </c>
      <c r="C1143" s="260" t="s">
        <v>185</v>
      </c>
      <c r="D1143" s="261" t="s">
        <v>140</v>
      </c>
      <c r="E1143" s="262" t="s">
        <v>106</v>
      </c>
      <c r="F1143" s="263" t="s">
        <v>140</v>
      </c>
      <c r="G1143" s="426">
        <v>5113</v>
      </c>
      <c r="L1143" s="510" t="s">
        <v>174</v>
      </c>
      <c r="M1143" s="511">
        <v>5113</v>
      </c>
      <c r="N1143" s="267"/>
      <c r="O1143" s="267"/>
    </row>
    <row r="1144" spans="1:15">
      <c r="A1144" s="258" t="str">
        <f t="shared" si="155"/>
        <v>71080202000000</v>
      </c>
      <c r="B1144" s="425" t="s">
        <v>439</v>
      </c>
      <c r="C1144" s="260" t="s">
        <v>185</v>
      </c>
      <c r="D1144" s="261" t="s">
        <v>140</v>
      </c>
      <c r="E1144" s="262" t="s">
        <v>140</v>
      </c>
      <c r="F1144" s="263" t="s">
        <v>441</v>
      </c>
      <c r="G1144" s="426" t="s">
        <v>440</v>
      </c>
      <c r="L1144" s="510" t="s">
        <v>569</v>
      </c>
      <c r="N1144" s="267"/>
      <c r="O1144" s="267"/>
    </row>
    <row r="1145" spans="1:15">
      <c r="A1145" s="258" t="str">
        <f t="shared" si="155"/>
        <v>71080202000001</v>
      </c>
      <c r="B1145" s="425" t="s">
        <v>439</v>
      </c>
      <c r="C1145" s="260" t="s">
        <v>185</v>
      </c>
      <c r="D1145" s="261" t="s">
        <v>140</v>
      </c>
      <c r="E1145" s="262" t="s">
        <v>140</v>
      </c>
      <c r="F1145" s="263" t="s">
        <v>441</v>
      </c>
      <c r="G1145" s="426" t="s">
        <v>96</v>
      </c>
      <c r="L1145" s="510" t="e">
        <v>#N/A</v>
      </c>
      <c r="N1145" s="267"/>
      <c r="O1145" s="267"/>
    </row>
    <row r="1146" spans="1:15">
      <c r="A1146" s="258" t="str">
        <f t="shared" si="155"/>
        <v>71080202010000</v>
      </c>
      <c r="B1146" s="425" t="s">
        <v>439</v>
      </c>
      <c r="C1146" s="260" t="s">
        <v>185</v>
      </c>
      <c r="D1146" s="261" t="s">
        <v>140</v>
      </c>
      <c r="E1146" s="262" t="s">
        <v>140</v>
      </c>
      <c r="F1146" s="263" t="s">
        <v>106</v>
      </c>
      <c r="G1146" s="426" t="s">
        <v>440</v>
      </c>
      <c r="L1146" s="510" t="s">
        <v>570</v>
      </c>
      <c r="N1146" s="267"/>
      <c r="O1146" s="267"/>
    </row>
    <row r="1147" spans="1:15" ht="30">
      <c r="A1147" s="258" t="str">
        <f t="shared" si="155"/>
        <v>71080202014511</v>
      </c>
      <c r="B1147" s="425" t="s">
        <v>439</v>
      </c>
      <c r="C1147" s="260" t="s">
        <v>185</v>
      </c>
      <c r="D1147" s="261" t="s">
        <v>140</v>
      </c>
      <c r="E1147" s="262" t="s">
        <v>140</v>
      </c>
      <c r="F1147" s="263" t="s">
        <v>106</v>
      </c>
      <c r="G1147" s="426">
        <v>4511</v>
      </c>
      <c r="L1147" s="510" t="s">
        <v>217</v>
      </c>
      <c r="M1147" s="511">
        <v>4511</v>
      </c>
      <c r="N1147" s="267"/>
      <c r="O1147" s="267"/>
    </row>
    <row r="1148" spans="1:15">
      <c r="A1148" s="258" t="str">
        <f t="shared" si="155"/>
        <v>71080202020000</v>
      </c>
      <c r="B1148" s="425" t="s">
        <v>439</v>
      </c>
      <c r="C1148" s="260" t="s">
        <v>185</v>
      </c>
      <c r="D1148" s="261" t="s">
        <v>140</v>
      </c>
      <c r="E1148" s="262" t="s">
        <v>140</v>
      </c>
      <c r="F1148" s="263" t="s">
        <v>140</v>
      </c>
      <c r="G1148" s="426" t="s">
        <v>440</v>
      </c>
      <c r="L1148" s="510" t="s">
        <v>571</v>
      </c>
      <c r="N1148" s="267"/>
      <c r="O1148" s="267"/>
    </row>
    <row r="1149" spans="1:15" ht="30">
      <c r="A1149" s="258" t="str">
        <f t="shared" si="155"/>
        <v>71080202025113</v>
      </c>
      <c r="B1149" s="425" t="s">
        <v>439</v>
      </c>
      <c r="C1149" s="260" t="s">
        <v>185</v>
      </c>
      <c r="D1149" s="261" t="s">
        <v>140</v>
      </c>
      <c r="E1149" s="262" t="s">
        <v>140</v>
      </c>
      <c r="F1149" s="263" t="s">
        <v>140</v>
      </c>
      <c r="G1149" s="426">
        <v>5113</v>
      </c>
      <c r="L1149" s="510" t="s">
        <v>174</v>
      </c>
      <c r="M1149" s="511">
        <v>5113</v>
      </c>
      <c r="N1149" s="267"/>
      <c r="O1149" s="267"/>
    </row>
    <row r="1150" spans="1:15">
      <c r="A1150" s="258" t="str">
        <f t="shared" si="155"/>
        <v>71080203020000</v>
      </c>
      <c r="B1150" s="425" t="s">
        <v>439</v>
      </c>
      <c r="C1150" s="260" t="s">
        <v>185</v>
      </c>
      <c r="D1150" s="261" t="s">
        <v>140</v>
      </c>
      <c r="E1150" s="262" t="s">
        <v>442</v>
      </c>
      <c r="F1150" s="263" t="s">
        <v>140</v>
      </c>
      <c r="G1150" s="426" t="s">
        <v>440</v>
      </c>
      <c r="L1150" s="510" t="s">
        <v>572</v>
      </c>
      <c r="N1150" s="267"/>
      <c r="O1150" s="267"/>
    </row>
    <row r="1151" spans="1:15" ht="30">
      <c r="A1151" s="258" t="str">
        <f t="shared" si="155"/>
        <v>71080203025113</v>
      </c>
      <c r="B1151" s="425" t="s">
        <v>439</v>
      </c>
      <c r="C1151" s="260" t="s">
        <v>185</v>
      </c>
      <c r="D1151" s="261" t="s">
        <v>140</v>
      </c>
      <c r="E1151" s="262" t="s">
        <v>442</v>
      </c>
      <c r="F1151" s="263" t="s">
        <v>140</v>
      </c>
      <c r="G1151" s="426">
        <v>5113</v>
      </c>
      <c r="L1151" s="510" t="s">
        <v>174</v>
      </c>
      <c r="M1151" s="511">
        <v>5113</v>
      </c>
      <c r="N1151" s="267"/>
      <c r="O1151" s="267"/>
    </row>
    <row r="1152" spans="1:15">
      <c r="A1152" s="258" t="str">
        <f t="shared" si="155"/>
        <v>71080203025129</v>
      </c>
      <c r="B1152" s="425" t="s">
        <v>439</v>
      </c>
      <c r="C1152" s="260" t="s">
        <v>185</v>
      </c>
      <c r="D1152" s="261" t="s">
        <v>140</v>
      </c>
      <c r="E1152" s="262" t="s">
        <v>442</v>
      </c>
      <c r="F1152" s="263" t="s">
        <v>140</v>
      </c>
      <c r="G1152" s="426">
        <v>5129</v>
      </c>
      <c r="L1152" s="510" t="s">
        <v>424</v>
      </c>
      <c r="M1152" s="511">
        <v>5129</v>
      </c>
      <c r="N1152" s="267"/>
      <c r="O1152" s="267"/>
    </row>
    <row r="1153" spans="1:15">
      <c r="A1153" s="258" t="str">
        <f t="shared" si="155"/>
        <v>71080204014216</v>
      </c>
      <c r="B1153" s="425" t="s">
        <v>439</v>
      </c>
      <c r="C1153" s="260" t="s">
        <v>185</v>
      </c>
      <c r="D1153" s="261" t="s">
        <v>140</v>
      </c>
      <c r="E1153" s="262" t="s">
        <v>155</v>
      </c>
      <c r="F1153" s="263" t="s">
        <v>106</v>
      </c>
      <c r="G1153" s="426">
        <v>4216</v>
      </c>
      <c r="L1153" s="510" t="s">
        <v>118</v>
      </c>
      <c r="M1153" s="511">
        <v>4216</v>
      </c>
      <c r="N1153" s="267"/>
      <c r="O1153" s="267"/>
    </row>
    <row r="1154" spans="1:15">
      <c r="A1154" s="258" t="str">
        <f t="shared" si="155"/>
        <v>71080204020000</v>
      </c>
      <c r="B1154" s="425" t="s">
        <v>439</v>
      </c>
      <c r="C1154" s="260" t="s">
        <v>185</v>
      </c>
      <c r="D1154" s="261" t="s">
        <v>140</v>
      </c>
      <c r="E1154" s="262" t="s">
        <v>155</v>
      </c>
      <c r="F1154" s="263" t="s">
        <v>140</v>
      </c>
      <c r="G1154" s="426" t="s">
        <v>440</v>
      </c>
      <c r="L1154" s="510" t="s">
        <v>573</v>
      </c>
      <c r="N1154" s="267"/>
      <c r="O1154" s="267"/>
    </row>
    <row r="1155" spans="1:15" ht="30">
      <c r="A1155" s="258" t="str">
        <f t="shared" si="155"/>
        <v>71080204024511</v>
      </c>
      <c r="B1155" s="425" t="s">
        <v>439</v>
      </c>
      <c r="C1155" s="260" t="s">
        <v>185</v>
      </c>
      <c r="D1155" s="261" t="s">
        <v>140</v>
      </c>
      <c r="E1155" s="262" t="s">
        <v>155</v>
      </c>
      <c r="F1155" s="263" t="s">
        <v>140</v>
      </c>
      <c r="G1155" s="426">
        <v>4511</v>
      </c>
      <c r="L1155" s="510" t="s">
        <v>217</v>
      </c>
      <c r="M1155" s="511">
        <v>4511</v>
      </c>
      <c r="N1155" s="267"/>
      <c r="O1155" s="267"/>
    </row>
    <row r="1156" spans="1:15">
      <c r="A1156" s="258" t="str">
        <f t="shared" si="155"/>
        <v>71080204030000</v>
      </c>
      <c r="B1156" s="425" t="s">
        <v>439</v>
      </c>
      <c r="C1156" s="260" t="s">
        <v>185</v>
      </c>
      <c r="D1156" s="261" t="s">
        <v>140</v>
      </c>
      <c r="E1156" s="262" t="s">
        <v>155</v>
      </c>
      <c r="F1156" s="263" t="s">
        <v>442</v>
      </c>
      <c r="G1156" s="426" t="s">
        <v>440</v>
      </c>
      <c r="L1156" s="510" t="s">
        <v>0</v>
      </c>
      <c r="N1156" s="267"/>
      <c r="O1156" s="267"/>
    </row>
    <row r="1157" spans="1:15" ht="30">
      <c r="A1157" s="258" t="str">
        <f t="shared" si="155"/>
        <v>71080204035113</v>
      </c>
      <c r="B1157" s="425" t="s">
        <v>439</v>
      </c>
      <c r="C1157" s="260" t="s">
        <v>185</v>
      </c>
      <c r="D1157" s="261" t="s">
        <v>140</v>
      </c>
      <c r="E1157" s="262" t="s">
        <v>155</v>
      </c>
      <c r="F1157" s="263" t="s">
        <v>442</v>
      </c>
      <c r="G1157" s="426">
        <v>5113</v>
      </c>
      <c r="L1157" s="510" t="s">
        <v>174</v>
      </c>
      <c r="M1157" s="511">
        <v>5113</v>
      </c>
      <c r="N1157" s="267"/>
      <c r="O1157" s="267"/>
    </row>
    <row r="1158" spans="1:15">
      <c r="A1158" s="258" t="str">
        <f t="shared" si="155"/>
        <v>71080205000000</v>
      </c>
      <c r="B1158" s="425" t="s">
        <v>439</v>
      </c>
      <c r="C1158" s="260" t="s">
        <v>185</v>
      </c>
      <c r="D1158" s="261" t="s">
        <v>140</v>
      </c>
      <c r="E1158" s="262" t="s">
        <v>149</v>
      </c>
      <c r="F1158" s="263" t="s">
        <v>441</v>
      </c>
      <c r="G1158" s="426" t="s">
        <v>440</v>
      </c>
      <c r="L1158" s="510" t="s">
        <v>1</v>
      </c>
      <c r="N1158" s="267"/>
      <c r="O1158" s="267"/>
    </row>
    <row r="1159" spans="1:15">
      <c r="A1159" s="258" t="str">
        <f t="shared" si="155"/>
        <v>71080205000001</v>
      </c>
      <c r="B1159" s="425" t="s">
        <v>439</v>
      </c>
      <c r="C1159" s="260" t="s">
        <v>185</v>
      </c>
      <c r="D1159" s="261" t="s">
        <v>140</v>
      </c>
      <c r="E1159" s="262" t="s">
        <v>149</v>
      </c>
      <c r="F1159" s="263" t="s">
        <v>441</v>
      </c>
      <c r="G1159" s="426" t="s">
        <v>96</v>
      </c>
      <c r="L1159" s="510" t="e">
        <v>#N/A</v>
      </c>
      <c r="N1159" s="267"/>
      <c r="O1159" s="267"/>
    </row>
    <row r="1160" spans="1:15">
      <c r="A1160" s="258" t="str">
        <f t="shared" si="155"/>
        <v>71080205010000</v>
      </c>
      <c r="B1160" s="425" t="s">
        <v>439</v>
      </c>
      <c r="C1160" s="260" t="s">
        <v>185</v>
      </c>
      <c r="D1160" s="261" t="s">
        <v>140</v>
      </c>
      <c r="E1160" s="262" t="s">
        <v>149</v>
      </c>
      <c r="F1160" s="263" t="s">
        <v>106</v>
      </c>
      <c r="G1160" s="426" t="s">
        <v>440</v>
      </c>
      <c r="L1160" s="510" t="s">
        <v>2</v>
      </c>
      <c r="N1160" s="267"/>
      <c r="O1160" s="267"/>
    </row>
    <row r="1161" spans="1:15" ht="30">
      <c r="A1161" s="258" t="str">
        <f t="shared" si="155"/>
        <v>71080205014511</v>
      </c>
      <c r="B1161" s="425" t="s">
        <v>439</v>
      </c>
      <c r="C1161" s="260" t="s">
        <v>185</v>
      </c>
      <c r="D1161" s="261" t="s">
        <v>140</v>
      </c>
      <c r="E1161" s="262" t="s">
        <v>149</v>
      </c>
      <c r="F1161" s="263" t="s">
        <v>106</v>
      </c>
      <c r="G1161" s="426">
        <v>4511</v>
      </c>
      <c r="L1161" s="510" t="s">
        <v>217</v>
      </c>
      <c r="M1161" s="511">
        <v>4511</v>
      </c>
      <c r="N1161" s="267"/>
      <c r="O1161" s="267"/>
    </row>
    <row r="1162" spans="1:15">
      <c r="A1162" s="258" t="str">
        <f t="shared" si="155"/>
        <v>71080205020000</v>
      </c>
      <c r="B1162" s="425" t="s">
        <v>439</v>
      </c>
      <c r="C1162" s="260" t="s">
        <v>185</v>
      </c>
      <c r="D1162" s="261" t="s">
        <v>140</v>
      </c>
      <c r="E1162" s="262" t="s">
        <v>149</v>
      </c>
      <c r="F1162" s="263" t="s">
        <v>140</v>
      </c>
      <c r="G1162" s="426" t="s">
        <v>440</v>
      </c>
      <c r="L1162" s="510" t="s">
        <v>3</v>
      </c>
      <c r="N1162" s="267"/>
      <c r="O1162" s="267"/>
    </row>
    <row r="1163" spans="1:15" ht="30">
      <c r="A1163" s="258" t="str">
        <f t="shared" si="155"/>
        <v>71080205024511</v>
      </c>
      <c r="B1163" s="425" t="s">
        <v>439</v>
      </c>
      <c r="C1163" s="260" t="s">
        <v>185</v>
      </c>
      <c r="D1163" s="261" t="s">
        <v>140</v>
      </c>
      <c r="E1163" s="262" t="s">
        <v>149</v>
      </c>
      <c r="F1163" s="263" t="s">
        <v>140</v>
      </c>
      <c r="G1163" s="426">
        <v>4511</v>
      </c>
      <c r="L1163" s="510" t="s">
        <v>217</v>
      </c>
      <c r="M1163" s="511">
        <v>4511</v>
      </c>
      <c r="N1163" s="267"/>
      <c r="O1163" s="267"/>
    </row>
    <row r="1164" spans="1:15">
      <c r="A1164" s="258" t="str">
        <f t="shared" si="155"/>
        <v>71080207000000</v>
      </c>
      <c r="B1164" s="425" t="s">
        <v>439</v>
      </c>
      <c r="C1164" s="260" t="s">
        <v>185</v>
      </c>
      <c r="D1164" s="261" t="s">
        <v>140</v>
      </c>
      <c r="E1164" s="262" t="s">
        <v>183</v>
      </c>
      <c r="F1164" s="263" t="s">
        <v>441</v>
      </c>
      <c r="G1164" s="426" t="s">
        <v>440</v>
      </c>
      <c r="L1164" s="510" t="s">
        <v>4</v>
      </c>
      <c r="N1164" s="267"/>
      <c r="O1164" s="267"/>
    </row>
    <row r="1165" spans="1:15">
      <c r="A1165" s="258" t="str">
        <f t="shared" si="155"/>
        <v>71080207000001</v>
      </c>
      <c r="B1165" s="425" t="s">
        <v>439</v>
      </c>
      <c r="C1165" s="260" t="s">
        <v>185</v>
      </c>
      <c r="D1165" s="261" t="s">
        <v>140</v>
      </c>
      <c r="E1165" s="262" t="s">
        <v>183</v>
      </c>
      <c r="F1165" s="263" t="s">
        <v>441</v>
      </c>
      <c r="G1165" s="426" t="s">
        <v>96</v>
      </c>
      <c r="L1165" s="510" t="e">
        <v>#N/A</v>
      </c>
      <c r="N1165" s="267"/>
      <c r="O1165" s="267"/>
    </row>
    <row r="1166" spans="1:15">
      <c r="A1166" s="258" t="str">
        <f t="shared" si="155"/>
        <v>71080207010000</v>
      </c>
      <c r="B1166" s="425" t="s">
        <v>439</v>
      </c>
      <c r="C1166" s="260" t="s">
        <v>185</v>
      </c>
      <c r="D1166" s="261" t="s">
        <v>140</v>
      </c>
      <c r="E1166" s="262" t="s">
        <v>183</v>
      </c>
      <c r="F1166" s="263" t="s">
        <v>106</v>
      </c>
      <c r="G1166" s="426" t="s">
        <v>440</v>
      </c>
      <c r="L1166" s="510" t="s">
        <v>5</v>
      </c>
      <c r="N1166" s="267"/>
      <c r="O1166" s="267"/>
    </row>
    <row r="1167" spans="1:15">
      <c r="A1167" s="258" t="str">
        <f t="shared" si="155"/>
        <v>71080207014239</v>
      </c>
      <c r="B1167" s="425" t="s">
        <v>439</v>
      </c>
      <c r="C1167" s="260" t="s">
        <v>185</v>
      </c>
      <c r="D1167" s="261" t="s">
        <v>140</v>
      </c>
      <c r="E1167" s="262" t="s">
        <v>183</v>
      </c>
      <c r="F1167" s="263" t="s">
        <v>106</v>
      </c>
      <c r="G1167" s="426">
        <v>4239</v>
      </c>
      <c r="L1167" s="510" t="s">
        <v>125</v>
      </c>
      <c r="M1167" s="511">
        <v>4239</v>
      </c>
      <c r="N1167" s="267"/>
      <c r="O1167" s="267"/>
    </row>
    <row r="1168" spans="1:15" ht="30">
      <c r="A1168" s="258" t="str">
        <f t="shared" si="155"/>
        <v>71080207014251</v>
      </c>
      <c r="B1168" s="425" t="s">
        <v>439</v>
      </c>
      <c r="C1168" s="260" t="s">
        <v>185</v>
      </c>
      <c r="D1168" s="261" t="s">
        <v>140</v>
      </c>
      <c r="E1168" s="262" t="s">
        <v>183</v>
      </c>
      <c r="F1168" s="263" t="s">
        <v>106</v>
      </c>
      <c r="G1168" s="426">
        <v>4251</v>
      </c>
      <c r="L1168" s="510" t="s">
        <v>142</v>
      </c>
      <c r="M1168" s="511">
        <v>4251</v>
      </c>
      <c r="N1168" s="267"/>
      <c r="O1168" s="267"/>
    </row>
    <row r="1169" spans="1:15">
      <c r="A1169" s="258" t="str">
        <f t="shared" si="155"/>
        <v>71080300000000</v>
      </c>
      <c r="B1169" s="425" t="s">
        <v>439</v>
      </c>
      <c r="C1169" s="260" t="s">
        <v>185</v>
      </c>
      <c r="D1169" s="261" t="s">
        <v>442</v>
      </c>
      <c r="E1169" s="262" t="s">
        <v>441</v>
      </c>
      <c r="F1169" s="263" t="s">
        <v>441</v>
      </c>
      <c r="G1169" s="426" t="s">
        <v>440</v>
      </c>
      <c r="L1169" s="510" t="s">
        <v>6</v>
      </c>
      <c r="N1169" s="267"/>
      <c r="O1169" s="267"/>
    </row>
    <row r="1170" spans="1:15">
      <c r="A1170" s="258" t="str">
        <f t="shared" si="155"/>
        <v>71080300000001</v>
      </c>
      <c r="B1170" s="425" t="s">
        <v>439</v>
      </c>
      <c r="C1170" s="260" t="s">
        <v>185</v>
      </c>
      <c r="D1170" s="261" t="s">
        <v>442</v>
      </c>
      <c r="E1170" s="262" t="s">
        <v>441</v>
      </c>
      <c r="F1170" s="263" t="s">
        <v>441</v>
      </c>
      <c r="G1170" s="426" t="s">
        <v>96</v>
      </c>
      <c r="L1170" s="510" t="e">
        <v>#N/A</v>
      </c>
      <c r="N1170" s="267"/>
      <c r="O1170" s="267"/>
    </row>
    <row r="1171" spans="1:15">
      <c r="A1171" s="258" t="str">
        <f t="shared" si="155"/>
        <v>71080301000000</v>
      </c>
      <c r="B1171" s="425" t="s">
        <v>439</v>
      </c>
      <c r="C1171" s="260" t="s">
        <v>185</v>
      </c>
      <c r="D1171" s="261" t="s">
        <v>442</v>
      </c>
      <c r="E1171" s="262" t="s">
        <v>106</v>
      </c>
      <c r="F1171" s="263" t="s">
        <v>441</v>
      </c>
      <c r="G1171" s="426" t="s">
        <v>440</v>
      </c>
      <c r="L1171" s="510" t="s">
        <v>7</v>
      </c>
      <c r="N1171" s="267"/>
      <c r="O1171" s="267"/>
    </row>
    <row r="1172" spans="1:15">
      <c r="A1172" s="258" t="str">
        <f t="shared" si="155"/>
        <v>71080301000001</v>
      </c>
      <c r="B1172" s="425" t="s">
        <v>439</v>
      </c>
      <c r="C1172" s="260" t="s">
        <v>185</v>
      </c>
      <c r="D1172" s="261" t="s">
        <v>442</v>
      </c>
      <c r="E1172" s="262" t="s">
        <v>106</v>
      </c>
      <c r="F1172" s="263" t="s">
        <v>441</v>
      </c>
      <c r="G1172" s="426" t="s">
        <v>96</v>
      </c>
      <c r="L1172" s="510" t="e">
        <v>#N/A</v>
      </c>
      <c r="N1172" s="267"/>
      <c r="O1172" s="267"/>
    </row>
    <row r="1173" spans="1:15">
      <c r="A1173" s="258" t="str">
        <f t="shared" si="155"/>
        <v>71080301010000</v>
      </c>
      <c r="B1173" s="425" t="s">
        <v>439</v>
      </c>
      <c r="C1173" s="260" t="s">
        <v>185</v>
      </c>
      <c r="D1173" s="261" t="s">
        <v>442</v>
      </c>
      <c r="E1173" s="262" t="s">
        <v>106</v>
      </c>
      <c r="F1173" s="263" t="s">
        <v>106</v>
      </c>
      <c r="G1173" s="426" t="s">
        <v>440</v>
      </c>
      <c r="L1173" s="510" t="s">
        <v>8</v>
      </c>
      <c r="N1173" s="267"/>
      <c r="O1173" s="267"/>
    </row>
    <row r="1174" spans="1:15">
      <c r="A1174" s="258" t="str">
        <f t="shared" si="155"/>
        <v>71080301014241</v>
      </c>
      <c r="B1174" s="425" t="s">
        <v>439</v>
      </c>
      <c r="C1174" s="260" t="s">
        <v>185</v>
      </c>
      <c r="D1174" s="261" t="s">
        <v>442</v>
      </c>
      <c r="E1174" s="262" t="s">
        <v>106</v>
      </c>
      <c r="F1174" s="263" t="s">
        <v>106</v>
      </c>
      <c r="G1174" s="426">
        <v>4241</v>
      </c>
      <c r="L1174" s="510" t="s">
        <v>396</v>
      </c>
      <c r="M1174" s="511">
        <v>4241</v>
      </c>
      <c r="N1174" s="267"/>
      <c r="O1174" s="267"/>
    </row>
    <row r="1175" spans="1:15">
      <c r="A1175" s="258" t="str">
        <f t="shared" si="155"/>
        <v>71080400000000</v>
      </c>
      <c r="B1175" s="425" t="s">
        <v>439</v>
      </c>
      <c r="C1175" s="260" t="s">
        <v>185</v>
      </c>
      <c r="D1175" s="261" t="s">
        <v>155</v>
      </c>
      <c r="E1175" s="262" t="s">
        <v>441</v>
      </c>
      <c r="F1175" s="263" t="s">
        <v>441</v>
      </c>
      <c r="G1175" s="426" t="s">
        <v>440</v>
      </c>
      <c r="L1175" s="510" t="s">
        <v>9</v>
      </c>
      <c r="N1175" s="267"/>
      <c r="O1175" s="267"/>
    </row>
    <row r="1176" spans="1:15">
      <c r="A1176" s="258" t="str">
        <f t="shared" si="155"/>
        <v>71080400000001</v>
      </c>
      <c r="B1176" s="425" t="s">
        <v>439</v>
      </c>
      <c r="C1176" s="260" t="s">
        <v>185</v>
      </c>
      <c r="D1176" s="261" t="s">
        <v>155</v>
      </c>
      <c r="E1176" s="262" t="s">
        <v>441</v>
      </c>
      <c r="F1176" s="263" t="s">
        <v>441</v>
      </c>
      <c r="G1176" s="426" t="s">
        <v>96</v>
      </c>
      <c r="L1176" s="510" t="e">
        <v>#N/A</v>
      </c>
      <c r="N1176" s="267"/>
      <c r="O1176" s="267"/>
    </row>
    <row r="1177" spans="1:15">
      <c r="A1177" s="258" t="str">
        <f t="shared" si="155"/>
        <v>71080403000000</v>
      </c>
      <c r="B1177" s="425" t="s">
        <v>439</v>
      </c>
      <c r="C1177" s="260" t="s">
        <v>185</v>
      </c>
      <c r="D1177" s="261" t="s">
        <v>155</v>
      </c>
      <c r="E1177" s="262" t="s">
        <v>442</v>
      </c>
      <c r="F1177" s="263" t="s">
        <v>441</v>
      </c>
      <c r="G1177" s="426" t="s">
        <v>440</v>
      </c>
      <c r="L1177" s="510" t="s">
        <v>10</v>
      </c>
      <c r="N1177" s="267"/>
      <c r="O1177" s="267"/>
    </row>
    <row r="1178" spans="1:15">
      <c r="A1178" s="258" t="str">
        <f t="shared" si="155"/>
        <v>71080403000001</v>
      </c>
      <c r="B1178" s="425" t="s">
        <v>439</v>
      </c>
      <c r="C1178" s="260" t="s">
        <v>185</v>
      </c>
      <c r="D1178" s="261" t="s">
        <v>155</v>
      </c>
      <c r="E1178" s="262" t="s">
        <v>442</v>
      </c>
      <c r="F1178" s="263" t="s">
        <v>441</v>
      </c>
      <c r="G1178" s="426" t="s">
        <v>96</v>
      </c>
      <c r="L1178" s="510" t="e">
        <v>#N/A</v>
      </c>
      <c r="N1178" s="267"/>
      <c r="O1178" s="267"/>
    </row>
    <row r="1179" spans="1:15">
      <c r="A1179" s="258" t="str">
        <f t="shared" si="155"/>
        <v>71080403010000</v>
      </c>
      <c r="B1179" s="425" t="s">
        <v>439</v>
      </c>
      <c r="C1179" s="260" t="s">
        <v>185</v>
      </c>
      <c r="D1179" s="261" t="s">
        <v>155</v>
      </c>
      <c r="E1179" s="262" t="s">
        <v>442</v>
      </c>
      <c r="F1179" s="263" t="s">
        <v>106</v>
      </c>
      <c r="G1179" s="426" t="s">
        <v>440</v>
      </c>
      <c r="L1179" s="510" t="s">
        <v>11</v>
      </c>
      <c r="N1179" s="267"/>
      <c r="O1179" s="267"/>
    </row>
    <row r="1180" spans="1:15" ht="30">
      <c r="A1180" s="258" t="str">
        <f t="shared" si="155"/>
        <v>71080403014819</v>
      </c>
      <c r="B1180" s="425" t="s">
        <v>439</v>
      </c>
      <c r="C1180" s="260" t="s">
        <v>185</v>
      </c>
      <c r="D1180" s="261" t="s">
        <v>155</v>
      </c>
      <c r="E1180" s="262" t="s">
        <v>442</v>
      </c>
      <c r="F1180" s="263" t="s">
        <v>106</v>
      </c>
      <c r="G1180" s="426">
        <v>4819</v>
      </c>
      <c r="L1180" s="510" t="s">
        <v>219</v>
      </c>
      <c r="M1180" s="511">
        <v>4819</v>
      </c>
      <c r="N1180" s="267"/>
      <c r="O1180" s="267"/>
    </row>
    <row r="1181" spans="1:15">
      <c r="A1181" s="258" t="str">
        <f t="shared" si="155"/>
        <v>71090101014239</v>
      </c>
      <c r="B1181" s="425" t="s">
        <v>439</v>
      </c>
      <c r="C1181" s="260" t="s">
        <v>187</v>
      </c>
      <c r="D1181" s="261" t="s">
        <v>106</v>
      </c>
      <c r="E1181" s="262" t="s">
        <v>106</v>
      </c>
      <c r="F1181" s="263" t="s">
        <v>106</v>
      </c>
      <c r="G1181" s="426">
        <v>4239</v>
      </c>
      <c r="L1181" s="510" t="s">
        <v>125</v>
      </c>
      <c r="M1181" s="511">
        <v>4239</v>
      </c>
      <c r="N1181" s="267"/>
      <c r="O1181" s="267"/>
    </row>
    <row r="1182" spans="1:15">
      <c r="A1182" s="258" t="str">
        <f t="shared" si="155"/>
        <v>71090101020000</v>
      </c>
      <c r="B1182" s="425" t="s">
        <v>439</v>
      </c>
      <c r="C1182" s="260" t="s">
        <v>187</v>
      </c>
      <c r="D1182" s="261" t="s">
        <v>106</v>
      </c>
      <c r="E1182" s="262" t="s">
        <v>106</v>
      </c>
      <c r="F1182" s="263" t="s">
        <v>140</v>
      </c>
      <c r="G1182" s="426" t="s">
        <v>440</v>
      </c>
      <c r="L1182" s="510" t="s">
        <v>12</v>
      </c>
      <c r="N1182" s="267"/>
      <c r="O1182" s="267"/>
    </row>
    <row r="1183" spans="1:15">
      <c r="A1183" s="258" t="str">
        <f t="shared" ref="A1183:A1246" si="156">CONCATENATE(B1183,C1183,D1183,E1183,F1183,G1183)</f>
        <v>71090101025129</v>
      </c>
      <c r="B1183" s="425" t="s">
        <v>439</v>
      </c>
      <c r="C1183" s="260" t="s">
        <v>187</v>
      </c>
      <c r="D1183" s="261" t="s">
        <v>106</v>
      </c>
      <c r="E1183" s="262" t="s">
        <v>106</v>
      </c>
      <c r="F1183" s="263" t="s">
        <v>140</v>
      </c>
      <c r="G1183" s="426">
        <v>5129</v>
      </c>
      <c r="L1183" s="510" t="s">
        <v>424</v>
      </c>
      <c r="M1183" s="511">
        <v>5129</v>
      </c>
      <c r="N1183" s="267"/>
      <c r="O1183" s="267"/>
    </row>
    <row r="1184" spans="1:15">
      <c r="A1184" s="258" t="str">
        <f t="shared" si="156"/>
        <v>71090101030000</v>
      </c>
      <c r="B1184" s="425" t="s">
        <v>439</v>
      </c>
      <c r="C1184" s="260" t="s">
        <v>187</v>
      </c>
      <c r="D1184" s="261" t="s">
        <v>106</v>
      </c>
      <c r="E1184" s="262" t="s">
        <v>106</v>
      </c>
      <c r="F1184" s="263" t="s">
        <v>442</v>
      </c>
      <c r="G1184" s="426" t="s">
        <v>440</v>
      </c>
      <c r="L1184" s="510" t="s">
        <v>13</v>
      </c>
      <c r="N1184" s="267"/>
      <c r="O1184" s="267"/>
    </row>
    <row r="1185" spans="1:15">
      <c r="A1185" s="258" t="str">
        <f t="shared" si="156"/>
        <v>71090101034239</v>
      </c>
      <c r="B1185" s="425" t="s">
        <v>439</v>
      </c>
      <c r="C1185" s="260" t="s">
        <v>187</v>
      </c>
      <c r="D1185" s="261" t="s">
        <v>106</v>
      </c>
      <c r="E1185" s="262" t="s">
        <v>106</v>
      </c>
      <c r="F1185" s="263" t="s">
        <v>442</v>
      </c>
      <c r="G1185" s="426">
        <v>4239</v>
      </c>
      <c r="L1185" s="510" t="s">
        <v>125</v>
      </c>
      <c r="M1185" s="511">
        <v>4239</v>
      </c>
      <c r="N1185" s="267"/>
      <c r="O1185" s="267"/>
    </row>
    <row r="1186" spans="1:15">
      <c r="A1186" s="258" t="str">
        <f t="shared" si="156"/>
        <v>71090102000000</v>
      </c>
      <c r="B1186" s="425" t="s">
        <v>439</v>
      </c>
      <c r="C1186" s="260" t="s">
        <v>187</v>
      </c>
      <c r="D1186" s="261" t="s">
        <v>106</v>
      </c>
      <c r="E1186" s="262" t="s">
        <v>140</v>
      </c>
      <c r="F1186" s="263" t="s">
        <v>441</v>
      </c>
      <c r="G1186" s="426" t="s">
        <v>440</v>
      </c>
      <c r="L1186" s="510" t="s">
        <v>14</v>
      </c>
      <c r="N1186" s="267"/>
      <c r="O1186" s="267"/>
    </row>
    <row r="1187" spans="1:15">
      <c r="A1187" s="258" t="str">
        <f t="shared" si="156"/>
        <v>71090102000001</v>
      </c>
      <c r="B1187" s="425" t="s">
        <v>439</v>
      </c>
      <c r="C1187" s="260" t="s">
        <v>187</v>
      </c>
      <c r="D1187" s="261" t="s">
        <v>106</v>
      </c>
      <c r="E1187" s="262" t="s">
        <v>140</v>
      </c>
      <c r="F1187" s="263" t="s">
        <v>441</v>
      </c>
      <c r="G1187" s="426" t="s">
        <v>96</v>
      </c>
      <c r="L1187" s="510" t="e">
        <v>#N/A</v>
      </c>
      <c r="N1187" s="267"/>
      <c r="O1187" s="267"/>
    </row>
    <row r="1188" spans="1:15">
      <c r="A1188" s="258" t="str">
        <f t="shared" si="156"/>
        <v>71090102010000</v>
      </c>
      <c r="B1188" s="425" t="s">
        <v>439</v>
      </c>
      <c r="C1188" s="260" t="s">
        <v>187</v>
      </c>
      <c r="D1188" s="261" t="s">
        <v>106</v>
      </c>
      <c r="E1188" s="262" t="s">
        <v>140</v>
      </c>
      <c r="F1188" s="263" t="s">
        <v>106</v>
      </c>
      <c r="G1188" s="426" t="s">
        <v>440</v>
      </c>
      <c r="L1188" s="510" t="s">
        <v>15</v>
      </c>
      <c r="N1188" s="267"/>
      <c r="O1188" s="267"/>
    </row>
    <row r="1189" spans="1:15">
      <c r="A1189" s="258" t="str">
        <f t="shared" si="156"/>
        <v>71090102014239</v>
      </c>
      <c r="B1189" s="425" t="s">
        <v>439</v>
      </c>
      <c r="C1189" s="260" t="s">
        <v>187</v>
      </c>
      <c r="D1189" s="261" t="s">
        <v>106</v>
      </c>
      <c r="E1189" s="262" t="s">
        <v>140</v>
      </c>
      <c r="F1189" s="263" t="s">
        <v>106</v>
      </c>
      <c r="G1189" s="426">
        <v>4239</v>
      </c>
      <c r="L1189" s="510" t="s">
        <v>125</v>
      </c>
      <c r="M1189" s="511">
        <v>4239</v>
      </c>
      <c r="N1189" s="267"/>
      <c r="O1189" s="267"/>
    </row>
    <row r="1190" spans="1:15">
      <c r="A1190" s="258" t="str">
        <f t="shared" si="156"/>
        <v>71090102020000</v>
      </c>
      <c r="B1190" s="425" t="s">
        <v>439</v>
      </c>
      <c r="C1190" s="260" t="s">
        <v>187</v>
      </c>
      <c r="D1190" s="261" t="s">
        <v>106</v>
      </c>
      <c r="E1190" s="262" t="s">
        <v>140</v>
      </c>
      <c r="F1190" s="263" t="s">
        <v>140</v>
      </c>
      <c r="G1190" s="426" t="s">
        <v>440</v>
      </c>
      <c r="L1190" s="510" t="s">
        <v>16</v>
      </c>
      <c r="N1190" s="267"/>
      <c r="O1190" s="267"/>
    </row>
    <row r="1191" spans="1:15">
      <c r="A1191" s="258" t="str">
        <f t="shared" si="156"/>
        <v>71090102024239</v>
      </c>
      <c r="B1191" s="425" t="s">
        <v>439</v>
      </c>
      <c r="C1191" s="260" t="s">
        <v>187</v>
      </c>
      <c r="D1191" s="261" t="s">
        <v>106</v>
      </c>
      <c r="E1191" s="262" t="s">
        <v>140</v>
      </c>
      <c r="F1191" s="263" t="s">
        <v>140</v>
      </c>
      <c r="G1191" s="426">
        <v>4239</v>
      </c>
      <c r="L1191" s="510" t="s">
        <v>125</v>
      </c>
      <c r="M1191" s="511">
        <v>4239</v>
      </c>
      <c r="N1191" s="267"/>
      <c r="O1191" s="267"/>
    </row>
    <row r="1192" spans="1:15">
      <c r="A1192" s="258" t="str">
        <f t="shared" si="156"/>
        <v>71090102030000</v>
      </c>
      <c r="B1192" s="425" t="s">
        <v>439</v>
      </c>
      <c r="C1192" s="260" t="s">
        <v>187</v>
      </c>
      <c r="D1192" s="261" t="s">
        <v>106</v>
      </c>
      <c r="E1192" s="262" t="s">
        <v>140</v>
      </c>
      <c r="F1192" s="263" t="s">
        <v>442</v>
      </c>
      <c r="G1192" s="426" t="s">
        <v>440</v>
      </c>
      <c r="L1192" s="510" t="s">
        <v>17</v>
      </c>
      <c r="N1192" s="267"/>
      <c r="O1192" s="267"/>
    </row>
    <row r="1193" spans="1:15">
      <c r="A1193" s="258" t="str">
        <f t="shared" si="156"/>
        <v>71090102034239</v>
      </c>
      <c r="B1193" s="425" t="s">
        <v>439</v>
      </c>
      <c r="C1193" s="260" t="s">
        <v>187</v>
      </c>
      <c r="D1193" s="261" t="s">
        <v>106</v>
      </c>
      <c r="E1193" s="262" t="s">
        <v>140</v>
      </c>
      <c r="F1193" s="263" t="s">
        <v>442</v>
      </c>
      <c r="G1193" s="426">
        <v>4239</v>
      </c>
      <c r="L1193" s="510" t="s">
        <v>125</v>
      </c>
      <c r="M1193" s="511">
        <v>4239</v>
      </c>
      <c r="N1193" s="267"/>
      <c r="O1193" s="267"/>
    </row>
    <row r="1194" spans="1:15">
      <c r="A1194" s="258" t="str">
        <f t="shared" si="156"/>
        <v>71090200000000</v>
      </c>
      <c r="B1194" s="425" t="s">
        <v>439</v>
      </c>
      <c r="C1194" s="260" t="s">
        <v>187</v>
      </c>
      <c r="D1194" s="261" t="s">
        <v>140</v>
      </c>
      <c r="E1194" s="262" t="s">
        <v>441</v>
      </c>
      <c r="F1194" s="263" t="s">
        <v>441</v>
      </c>
      <c r="G1194" s="426" t="s">
        <v>440</v>
      </c>
      <c r="L1194" s="510" t="s">
        <v>18</v>
      </c>
      <c r="N1194" s="267"/>
      <c r="O1194" s="267"/>
    </row>
    <row r="1195" spans="1:15">
      <c r="A1195" s="258" t="str">
        <f t="shared" si="156"/>
        <v>71090200000001</v>
      </c>
      <c r="B1195" s="425" t="s">
        <v>439</v>
      </c>
      <c r="C1195" s="260" t="s">
        <v>187</v>
      </c>
      <c r="D1195" s="261" t="s">
        <v>140</v>
      </c>
      <c r="E1195" s="262" t="s">
        <v>441</v>
      </c>
      <c r="F1195" s="263" t="s">
        <v>441</v>
      </c>
      <c r="G1195" s="426" t="s">
        <v>96</v>
      </c>
      <c r="L1195" s="510" t="e">
        <v>#N/A</v>
      </c>
      <c r="N1195" s="267"/>
      <c r="O1195" s="267"/>
    </row>
    <row r="1196" spans="1:15">
      <c r="A1196" s="258" t="str">
        <f t="shared" si="156"/>
        <v>71090201000000</v>
      </c>
      <c r="B1196" s="425" t="s">
        <v>439</v>
      </c>
      <c r="C1196" s="260" t="s">
        <v>187</v>
      </c>
      <c r="D1196" s="261" t="s">
        <v>140</v>
      </c>
      <c r="E1196" s="262" t="s">
        <v>106</v>
      </c>
      <c r="F1196" s="263" t="s">
        <v>441</v>
      </c>
      <c r="G1196" s="426" t="s">
        <v>440</v>
      </c>
      <c r="L1196" s="510" t="s">
        <v>19</v>
      </c>
      <c r="N1196" s="267"/>
      <c r="O1196" s="267"/>
    </row>
    <row r="1197" spans="1:15">
      <c r="A1197" s="258" t="str">
        <f t="shared" si="156"/>
        <v>71090201000001</v>
      </c>
      <c r="B1197" s="425" t="s">
        <v>439</v>
      </c>
      <c r="C1197" s="260" t="s">
        <v>187</v>
      </c>
      <c r="D1197" s="261" t="s">
        <v>140</v>
      </c>
      <c r="E1197" s="262" t="s">
        <v>106</v>
      </c>
      <c r="F1197" s="263" t="s">
        <v>441</v>
      </c>
      <c r="G1197" s="426" t="s">
        <v>96</v>
      </c>
      <c r="L1197" s="510" t="e">
        <v>#N/A</v>
      </c>
      <c r="N1197" s="267"/>
      <c r="O1197" s="267"/>
    </row>
    <row r="1198" spans="1:15">
      <c r="A1198" s="258" t="str">
        <f t="shared" si="156"/>
        <v>71090201010000</v>
      </c>
      <c r="B1198" s="425" t="s">
        <v>439</v>
      </c>
      <c r="C1198" s="260" t="s">
        <v>187</v>
      </c>
      <c r="D1198" s="261" t="s">
        <v>140</v>
      </c>
      <c r="E1198" s="262" t="s">
        <v>106</v>
      </c>
      <c r="F1198" s="263" t="s">
        <v>106</v>
      </c>
      <c r="G1198" s="426" t="s">
        <v>440</v>
      </c>
      <c r="L1198" s="510" t="s">
        <v>20</v>
      </c>
      <c r="N1198" s="267"/>
      <c r="O1198" s="267"/>
    </row>
    <row r="1199" spans="1:15">
      <c r="A1199" s="258" t="str">
        <f t="shared" si="156"/>
        <v>71090201014239</v>
      </c>
      <c r="B1199" s="425" t="s">
        <v>439</v>
      </c>
      <c r="C1199" s="260" t="s">
        <v>187</v>
      </c>
      <c r="D1199" s="261" t="s">
        <v>140</v>
      </c>
      <c r="E1199" s="262" t="s">
        <v>106</v>
      </c>
      <c r="F1199" s="263" t="s">
        <v>106</v>
      </c>
      <c r="G1199" s="426">
        <v>4239</v>
      </c>
      <c r="L1199" s="510" t="s">
        <v>125</v>
      </c>
      <c r="M1199" s="511">
        <v>4239</v>
      </c>
      <c r="N1199" s="267"/>
      <c r="O1199" s="267"/>
    </row>
    <row r="1200" spans="1:15">
      <c r="A1200" s="258" t="str">
        <f t="shared" si="156"/>
        <v>71090201020000</v>
      </c>
      <c r="B1200" s="425" t="s">
        <v>439</v>
      </c>
      <c r="C1200" s="260" t="s">
        <v>187</v>
      </c>
      <c r="D1200" s="261" t="s">
        <v>140</v>
      </c>
      <c r="E1200" s="262" t="s">
        <v>106</v>
      </c>
      <c r="F1200" s="263" t="s">
        <v>140</v>
      </c>
      <c r="G1200" s="426" t="s">
        <v>440</v>
      </c>
      <c r="L1200" s="510" t="s">
        <v>21</v>
      </c>
      <c r="N1200" s="267"/>
      <c r="O1200" s="267"/>
    </row>
    <row r="1201" spans="1:15">
      <c r="A1201" s="258" t="str">
        <f t="shared" si="156"/>
        <v>71090201024239</v>
      </c>
      <c r="B1201" s="425" t="s">
        <v>439</v>
      </c>
      <c r="C1201" s="260" t="s">
        <v>187</v>
      </c>
      <c r="D1201" s="261" t="s">
        <v>140</v>
      </c>
      <c r="E1201" s="262" t="s">
        <v>106</v>
      </c>
      <c r="F1201" s="263" t="s">
        <v>140</v>
      </c>
      <c r="G1201" s="426">
        <v>4239</v>
      </c>
      <c r="L1201" s="510" t="s">
        <v>125</v>
      </c>
      <c r="M1201" s="511">
        <v>4239</v>
      </c>
      <c r="N1201" s="267"/>
      <c r="O1201" s="267"/>
    </row>
    <row r="1202" spans="1:15">
      <c r="A1202" s="258" t="str">
        <f t="shared" si="156"/>
        <v>71090201030000</v>
      </c>
      <c r="B1202" s="425" t="s">
        <v>439</v>
      </c>
      <c r="C1202" s="260" t="s">
        <v>187</v>
      </c>
      <c r="D1202" s="261" t="s">
        <v>140</v>
      </c>
      <c r="E1202" s="262" t="s">
        <v>106</v>
      </c>
      <c r="F1202" s="263" t="s">
        <v>442</v>
      </c>
      <c r="G1202" s="426" t="s">
        <v>440</v>
      </c>
      <c r="L1202" s="510" t="s">
        <v>22</v>
      </c>
      <c r="N1202" s="267"/>
      <c r="O1202" s="267"/>
    </row>
    <row r="1203" spans="1:15">
      <c r="A1203" s="258" t="str">
        <f t="shared" si="156"/>
        <v>71090201034239</v>
      </c>
      <c r="B1203" s="425" t="s">
        <v>439</v>
      </c>
      <c r="C1203" s="260" t="s">
        <v>187</v>
      </c>
      <c r="D1203" s="261" t="s">
        <v>140</v>
      </c>
      <c r="E1203" s="262" t="s">
        <v>106</v>
      </c>
      <c r="F1203" s="263" t="s">
        <v>442</v>
      </c>
      <c r="G1203" s="426">
        <v>4239</v>
      </c>
      <c r="L1203" s="510" t="s">
        <v>125</v>
      </c>
      <c r="M1203" s="511">
        <v>4239</v>
      </c>
      <c r="N1203" s="267"/>
      <c r="O1203" s="267"/>
    </row>
    <row r="1204" spans="1:15">
      <c r="A1204" s="258" t="str">
        <f t="shared" si="156"/>
        <v>71090201040000</v>
      </c>
      <c r="B1204" s="425" t="s">
        <v>439</v>
      </c>
      <c r="C1204" s="260" t="s">
        <v>187</v>
      </c>
      <c r="D1204" s="261" t="s">
        <v>140</v>
      </c>
      <c r="E1204" s="262" t="s">
        <v>106</v>
      </c>
      <c r="F1204" s="263" t="s">
        <v>155</v>
      </c>
      <c r="G1204" s="426" t="s">
        <v>440</v>
      </c>
      <c r="L1204" s="510" t="s">
        <v>23</v>
      </c>
      <c r="N1204" s="267"/>
      <c r="O1204" s="267"/>
    </row>
    <row r="1205" spans="1:15">
      <c r="A1205" s="258" t="str">
        <f t="shared" si="156"/>
        <v>71090201044239</v>
      </c>
      <c r="B1205" s="425" t="s">
        <v>439</v>
      </c>
      <c r="C1205" s="260" t="s">
        <v>187</v>
      </c>
      <c r="D1205" s="261" t="s">
        <v>140</v>
      </c>
      <c r="E1205" s="262" t="s">
        <v>106</v>
      </c>
      <c r="F1205" s="263" t="s">
        <v>155</v>
      </c>
      <c r="G1205" s="426">
        <v>4239</v>
      </c>
      <c r="L1205" s="510" t="s">
        <v>125</v>
      </c>
      <c r="M1205" s="511">
        <v>4239</v>
      </c>
      <c r="N1205" s="267"/>
      <c r="O1205" s="267"/>
    </row>
    <row r="1206" spans="1:15">
      <c r="A1206" s="258" t="str">
        <f t="shared" si="156"/>
        <v>71090202000000</v>
      </c>
      <c r="B1206" s="425" t="s">
        <v>439</v>
      </c>
      <c r="C1206" s="260" t="s">
        <v>187</v>
      </c>
      <c r="D1206" s="261" t="s">
        <v>140</v>
      </c>
      <c r="E1206" s="262" t="s">
        <v>140</v>
      </c>
      <c r="F1206" s="263" t="s">
        <v>441</v>
      </c>
      <c r="G1206" s="426" t="s">
        <v>440</v>
      </c>
      <c r="L1206" s="510" t="s">
        <v>24</v>
      </c>
      <c r="N1206" s="267"/>
      <c r="O1206" s="267"/>
    </row>
    <row r="1207" spans="1:15">
      <c r="A1207" s="258" t="str">
        <f t="shared" si="156"/>
        <v>71090202000001</v>
      </c>
      <c r="B1207" s="425" t="s">
        <v>439</v>
      </c>
      <c r="C1207" s="260" t="s">
        <v>187</v>
      </c>
      <c r="D1207" s="261" t="s">
        <v>140</v>
      </c>
      <c r="E1207" s="262" t="s">
        <v>140</v>
      </c>
      <c r="F1207" s="263" t="s">
        <v>441</v>
      </c>
      <c r="G1207" s="426" t="s">
        <v>96</v>
      </c>
      <c r="L1207" s="510" t="e">
        <v>#N/A</v>
      </c>
      <c r="N1207" s="267"/>
      <c r="O1207" s="267"/>
    </row>
    <row r="1208" spans="1:15">
      <c r="A1208" s="258" t="str">
        <f t="shared" si="156"/>
        <v>71090202010000</v>
      </c>
      <c r="B1208" s="425" t="s">
        <v>439</v>
      </c>
      <c r="C1208" s="260" t="s">
        <v>187</v>
      </c>
      <c r="D1208" s="261" t="s">
        <v>140</v>
      </c>
      <c r="E1208" s="262" t="s">
        <v>140</v>
      </c>
      <c r="F1208" s="263" t="s">
        <v>106</v>
      </c>
      <c r="G1208" s="426" t="s">
        <v>440</v>
      </c>
      <c r="L1208" s="510" t="s">
        <v>25</v>
      </c>
      <c r="N1208" s="267"/>
      <c r="O1208" s="267"/>
    </row>
    <row r="1209" spans="1:15">
      <c r="A1209" s="258" t="str">
        <f t="shared" si="156"/>
        <v>71090202014239</v>
      </c>
      <c r="B1209" s="425" t="s">
        <v>439</v>
      </c>
      <c r="C1209" s="260" t="s">
        <v>187</v>
      </c>
      <c r="D1209" s="261" t="s">
        <v>140</v>
      </c>
      <c r="E1209" s="262" t="s">
        <v>140</v>
      </c>
      <c r="F1209" s="263" t="s">
        <v>106</v>
      </c>
      <c r="G1209" s="426">
        <v>4239</v>
      </c>
      <c r="L1209" s="510" t="s">
        <v>125</v>
      </c>
      <c r="M1209" s="511">
        <v>4239</v>
      </c>
      <c r="N1209" s="267"/>
      <c r="O1209" s="267"/>
    </row>
    <row r="1210" spans="1:15">
      <c r="A1210" s="258" t="str">
        <f t="shared" si="156"/>
        <v>71090202020000</v>
      </c>
      <c r="B1210" s="425" t="s">
        <v>439</v>
      </c>
      <c r="C1210" s="260" t="s">
        <v>187</v>
      </c>
      <c r="D1210" s="261" t="s">
        <v>140</v>
      </c>
      <c r="E1210" s="262" t="s">
        <v>140</v>
      </c>
      <c r="F1210" s="263" t="s">
        <v>140</v>
      </c>
      <c r="G1210" s="426" t="s">
        <v>440</v>
      </c>
      <c r="L1210" s="510" t="s">
        <v>26</v>
      </c>
      <c r="N1210" s="267"/>
      <c r="O1210" s="267"/>
    </row>
    <row r="1211" spans="1:15">
      <c r="A1211" s="258" t="str">
        <f t="shared" si="156"/>
        <v>71090202024239</v>
      </c>
      <c r="B1211" s="425" t="s">
        <v>439</v>
      </c>
      <c r="C1211" s="260" t="s">
        <v>187</v>
      </c>
      <c r="D1211" s="261" t="s">
        <v>140</v>
      </c>
      <c r="E1211" s="262" t="s">
        <v>140</v>
      </c>
      <c r="F1211" s="263" t="s">
        <v>140</v>
      </c>
      <c r="G1211" s="426">
        <v>4239</v>
      </c>
      <c r="L1211" s="510" t="s">
        <v>125</v>
      </c>
      <c r="M1211" s="511">
        <v>4239</v>
      </c>
      <c r="N1211" s="267"/>
      <c r="O1211" s="267"/>
    </row>
    <row r="1212" spans="1:15">
      <c r="A1212" s="258" t="str">
        <f t="shared" si="156"/>
        <v>71090202030000</v>
      </c>
      <c r="B1212" s="425" t="s">
        <v>439</v>
      </c>
      <c r="C1212" s="260" t="s">
        <v>187</v>
      </c>
      <c r="D1212" s="261" t="s">
        <v>140</v>
      </c>
      <c r="E1212" s="262" t="s">
        <v>140</v>
      </c>
      <c r="F1212" s="263" t="s">
        <v>442</v>
      </c>
      <c r="G1212" s="426" t="s">
        <v>440</v>
      </c>
      <c r="L1212" s="510" t="s">
        <v>27</v>
      </c>
      <c r="N1212" s="267"/>
      <c r="O1212" s="267"/>
    </row>
    <row r="1213" spans="1:15">
      <c r="A1213" s="258" t="str">
        <f t="shared" si="156"/>
        <v>71090202034239</v>
      </c>
      <c r="B1213" s="425" t="s">
        <v>439</v>
      </c>
      <c r="C1213" s="260" t="s">
        <v>187</v>
      </c>
      <c r="D1213" s="261" t="s">
        <v>140</v>
      </c>
      <c r="E1213" s="262" t="s">
        <v>140</v>
      </c>
      <c r="F1213" s="263" t="s">
        <v>442</v>
      </c>
      <c r="G1213" s="426">
        <v>4239</v>
      </c>
      <c r="L1213" s="510" t="s">
        <v>125</v>
      </c>
      <c r="M1213" s="511">
        <v>4239</v>
      </c>
      <c r="N1213" s="267"/>
      <c r="O1213" s="267"/>
    </row>
    <row r="1214" spans="1:15">
      <c r="A1214" s="258" t="str">
        <f t="shared" si="156"/>
        <v>71090202040000</v>
      </c>
      <c r="B1214" s="425" t="s">
        <v>439</v>
      </c>
      <c r="C1214" s="260" t="s">
        <v>187</v>
      </c>
      <c r="D1214" s="261" t="s">
        <v>140</v>
      </c>
      <c r="E1214" s="262" t="s">
        <v>140</v>
      </c>
      <c r="F1214" s="263" t="s">
        <v>155</v>
      </c>
      <c r="G1214" s="426" t="s">
        <v>440</v>
      </c>
      <c r="L1214" s="510" t="s">
        <v>28</v>
      </c>
      <c r="N1214" s="267"/>
      <c r="O1214" s="267"/>
    </row>
    <row r="1215" spans="1:15">
      <c r="A1215" s="258" t="str">
        <f t="shared" si="156"/>
        <v>71090202044239</v>
      </c>
      <c r="B1215" s="425" t="s">
        <v>439</v>
      </c>
      <c r="C1215" s="260" t="s">
        <v>187</v>
      </c>
      <c r="D1215" s="261" t="s">
        <v>140</v>
      </c>
      <c r="E1215" s="262" t="s">
        <v>140</v>
      </c>
      <c r="F1215" s="263" t="s">
        <v>155</v>
      </c>
      <c r="G1215" s="426">
        <v>4239</v>
      </c>
      <c r="L1215" s="510" t="s">
        <v>125</v>
      </c>
      <c r="M1215" s="511">
        <v>4239</v>
      </c>
      <c r="N1215" s="267"/>
      <c r="O1215" s="267"/>
    </row>
    <row r="1216" spans="1:15">
      <c r="A1216" s="258" t="str">
        <f t="shared" si="156"/>
        <v>71090501014239</v>
      </c>
      <c r="B1216" s="425" t="s">
        <v>439</v>
      </c>
      <c r="C1216" s="260" t="s">
        <v>187</v>
      </c>
      <c r="D1216" s="261" t="s">
        <v>149</v>
      </c>
      <c r="E1216" s="262" t="s">
        <v>106</v>
      </c>
      <c r="F1216" s="263" t="s">
        <v>106</v>
      </c>
      <c r="G1216" s="426">
        <v>4239</v>
      </c>
      <c r="L1216" s="510" t="s">
        <v>125</v>
      </c>
      <c r="M1216" s="511">
        <v>4239</v>
      </c>
      <c r="N1216" s="267"/>
      <c r="O1216" s="267"/>
    </row>
    <row r="1217" spans="1:15">
      <c r="A1217" s="258" t="str">
        <f t="shared" si="156"/>
        <v>71090501015122</v>
      </c>
      <c r="B1217" s="425" t="s">
        <v>439</v>
      </c>
      <c r="C1217" s="260" t="s">
        <v>187</v>
      </c>
      <c r="D1217" s="261" t="s">
        <v>149</v>
      </c>
      <c r="E1217" s="262" t="s">
        <v>106</v>
      </c>
      <c r="F1217" s="263" t="s">
        <v>106</v>
      </c>
      <c r="G1217" s="426">
        <v>5122</v>
      </c>
      <c r="L1217" s="510" t="s">
        <v>332</v>
      </c>
      <c r="M1217" s="511">
        <v>5122</v>
      </c>
      <c r="N1217" s="267"/>
      <c r="O1217" s="267"/>
    </row>
    <row r="1218" spans="1:15">
      <c r="A1218" s="258" t="str">
        <f t="shared" si="156"/>
        <v>71090501020000</v>
      </c>
      <c r="B1218" s="425" t="s">
        <v>439</v>
      </c>
      <c r="C1218" s="260" t="s">
        <v>187</v>
      </c>
      <c r="D1218" s="261" t="s">
        <v>149</v>
      </c>
      <c r="E1218" s="262" t="s">
        <v>106</v>
      </c>
      <c r="F1218" s="263" t="s">
        <v>140</v>
      </c>
      <c r="G1218" s="426" t="s">
        <v>440</v>
      </c>
      <c r="L1218" s="510" t="s">
        <v>29</v>
      </c>
      <c r="N1218" s="267"/>
      <c r="O1218" s="267"/>
    </row>
    <row r="1219" spans="1:15" ht="30">
      <c r="A1219" s="258" t="str">
        <f t="shared" si="156"/>
        <v>71090501025113</v>
      </c>
      <c r="B1219" s="425" t="s">
        <v>439</v>
      </c>
      <c r="C1219" s="260" t="s">
        <v>187</v>
      </c>
      <c r="D1219" s="261" t="s">
        <v>149</v>
      </c>
      <c r="E1219" s="262" t="s">
        <v>106</v>
      </c>
      <c r="F1219" s="263" t="s">
        <v>140</v>
      </c>
      <c r="G1219" s="426">
        <v>5113</v>
      </c>
      <c r="L1219" s="510" t="s">
        <v>174</v>
      </c>
      <c r="M1219" s="511">
        <v>5113</v>
      </c>
      <c r="N1219" s="267"/>
      <c r="O1219" s="267"/>
    </row>
    <row r="1220" spans="1:15">
      <c r="A1220" s="258" t="str">
        <f t="shared" si="156"/>
        <v>71090501030000</v>
      </c>
      <c r="B1220" s="425" t="s">
        <v>439</v>
      </c>
      <c r="C1220" s="260" t="s">
        <v>187</v>
      </c>
      <c r="D1220" s="261" t="s">
        <v>149</v>
      </c>
      <c r="E1220" s="262" t="s">
        <v>106</v>
      </c>
      <c r="F1220" s="263" t="s">
        <v>442</v>
      </c>
      <c r="G1220" s="426" t="s">
        <v>440</v>
      </c>
      <c r="L1220" s="510" t="s">
        <v>30</v>
      </c>
      <c r="N1220" s="267"/>
      <c r="O1220" s="267"/>
    </row>
    <row r="1221" spans="1:15">
      <c r="A1221" s="258" t="str">
        <f t="shared" si="156"/>
        <v>71090501034239</v>
      </c>
      <c r="B1221" s="425" t="s">
        <v>439</v>
      </c>
      <c r="C1221" s="260" t="s">
        <v>187</v>
      </c>
      <c r="D1221" s="261" t="s">
        <v>149</v>
      </c>
      <c r="E1221" s="262" t="s">
        <v>106</v>
      </c>
      <c r="F1221" s="263" t="s">
        <v>442</v>
      </c>
      <c r="G1221" s="426">
        <v>4239</v>
      </c>
      <c r="L1221" s="510" t="s">
        <v>125</v>
      </c>
      <c r="M1221" s="511">
        <v>4239</v>
      </c>
      <c r="N1221" s="267"/>
      <c r="O1221" s="267"/>
    </row>
    <row r="1222" spans="1:15">
      <c r="A1222" s="258" t="str">
        <f t="shared" si="156"/>
        <v>71090501040000</v>
      </c>
      <c r="B1222" s="425" t="s">
        <v>439</v>
      </c>
      <c r="C1222" s="260" t="s">
        <v>187</v>
      </c>
      <c r="D1222" s="261" t="s">
        <v>149</v>
      </c>
      <c r="E1222" s="262" t="s">
        <v>106</v>
      </c>
      <c r="F1222" s="263" t="s">
        <v>155</v>
      </c>
      <c r="G1222" s="426" t="s">
        <v>440</v>
      </c>
      <c r="L1222" s="510" t="s">
        <v>31</v>
      </c>
      <c r="N1222" s="267"/>
      <c r="O1222" s="267"/>
    </row>
    <row r="1223" spans="1:15">
      <c r="A1223" s="258" t="str">
        <f t="shared" si="156"/>
        <v>71090501044239</v>
      </c>
      <c r="B1223" s="425" t="s">
        <v>439</v>
      </c>
      <c r="C1223" s="260" t="s">
        <v>187</v>
      </c>
      <c r="D1223" s="261" t="s">
        <v>149</v>
      </c>
      <c r="E1223" s="262" t="s">
        <v>106</v>
      </c>
      <c r="F1223" s="263" t="s">
        <v>155</v>
      </c>
      <c r="G1223" s="426">
        <v>4239</v>
      </c>
      <c r="L1223" s="510" t="s">
        <v>125</v>
      </c>
      <c r="M1223" s="511">
        <v>4239</v>
      </c>
      <c r="N1223" s="267"/>
      <c r="O1223" s="267"/>
    </row>
    <row r="1224" spans="1:15">
      <c r="A1224" s="258" t="str">
        <f t="shared" si="156"/>
        <v>71090501050000</v>
      </c>
      <c r="B1224" s="425" t="s">
        <v>439</v>
      </c>
      <c r="C1224" s="260" t="s">
        <v>187</v>
      </c>
      <c r="D1224" s="261" t="s">
        <v>149</v>
      </c>
      <c r="E1224" s="262" t="s">
        <v>106</v>
      </c>
      <c r="F1224" s="263" t="s">
        <v>149</v>
      </c>
      <c r="G1224" s="426" t="s">
        <v>440</v>
      </c>
      <c r="L1224" s="510" t="s">
        <v>32</v>
      </c>
      <c r="N1224" s="267"/>
      <c r="O1224" s="267"/>
    </row>
    <row r="1225" spans="1:15" ht="30">
      <c r="A1225" s="258" t="str">
        <f t="shared" si="156"/>
        <v>71090501054819</v>
      </c>
      <c r="B1225" s="425" t="s">
        <v>439</v>
      </c>
      <c r="C1225" s="260" t="s">
        <v>187</v>
      </c>
      <c r="D1225" s="261" t="s">
        <v>149</v>
      </c>
      <c r="E1225" s="262" t="s">
        <v>106</v>
      </c>
      <c r="F1225" s="263" t="s">
        <v>149</v>
      </c>
      <c r="G1225" s="426">
        <v>4819</v>
      </c>
      <c r="L1225" s="510" t="s">
        <v>219</v>
      </c>
      <c r="M1225" s="511">
        <v>4819</v>
      </c>
      <c r="N1225" s="267"/>
      <c r="O1225" s="267"/>
    </row>
    <row r="1226" spans="1:15">
      <c r="A1226" s="258" t="str">
        <f t="shared" si="156"/>
        <v>71090501055129</v>
      </c>
      <c r="B1226" s="425" t="s">
        <v>439</v>
      </c>
      <c r="C1226" s="260" t="s">
        <v>187</v>
      </c>
      <c r="D1226" s="261" t="s">
        <v>149</v>
      </c>
      <c r="E1226" s="262" t="s">
        <v>106</v>
      </c>
      <c r="F1226" s="263" t="s">
        <v>149</v>
      </c>
      <c r="G1226" s="426">
        <v>5129</v>
      </c>
      <c r="L1226" s="510" t="s">
        <v>424</v>
      </c>
      <c r="M1226" s="511">
        <v>5129</v>
      </c>
      <c r="N1226" s="267"/>
      <c r="O1226" s="267"/>
    </row>
    <row r="1227" spans="1:15" ht="30">
      <c r="A1227" s="258" t="str">
        <f t="shared" si="156"/>
        <v>71090601015113</v>
      </c>
      <c r="B1227" s="425" t="s">
        <v>439</v>
      </c>
      <c r="C1227" s="260" t="s">
        <v>187</v>
      </c>
      <c r="D1227" s="261" t="s">
        <v>157</v>
      </c>
      <c r="E1227" s="262" t="s">
        <v>106</v>
      </c>
      <c r="F1227" s="263" t="s">
        <v>106</v>
      </c>
      <c r="G1227" s="426">
        <v>5113</v>
      </c>
      <c r="L1227" s="510" t="s">
        <v>174</v>
      </c>
      <c r="M1227" s="511">
        <v>5113</v>
      </c>
      <c r="N1227" s="267"/>
      <c r="O1227" s="267"/>
    </row>
    <row r="1228" spans="1:15">
      <c r="A1228" s="258" t="str">
        <f t="shared" si="156"/>
        <v>71090601020000</v>
      </c>
      <c r="B1228" s="425" t="s">
        <v>439</v>
      </c>
      <c r="C1228" s="260" t="s">
        <v>187</v>
      </c>
      <c r="D1228" s="261" t="s">
        <v>157</v>
      </c>
      <c r="E1228" s="262" t="s">
        <v>106</v>
      </c>
      <c r="F1228" s="263" t="s">
        <v>140</v>
      </c>
      <c r="G1228" s="426" t="s">
        <v>440</v>
      </c>
      <c r="L1228" s="510" t="s">
        <v>33</v>
      </c>
      <c r="N1228" s="267"/>
      <c r="O1228" s="267"/>
    </row>
    <row r="1229" spans="1:15">
      <c r="A1229" s="258" t="str">
        <f t="shared" si="156"/>
        <v>71090601024639</v>
      </c>
      <c r="B1229" s="425" t="s">
        <v>439</v>
      </c>
      <c r="C1229" s="260" t="s">
        <v>187</v>
      </c>
      <c r="D1229" s="261" t="s">
        <v>157</v>
      </c>
      <c r="E1229" s="262" t="s">
        <v>106</v>
      </c>
      <c r="F1229" s="263" t="s">
        <v>140</v>
      </c>
      <c r="G1229" s="426">
        <v>4639</v>
      </c>
      <c r="L1229" s="510" t="s">
        <v>167</v>
      </c>
      <c r="M1229" s="511">
        <v>4639</v>
      </c>
      <c r="N1229" s="267"/>
      <c r="O1229" s="267"/>
    </row>
    <row r="1230" spans="1:15">
      <c r="A1230" s="258" t="str">
        <f t="shared" si="156"/>
        <v>71090601030000</v>
      </c>
      <c r="B1230" s="425" t="s">
        <v>439</v>
      </c>
      <c r="C1230" s="260" t="s">
        <v>187</v>
      </c>
      <c r="D1230" s="261" t="s">
        <v>157</v>
      </c>
      <c r="E1230" s="262" t="s">
        <v>106</v>
      </c>
      <c r="F1230" s="263" t="s">
        <v>442</v>
      </c>
      <c r="G1230" s="426" t="s">
        <v>440</v>
      </c>
      <c r="L1230" s="510" t="s">
        <v>34</v>
      </c>
      <c r="N1230" s="267"/>
      <c r="O1230" s="267"/>
    </row>
    <row r="1231" spans="1:15">
      <c r="A1231" s="258" t="str">
        <f t="shared" si="156"/>
        <v>71090601034639</v>
      </c>
      <c r="B1231" s="425" t="s">
        <v>439</v>
      </c>
      <c r="C1231" s="260" t="s">
        <v>187</v>
      </c>
      <c r="D1231" s="261" t="s">
        <v>157</v>
      </c>
      <c r="E1231" s="262" t="s">
        <v>106</v>
      </c>
      <c r="F1231" s="263" t="s">
        <v>442</v>
      </c>
      <c r="G1231" s="426">
        <v>4639</v>
      </c>
      <c r="L1231" s="510" t="s">
        <v>167</v>
      </c>
      <c r="M1231" s="511">
        <v>4639</v>
      </c>
      <c r="N1231" s="267"/>
      <c r="O1231" s="267"/>
    </row>
    <row r="1232" spans="1:15">
      <c r="A1232" s="258" t="str">
        <f t="shared" si="156"/>
        <v>71090601040000</v>
      </c>
      <c r="B1232" s="425" t="s">
        <v>439</v>
      </c>
      <c r="C1232" s="260" t="s">
        <v>187</v>
      </c>
      <c r="D1232" s="261" t="s">
        <v>157</v>
      </c>
      <c r="E1232" s="262" t="s">
        <v>106</v>
      </c>
      <c r="F1232" s="263" t="s">
        <v>155</v>
      </c>
      <c r="G1232" s="426" t="s">
        <v>440</v>
      </c>
      <c r="L1232" s="510" t="s">
        <v>35</v>
      </c>
      <c r="N1232" s="267"/>
      <c r="O1232" s="267"/>
    </row>
    <row r="1233" spans="1:15" ht="30">
      <c r="A1233" s="258" t="str">
        <f t="shared" si="156"/>
        <v>71090601045113</v>
      </c>
      <c r="B1233" s="425" t="s">
        <v>439</v>
      </c>
      <c r="C1233" s="260" t="s">
        <v>187</v>
      </c>
      <c r="D1233" s="261" t="s">
        <v>157</v>
      </c>
      <c r="E1233" s="262" t="s">
        <v>106</v>
      </c>
      <c r="F1233" s="263" t="s">
        <v>155</v>
      </c>
      <c r="G1233" s="426">
        <v>5113</v>
      </c>
      <c r="L1233" s="510" t="s">
        <v>174</v>
      </c>
      <c r="M1233" s="511">
        <v>5113</v>
      </c>
      <c r="N1233" s="267"/>
      <c r="O1233" s="267"/>
    </row>
    <row r="1234" spans="1:15">
      <c r="A1234" s="258" t="str">
        <f t="shared" si="156"/>
        <v>71090601050000</v>
      </c>
      <c r="B1234" s="425" t="s">
        <v>439</v>
      </c>
      <c r="C1234" s="260" t="s">
        <v>187</v>
      </c>
      <c r="D1234" s="261" t="s">
        <v>157</v>
      </c>
      <c r="E1234" s="262" t="s">
        <v>106</v>
      </c>
      <c r="F1234" s="263" t="s">
        <v>149</v>
      </c>
      <c r="G1234" s="426" t="s">
        <v>440</v>
      </c>
      <c r="L1234" s="510" t="s">
        <v>36</v>
      </c>
      <c r="N1234" s="267"/>
      <c r="O1234" s="267"/>
    </row>
    <row r="1235" spans="1:15">
      <c r="A1235" s="258" t="str">
        <f t="shared" si="156"/>
        <v>71090601054239</v>
      </c>
      <c r="B1235" s="425" t="s">
        <v>439</v>
      </c>
      <c r="C1235" s="260" t="s">
        <v>187</v>
      </c>
      <c r="D1235" s="261" t="s">
        <v>157</v>
      </c>
      <c r="E1235" s="262" t="s">
        <v>106</v>
      </c>
      <c r="F1235" s="263" t="s">
        <v>149</v>
      </c>
      <c r="G1235" s="426">
        <v>4239</v>
      </c>
      <c r="L1235" s="510" t="s">
        <v>125</v>
      </c>
      <c r="M1235" s="511">
        <v>4239</v>
      </c>
      <c r="N1235" s="267"/>
      <c r="O1235" s="267"/>
    </row>
    <row r="1236" spans="1:15">
      <c r="A1236" s="258" t="str">
        <f t="shared" si="156"/>
        <v>71100701014239</v>
      </c>
      <c r="B1236" s="425" t="s">
        <v>439</v>
      </c>
      <c r="C1236" s="260" t="s">
        <v>189</v>
      </c>
      <c r="D1236" s="261" t="s">
        <v>183</v>
      </c>
      <c r="E1236" s="262" t="s">
        <v>106</v>
      </c>
      <c r="F1236" s="263" t="s">
        <v>106</v>
      </c>
      <c r="G1236" s="426">
        <v>4239</v>
      </c>
      <c r="L1236" s="510" t="s">
        <v>125</v>
      </c>
      <c r="M1236" s="511">
        <v>4239</v>
      </c>
      <c r="N1236" s="267"/>
      <c r="O1236" s="267"/>
    </row>
    <row r="1237" spans="1:15">
      <c r="A1237" s="258" t="str">
        <f t="shared" si="156"/>
        <v>71100701014639</v>
      </c>
      <c r="B1237" s="425" t="s">
        <v>439</v>
      </c>
      <c r="C1237" s="260" t="s">
        <v>189</v>
      </c>
      <c r="D1237" s="261" t="s">
        <v>183</v>
      </c>
      <c r="E1237" s="262" t="s">
        <v>106</v>
      </c>
      <c r="F1237" s="263" t="s">
        <v>106</v>
      </c>
      <c r="G1237" s="426">
        <v>4639</v>
      </c>
      <c r="L1237" s="510" t="s">
        <v>167</v>
      </c>
      <c r="M1237" s="511">
        <v>4639</v>
      </c>
      <c r="N1237" s="267"/>
      <c r="O1237" s="267"/>
    </row>
    <row r="1238" spans="1:15">
      <c r="A1238" s="258" t="str">
        <f t="shared" si="156"/>
        <v>71100701034216</v>
      </c>
      <c r="B1238" s="425" t="s">
        <v>439</v>
      </c>
      <c r="C1238" s="260" t="s">
        <v>189</v>
      </c>
      <c r="D1238" s="261" t="s">
        <v>183</v>
      </c>
      <c r="E1238" s="262" t="s">
        <v>106</v>
      </c>
      <c r="F1238" s="263" t="s">
        <v>442</v>
      </c>
      <c r="G1238" s="426">
        <v>4216</v>
      </c>
      <c r="L1238" s="510" t="s">
        <v>118</v>
      </c>
      <c r="M1238" s="511">
        <v>4216</v>
      </c>
      <c r="N1238" s="267"/>
      <c r="O1238" s="267"/>
    </row>
    <row r="1239" spans="1:15">
      <c r="A1239" s="258" t="str">
        <f t="shared" si="156"/>
        <v>71100701034239</v>
      </c>
      <c r="B1239" s="425" t="s">
        <v>439</v>
      </c>
      <c r="C1239" s="260" t="s">
        <v>189</v>
      </c>
      <c r="D1239" s="261" t="s">
        <v>183</v>
      </c>
      <c r="E1239" s="262" t="s">
        <v>106</v>
      </c>
      <c r="F1239" s="263" t="s">
        <v>442</v>
      </c>
      <c r="G1239" s="426">
        <v>4239</v>
      </c>
      <c r="L1239" s="510" t="s">
        <v>125</v>
      </c>
      <c r="M1239" s="511">
        <v>4239</v>
      </c>
      <c r="N1239" s="267"/>
      <c r="O1239" s="267"/>
    </row>
    <row r="1240" spans="1:15" ht="30">
      <c r="A1240" s="258" t="str">
        <f t="shared" si="156"/>
        <v>71100701034819</v>
      </c>
      <c r="B1240" s="425" t="s">
        <v>439</v>
      </c>
      <c r="C1240" s="260" t="s">
        <v>189</v>
      </c>
      <c r="D1240" s="261" t="s">
        <v>183</v>
      </c>
      <c r="E1240" s="262" t="s">
        <v>106</v>
      </c>
      <c r="F1240" s="263" t="s">
        <v>442</v>
      </c>
      <c r="G1240" s="426">
        <v>4819</v>
      </c>
      <c r="L1240" s="510" t="s">
        <v>219</v>
      </c>
      <c r="M1240" s="511">
        <v>4819</v>
      </c>
      <c r="N1240" s="267"/>
      <c r="O1240" s="267"/>
    </row>
    <row r="1241" spans="1:15">
      <c r="A1241" s="258" t="str">
        <f t="shared" si="156"/>
        <v>71100701044239</v>
      </c>
      <c r="B1241" s="425" t="s">
        <v>439</v>
      </c>
      <c r="C1241" s="260" t="s">
        <v>189</v>
      </c>
      <c r="D1241" s="261" t="s">
        <v>183</v>
      </c>
      <c r="E1241" s="262" t="s">
        <v>106</v>
      </c>
      <c r="F1241" s="263" t="s">
        <v>155</v>
      </c>
      <c r="G1241" s="426">
        <v>4239</v>
      </c>
      <c r="L1241" s="510" t="s">
        <v>125</v>
      </c>
      <c r="M1241" s="511">
        <v>4239</v>
      </c>
      <c r="N1241" s="267"/>
      <c r="O1241" s="267"/>
    </row>
    <row r="1242" spans="1:15">
      <c r="A1242" s="258" t="str">
        <f t="shared" si="156"/>
        <v>71100701044269</v>
      </c>
      <c r="B1242" s="425" t="s">
        <v>439</v>
      </c>
      <c r="C1242" s="260" t="s">
        <v>189</v>
      </c>
      <c r="D1242" s="261" t="s">
        <v>183</v>
      </c>
      <c r="E1242" s="262" t="s">
        <v>106</v>
      </c>
      <c r="F1242" s="263" t="s">
        <v>155</v>
      </c>
      <c r="G1242" s="426">
        <v>4269</v>
      </c>
      <c r="L1242" s="510" t="s">
        <v>240</v>
      </c>
      <c r="M1242" s="511">
        <v>4269</v>
      </c>
      <c r="N1242" s="267"/>
      <c r="O1242" s="267"/>
    </row>
    <row r="1243" spans="1:15" ht="30">
      <c r="A1243" s="258" t="str">
        <f t="shared" si="156"/>
        <v>71100701044521</v>
      </c>
      <c r="B1243" s="425" t="s">
        <v>439</v>
      </c>
      <c r="C1243" s="260" t="s">
        <v>189</v>
      </c>
      <c r="D1243" s="261" t="s">
        <v>183</v>
      </c>
      <c r="E1243" s="262" t="s">
        <v>106</v>
      </c>
      <c r="F1243" s="263" t="s">
        <v>155</v>
      </c>
      <c r="G1243" s="426">
        <v>4521</v>
      </c>
      <c r="L1243" s="510" t="s">
        <v>267</v>
      </c>
      <c r="M1243" s="511">
        <v>4521</v>
      </c>
      <c r="N1243" s="267"/>
      <c r="O1243" s="267"/>
    </row>
    <row r="1244" spans="1:15">
      <c r="A1244" s="258" t="str">
        <f t="shared" si="156"/>
        <v>71100701044639</v>
      </c>
      <c r="B1244" s="425" t="s">
        <v>439</v>
      </c>
      <c r="C1244" s="260" t="s">
        <v>189</v>
      </c>
      <c r="D1244" s="261" t="s">
        <v>183</v>
      </c>
      <c r="E1244" s="262" t="s">
        <v>106</v>
      </c>
      <c r="F1244" s="263" t="s">
        <v>155</v>
      </c>
      <c r="G1244" s="426">
        <v>4639</v>
      </c>
      <c r="L1244" s="510" t="s">
        <v>167</v>
      </c>
      <c r="M1244" s="511">
        <v>4639</v>
      </c>
      <c r="N1244" s="267"/>
      <c r="O1244" s="267"/>
    </row>
    <row r="1245" spans="1:15">
      <c r="A1245" s="258" t="str">
        <f t="shared" si="156"/>
        <v>71100701050000</v>
      </c>
      <c r="B1245" s="425" t="s">
        <v>439</v>
      </c>
      <c r="C1245" s="260" t="s">
        <v>189</v>
      </c>
      <c r="D1245" s="261" t="s">
        <v>183</v>
      </c>
      <c r="E1245" s="262" t="s">
        <v>106</v>
      </c>
      <c r="F1245" s="263" t="s">
        <v>149</v>
      </c>
      <c r="G1245" s="426" t="s">
        <v>440</v>
      </c>
      <c r="L1245" s="510" t="s">
        <v>37</v>
      </c>
      <c r="N1245" s="267"/>
      <c r="O1245" s="267"/>
    </row>
    <row r="1246" spans="1:15" ht="30">
      <c r="A1246" s="258" t="str">
        <f t="shared" si="156"/>
        <v>71100701054819</v>
      </c>
      <c r="B1246" s="425" t="s">
        <v>439</v>
      </c>
      <c r="C1246" s="260" t="s">
        <v>189</v>
      </c>
      <c r="D1246" s="261" t="s">
        <v>183</v>
      </c>
      <c r="E1246" s="262" t="s">
        <v>106</v>
      </c>
      <c r="F1246" s="263" t="s">
        <v>149</v>
      </c>
      <c r="G1246" s="426">
        <v>4819</v>
      </c>
      <c r="L1246" s="510" t="s">
        <v>219</v>
      </c>
      <c r="M1246" s="511">
        <v>4819</v>
      </c>
      <c r="N1246" s="267"/>
      <c r="O1246" s="267"/>
    </row>
    <row r="1247" spans="1:15">
      <c r="A1247" s="258" t="str">
        <f t="shared" ref="A1247:A1262" si="157">CONCATENATE(B1247,C1247,D1247,E1247,F1247,G1247)</f>
        <v>71100901014216</v>
      </c>
      <c r="B1247" s="425" t="s">
        <v>439</v>
      </c>
      <c r="C1247" s="260" t="s">
        <v>189</v>
      </c>
      <c r="D1247" s="261" t="s">
        <v>187</v>
      </c>
      <c r="E1247" s="262" t="s">
        <v>106</v>
      </c>
      <c r="F1247" s="263" t="s">
        <v>106</v>
      </c>
      <c r="G1247" s="426">
        <v>4216</v>
      </c>
      <c r="L1247" s="510" t="s">
        <v>118</v>
      </c>
      <c r="M1247" s="511">
        <v>4216</v>
      </c>
      <c r="N1247" s="267"/>
      <c r="O1247" s="267"/>
    </row>
    <row r="1248" spans="1:15" ht="30">
      <c r="A1248" s="258" t="str">
        <f t="shared" si="157"/>
        <v>71100901014252</v>
      </c>
      <c r="B1248" s="425" t="s">
        <v>439</v>
      </c>
      <c r="C1248" s="260" t="s">
        <v>189</v>
      </c>
      <c r="D1248" s="261" t="s">
        <v>187</v>
      </c>
      <c r="E1248" s="262" t="s">
        <v>106</v>
      </c>
      <c r="F1248" s="263" t="s">
        <v>106</v>
      </c>
      <c r="G1248" s="426">
        <v>4252</v>
      </c>
      <c r="L1248" s="510" t="s">
        <v>127</v>
      </c>
      <c r="M1248" s="511">
        <v>4252</v>
      </c>
      <c r="N1248" s="267"/>
      <c r="O1248" s="267"/>
    </row>
    <row r="1249" spans="1:15">
      <c r="A1249" s="258" t="str">
        <f t="shared" si="157"/>
        <v>71100901014264</v>
      </c>
      <c r="B1249" s="425" t="s">
        <v>439</v>
      </c>
      <c r="C1249" s="260" t="s">
        <v>189</v>
      </c>
      <c r="D1249" s="261" t="s">
        <v>187</v>
      </c>
      <c r="E1249" s="262" t="s">
        <v>106</v>
      </c>
      <c r="F1249" s="263" t="s">
        <v>106</v>
      </c>
      <c r="G1249" s="426">
        <v>4264</v>
      </c>
      <c r="L1249" s="510" t="s">
        <v>129</v>
      </c>
      <c r="M1249" s="511">
        <v>4264</v>
      </c>
      <c r="N1249" s="267"/>
      <c r="O1249" s="267"/>
    </row>
    <row r="1250" spans="1:15">
      <c r="A1250" s="258" t="str">
        <f t="shared" si="157"/>
        <v>71100901014267</v>
      </c>
      <c r="B1250" s="425" t="s">
        <v>439</v>
      </c>
      <c r="C1250" s="260" t="s">
        <v>189</v>
      </c>
      <c r="D1250" s="261" t="s">
        <v>187</v>
      </c>
      <c r="E1250" s="262" t="s">
        <v>106</v>
      </c>
      <c r="F1250" s="263" t="s">
        <v>106</v>
      </c>
      <c r="G1250" s="426">
        <v>4267</v>
      </c>
      <c r="L1250" s="510" t="s">
        <v>130</v>
      </c>
      <c r="M1250" s="511">
        <v>4267</v>
      </c>
      <c r="N1250" s="267"/>
      <c r="O1250" s="267"/>
    </row>
    <row r="1251" spans="1:15">
      <c r="A1251" s="258" t="str">
        <f t="shared" si="157"/>
        <v>71100901014861</v>
      </c>
      <c r="B1251" s="425" t="s">
        <v>439</v>
      </c>
      <c r="C1251" s="260" t="s">
        <v>189</v>
      </c>
      <c r="D1251" s="261" t="s">
        <v>187</v>
      </c>
      <c r="E1251" s="262" t="s">
        <v>106</v>
      </c>
      <c r="F1251" s="263" t="s">
        <v>106</v>
      </c>
      <c r="G1251" s="426">
        <v>4861</v>
      </c>
      <c r="L1251" s="510" t="s">
        <v>134</v>
      </c>
      <c r="M1251" s="511">
        <v>4861</v>
      </c>
      <c r="N1251" s="267"/>
      <c r="O1251" s="267"/>
    </row>
    <row r="1252" spans="1:15">
      <c r="A1252" s="258" t="str">
        <f t="shared" si="157"/>
        <v>71100901015122</v>
      </c>
      <c r="B1252" s="425" t="s">
        <v>439</v>
      </c>
      <c r="C1252" s="260" t="s">
        <v>189</v>
      </c>
      <c r="D1252" s="261" t="s">
        <v>187</v>
      </c>
      <c r="E1252" s="262" t="s">
        <v>106</v>
      </c>
      <c r="F1252" s="263" t="s">
        <v>106</v>
      </c>
      <c r="G1252" s="426">
        <v>5122</v>
      </c>
      <c r="L1252" s="510" t="s">
        <v>332</v>
      </c>
      <c r="M1252" s="511">
        <v>5122</v>
      </c>
      <c r="N1252" s="267"/>
      <c r="O1252" s="267"/>
    </row>
    <row r="1253" spans="1:15">
      <c r="A1253" s="258" t="str">
        <f t="shared" si="157"/>
        <v>71100902010000</v>
      </c>
      <c r="B1253" s="425" t="s">
        <v>439</v>
      </c>
      <c r="C1253" s="260" t="s">
        <v>189</v>
      </c>
      <c r="D1253" s="261" t="s">
        <v>187</v>
      </c>
      <c r="E1253" s="262" t="s">
        <v>140</v>
      </c>
      <c r="F1253" s="263" t="s">
        <v>106</v>
      </c>
      <c r="G1253" s="426" t="s">
        <v>440</v>
      </c>
      <c r="L1253" s="510" t="s">
        <v>38</v>
      </c>
      <c r="N1253" s="267"/>
      <c r="O1253" s="267"/>
    </row>
    <row r="1254" spans="1:15">
      <c r="A1254" s="258" t="str">
        <f t="shared" si="157"/>
        <v>71100902014729</v>
      </c>
      <c r="B1254" s="425" t="s">
        <v>439</v>
      </c>
      <c r="C1254" s="260" t="s">
        <v>189</v>
      </c>
      <c r="D1254" s="261" t="s">
        <v>187</v>
      </c>
      <c r="E1254" s="262" t="s">
        <v>140</v>
      </c>
      <c r="F1254" s="263" t="s">
        <v>106</v>
      </c>
      <c r="G1254" s="426">
        <v>4729</v>
      </c>
      <c r="L1254" s="510" t="s">
        <v>348</v>
      </c>
      <c r="M1254" s="511">
        <v>4729</v>
      </c>
      <c r="N1254" s="267"/>
      <c r="O1254" s="267"/>
    </row>
    <row r="1255" spans="1:15">
      <c r="A1255" s="258" t="str">
        <f t="shared" si="157"/>
        <v>71110000000000</v>
      </c>
      <c r="B1255" s="425" t="s">
        <v>439</v>
      </c>
      <c r="C1255" s="260" t="s">
        <v>104</v>
      </c>
      <c r="D1255" s="261" t="s">
        <v>441</v>
      </c>
      <c r="E1255" s="262" t="s">
        <v>441</v>
      </c>
      <c r="F1255" s="263" t="s">
        <v>441</v>
      </c>
      <c r="G1255" s="426" t="s">
        <v>440</v>
      </c>
      <c r="L1255" s="510" t="s">
        <v>39</v>
      </c>
      <c r="N1255" s="267"/>
      <c r="O1255" s="267"/>
    </row>
    <row r="1256" spans="1:15">
      <c r="A1256" s="258" t="str">
        <f t="shared" si="157"/>
        <v>71110000000001</v>
      </c>
      <c r="B1256" s="425" t="s">
        <v>439</v>
      </c>
      <c r="C1256" s="260" t="s">
        <v>104</v>
      </c>
      <c r="D1256" s="261" t="s">
        <v>441</v>
      </c>
      <c r="E1256" s="262" t="s">
        <v>441</v>
      </c>
      <c r="F1256" s="263" t="s">
        <v>441</v>
      </c>
      <c r="G1256" s="426" t="s">
        <v>96</v>
      </c>
      <c r="L1256" s="510" t="e">
        <v>#N/A</v>
      </c>
      <c r="N1256" s="267"/>
      <c r="O1256" s="267"/>
    </row>
    <row r="1257" spans="1:15">
      <c r="A1257" s="258" t="str">
        <f t="shared" si="157"/>
        <v>71110100000000</v>
      </c>
      <c r="B1257" s="425" t="s">
        <v>439</v>
      </c>
      <c r="C1257" s="260" t="s">
        <v>104</v>
      </c>
      <c r="D1257" s="261" t="s">
        <v>106</v>
      </c>
      <c r="E1257" s="262" t="s">
        <v>441</v>
      </c>
      <c r="F1257" s="263" t="s">
        <v>441</v>
      </c>
      <c r="G1257" s="426" t="s">
        <v>440</v>
      </c>
      <c r="L1257" s="510" t="s">
        <v>40</v>
      </c>
      <c r="N1257" s="267"/>
      <c r="O1257" s="267"/>
    </row>
    <row r="1258" spans="1:15">
      <c r="A1258" s="258" t="str">
        <f t="shared" si="157"/>
        <v>71110100000001</v>
      </c>
      <c r="B1258" s="425" t="s">
        <v>439</v>
      </c>
      <c r="C1258" s="260" t="s">
        <v>104</v>
      </c>
      <c r="D1258" s="261" t="s">
        <v>106</v>
      </c>
      <c r="E1258" s="262" t="s">
        <v>441</v>
      </c>
      <c r="F1258" s="263" t="s">
        <v>441</v>
      </c>
      <c r="G1258" s="426" t="s">
        <v>96</v>
      </c>
      <c r="L1258" s="510" t="e">
        <v>#N/A</v>
      </c>
      <c r="N1258" s="267"/>
      <c r="O1258" s="267"/>
    </row>
    <row r="1259" spans="1:15">
      <c r="A1259" s="258" t="str">
        <f t="shared" si="157"/>
        <v>71110102000000</v>
      </c>
      <c r="B1259" s="425" t="s">
        <v>439</v>
      </c>
      <c r="C1259" s="260" t="s">
        <v>104</v>
      </c>
      <c r="D1259" s="261" t="s">
        <v>106</v>
      </c>
      <c r="E1259" s="262" t="s">
        <v>140</v>
      </c>
      <c r="F1259" s="263" t="s">
        <v>441</v>
      </c>
      <c r="G1259" s="426" t="s">
        <v>440</v>
      </c>
      <c r="L1259" s="510" t="s">
        <v>41</v>
      </c>
      <c r="N1259" s="267"/>
      <c r="O1259" s="267"/>
    </row>
    <row r="1260" spans="1:15">
      <c r="A1260" s="258" t="str">
        <f t="shared" si="157"/>
        <v>71110102000001</v>
      </c>
      <c r="B1260" s="425" t="s">
        <v>439</v>
      </c>
      <c r="C1260" s="260" t="s">
        <v>104</v>
      </c>
      <c r="D1260" s="261" t="s">
        <v>106</v>
      </c>
      <c r="E1260" s="262" t="s">
        <v>140</v>
      </c>
      <c r="F1260" s="263" t="s">
        <v>441</v>
      </c>
      <c r="G1260" s="426" t="s">
        <v>96</v>
      </c>
      <c r="L1260" s="510" t="e">
        <v>#N/A</v>
      </c>
      <c r="N1260" s="267"/>
      <c r="O1260" s="267"/>
    </row>
    <row r="1261" spans="1:15">
      <c r="A1261" s="258" t="str">
        <f t="shared" si="157"/>
        <v>71110102004891</v>
      </c>
      <c r="B1261" s="425" t="s">
        <v>439</v>
      </c>
      <c r="C1261" s="260" t="s">
        <v>104</v>
      </c>
      <c r="D1261" s="261" t="s">
        <v>106</v>
      </c>
      <c r="E1261" s="262" t="s">
        <v>140</v>
      </c>
      <c r="F1261" s="263" t="s">
        <v>441</v>
      </c>
      <c r="G1261" s="426">
        <v>4891</v>
      </c>
      <c r="L1261" s="510" t="s">
        <v>416</v>
      </c>
      <c r="M1261" s="511">
        <v>4891</v>
      </c>
      <c r="N1261" s="267"/>
      <c r="O1261" s="267"/>
    </row>
    <row r="1262" spans="1:15">
      <c r="A1262" s="258" t="str">
        <f t="shared" si="157"/>
        <v>7111010200x</v>
      </c>
      <c r="B1262" s="425" t="s">
        <v>439</v>
      </c>
      <c r="C1262" s="260" t="s">
        <v>104</v>
      </c>
      <c r="D1262" s="261" t="s">
        <v>106</v>
      </c>
      <c r="E1262" s="262" t="s">
        <v>140</v>
      </c>
      <c r="F1262" s="263" t="s">
        <v>441</v>
      </c>
      <c r="G1262" s="426" t="s">
        <v>361</v>
      </c>
      <c r="L1262" s="510" t="e">
        <v>#NAME?</v>
      </c>
      <c r="M1262" s="511" t="s">
        <v>361</v>
      </c>
      <c r="N1262" s="267"/>
      <c r="O1262" s="26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2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85546875" style="511" customWidth="1"/>
    <col min="15" max="15" width="14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595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6" customHeight="1">
      <c r="A7" s="258" t="s">
        <v>490</v>
      </c>
      <c r="H7" s="566" t="s">
        <v>923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28586.699999999997</v>
      </c>
      <c r="O13" s="448">
        <f>+O14+O109+O141+O319+O406+O470+O483+O568+O659+O749</f>
        <v>1034.5999999999999</v>
      </c>
      <c r="P13" s="448">
        <f>+P14+P109+P141+P319+P406+P470+P483+P568+P659+P749</f>
        <v>27552.1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540.40000000000009</v>
      </c>
      <c r="O14" s="448">
        <f>+O16+O66+O84+O99</f>
        <v>306.60000000000002</v>
      </c>
      <c r="P14" s="448">
        <f>+P16+P66+P84+P99</f>
        <v>233.8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345.40000000000003</v>
      </c>
      <c r="O16" s="460">
        <f>+O18+O60</f>
        <v>306.60000000000002</v>
      </c>
      <c r="P16" s="460">
        <f>+P18+P60</f>
        <v>38.799999999999997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345.40000000000003</v>
      </c>
      <c r="O18" s="253">
        <f>+O20+O55</f>
        <v>306.60000000000002</v>
      </c>
      <c r="P18" s="253">
        <f>+P20+P55</f>
        <v>38.799999999999997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306.60000000000002</v>
      </c>
      <c r="O20" s="466">
        <f>SUM(O21:O54)</f>
        <v>306.60000000000002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253.8</v>
      </c>
      <c r="O25" s="240">
        <v>253.8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52.8</v>
      </c>
      <c r="O37" s="240">
        <v>52.8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38.799999999999997</v>
      </c>
      <c r="O55" s="466">
        <f>SUM(O56:O59)</f>
        <v>0</v>
      </c>
      <c r="P55" s="466">
        <f>SUM(P56:P59)</f>
        <v>38.799999999999997</v>
      </c>
      <c r="Q55" s="265"/>
      <c r="R55" s="265"/>
      <c r="S55" s="266"/>
      <c r="T55" s="265"/>
      <c r="U55" s="265"/>
      <c r="V55" s="265"/>
    </row>
    <row r="56" spans="1:22" ht="31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38.799999999999997</v>
      </c>
      <c r="O58" s="240"/>
      <c r="P58" s="240">
        <v>38.799999999999997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195</v>
      </c>
      <c r="O84" s="460">
        <f>+O86</f>
        <v>0</v>
      </c>
      <c r="P84" s="460">
        <f>+P86</f>
        <v>195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195</v>
      </c>
      <c r="O86" s="253">
        <f t="shared" ref="O86:P86" si="7">+O88+O91+O93+O95+O97</f>
        <v>0</v>
      </c>
      <c r="P86" s="253">
        <f t="shared" si="7"/>
        <v>195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195</v>
      </c>
      <c r="O88" s="466">
        <f>SUM(O89:O90)</f>
        <v>0</v>
      </c>
      <c r="P88" s="466">
        <f>SUM(P90)</f>
        <v>195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195</v>
      </c>
      <c r="O90" s="240">
        <v>0</v>
      </c>
      <c r="P90" s="240">
        <v>195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882.3</v>
      </c>
      <c r="O141" s="448">
        <f t="shared" ref="O141:P141" si="15">+O143+O165+O172+O260+O272</f>
        <v>409</v>
      </c>
      <c r="P141" s="448">
        <f t="shared" si="15"/>
        <v>473.29999999999995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230.3</v>
      </c>
      <c r="O165" s="460">
        <f>+O167</f>
        <v>0</v>
      </c>
      <c r="P165" s="460">
        <f>+P167</f>
        <v>230.3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230.3</v>
      </c>
      <c r="O167" s="253">
        <f>+O169</f>
        <v>0</v>
      </c>
      <c r="P167" s="253">
        <f>+P169</f>
        <v>230.3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230.3</v>
      </c>
      <c r="O169" s="466">
        <f>SUM(O170:O171)</f>
        <v>0</v>
      </c>
      <c r="P169" s="466">
        <f>SUM(P170:P171)</f>
        <v>230.3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230.3</v>
      </c>
      <c r="O170" s="240">
        <v>0</v>
      </c>
      <c r="P170" s="240">
        <v>230.3</v>
      </c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652</v>
      </c>
      <c r="O172" s="460">
        <f>+O174+O246</f>
        <v>409</v>
      </c>
      <c r="P172" s="460">
        <f>+P174+P246</f>
        <v>242.99999999999997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652</v>
      </c>
      <c r="O174" s="253">
        <f>+O176+O179+O181+O185+O189+O194+O198+O200+O206+O213+O217+O220+O224+O231+O234+O236+O238+O244</f>
        <v>409</v>
      </c>
      <c r="P174" s="253">
        <f t="shared" ref="P174" si="25">+P176+P179+P181+P185+P189+P194+P198+P200+P206+P213+P217+P220+P224+P231+P234+P236+P238+P244</f>
        <v>242.99999999999997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45</v>
      </c>
      <c r="O181" s="466">
        <f>SUM(O182:O184)</f>
        <v>45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45</v>
      </c>
      <c r="O182" s="240">
        <v>45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364</v>
      </c>
      <c r="O185" s="466">
        <f>SUM(O186:O188)</f>
        <v>364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364</v>
      </c>
      <c r="O186" s="240">
        <v>364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50.8</v>
      </c>
      <c r="O189" s="466">
        <f>SUM(O190:O193)</f>
        <v>0</v>
      </c>
      <c r="P189" s="466">
        <f>SUM(P190:P193)</f>
        <v>50.8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50.8</v>
      </c>
      <c r="O192" s="239"/>
      <c r="P192" s="239">
        <v>50.8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187.1</v>
      </c>
      <c r="O200" s="466">
        <f>SUM(O201:O205)</f>
        <v>0</v>
      </c>
      <c r="P200" s="466">
        <f>SUM(P201:P205)</f>
        <v>187.1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187.1</v>
      </c>
      <c r="O203" s="240"/>
      <c r="P203" s="240">
        <v>187.1</v>
      </c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5.0999999999999996</v>
      </c>
      <c r="O217" s="466">
        <f>SUM(O218:O219)</f>
        <v>0</v>
      </c>
      <c r="P217" s="466">
        <f>SUM(P218:P219)</f>
        <v>5.0999999999999996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O219+P219</f>
        <v>5.0999999999999996</v>
      </c>
      <c r="O219" s="240"/>
      <c r="P219" s="240">
        <v>5.0999999999999996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11473.1</v>
      </c>
      <c r="O319" s="448">
        <f>+O321+O362+O370+O377</f>
        <v>0</v>
      </c>
      <c r="P319" s="448">
        <f>+P321+P362+P370+P377</f>
        <v>11473.1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11473.1</v>
      </c>
      <c r="O362" s="460">
        <f>+O364</f>
        <v>0</v>
      </c>
      <c r="P362" s="460">
        <f>+P364</f>
        <v>11473.1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11473.1</v>
      </c>
      <c r="O364" s="253">
        <f>+O366</f>
        <v>0</v>
      </c>
      <c r="P364" s="253">
        <f>+P366</f>
        <v>11473.1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11473.1</v>
      </c>
      <c r="O366" s="466">
        <f>SUM(O367:O369)</f>
        <v>0</v>
      </c>
      <c r="P366" s="466">
        <f>SUM(P367:P369)</f>
        <v>11473.1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11473.1</v>
      </c>
      <c r="O369" s="240"/>
      <c r="P369" s="240">
        <v>11473.1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15017.800000000001</v>
      </c>
      <c r="O406" s="448">
        <f>+O408+O418+O435</f>
        <v>219</v>
      </c>
      <c r="P406" s="448">
        <f>+P408+P418+P435</f>
        <v>14798.800000000001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15017.800000000001</v>
      </c>
      <c r="O435" s="460">
        <f>+O437</f>
        <v>219</v>
      </c>
      <c r="P435" s="460">
        <f>+P437</f>
        <v>14798.800000000001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15017.800000000001</v>
      </c>
      <c r="O437" s="253">
        <f t="shared" ref="O437:P437" si="80">+O439+O443+O449+O458+O467</f>
        <v>219</v>
      </c>
      <c r="P437" s="253">
        <f t="shared" si="80"/>
        <v>14798.800000000001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7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14735.1</v>
      </c>
      <c r="O449" s="466">
        <f>SUM(O450:O457)</f>
        <v>0</v>
      </c>
      <c r="P449" s="466">
        <f>SUM(P450:P457)</f>
        <v>14735.1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5.2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9326.2000000000007</v>
      </c>
      <c r="O455" s="240"/>
      <c r="P455" s="240">
        <v>9326.2000000000007</v>
      </c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5408.9</v>
      </c>
      <c r="O456" s="239"/>
      <c r="P456" s="239">
        <v>5408.9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219</v>
      </c>
      <c r="O458" s="466">
        <f>SUM(O459:O466)</f>
        <v>219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219</v>
      </c>
      <c r="O460" s="240">
        <v>219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63.7</v>
      </c>
      <c r="O467" s="466">
        <f>SUM(O468:O469)</f>
        <v>0</v>
      </c>
      <c r="P467" s="466">
        <f>SUM(P468:P469)</f>
        <v>63.7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63.7</v>
      </c>
      <c r="O469" s="239"/>
      <c r="P469" s="239">
        <v>63.7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673.09999999999991</v>
      </c>
      <c r="O483" s="448">
        <f>+O485+O510+O559</f>
        <v>100</v>
      </c>
      <c r="P483" s="448">
        <f>+P485+P510+P559</f>
        <v>573.09999999999991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673.09999999999991</v>
      </c>
      <c r="O485" s="460">
        <f>+O487</f>
        <v>100</v>
      </c>
      <c r="P485" s="460">
        <f>+P487</f>
        <v>573.09999999999991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673.09999999999991</v>
      </c>
      <c r="O487" s="253">
        <f t="shared" ref="O487:P487" si="89">+O489+O494+O504+O508</f>
        <v>100</v>
      </c>
      <c r="P487" s="253">
        <f t="shared" si="89"/>
        <v>573.09999999999991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673.09999999999991</v>
      </c>
      <c r="O494" s="466">
        <f>SUM(O495:O503)</f>
        <v>100</v>
      </c>
      <c r="P494" s="466">
        <f>SUM(P495:P503)</f>
        <v>573.09999999999991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30.75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100</v>
      </c>
      <c r="O497" s="240">
        <v>100</v>
      </c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388.4</v>
      </c>
      <c r="O500" s="240">
        <v>0</v>
      </c>
      <c r="P500" s="240">
        <v>388.4</v>
      </c>
      <c r="Q500" s="265"/>
      <c r="R500" s="265"/>
      <c r="S500" s="266"/>
      <c r="T500" s="265"/>
      <c r="U500" s="265"/>
      <c r="V500" s="265"/>
    </row>
    <row r="501" spans="1:22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184.7</v>
      </c>
      <c r="O501" s="240">
        <v>0</v>
      </c>
      <c r="P501" s="240">
        <v>184.7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>
        <v>0</v>
      </c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776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34.5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>
        <v>0</v>
      </c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34.5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3.5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524"/>
      <c r="F1" s="524"/>
      <c r="G1" s="524"/>
      <c r="H1" s="524"/>
      <c r="I1" s="524"/>
      <c r="J1" s="524"/>
      <c r="K1" s="524" t="s">
        <v>366</v>
      </c>
      <c r="L1" s="524"/>
      <c r="M1" s="524"/>
    </row>
    <row r="2" spans="1:16" ht="15.75" customHeight="1">
      <c r="E2" s="524"/>
      <c r="F2" s="524"/>
      <c r="G2" s="524"/>
      <c r="H2" s="524"/>
      <c r="I2" s="524"/>
      <c r="J2" s="524"/>
      <c r="K2" s="524" t="s">
        <v>367</v>
      </c>
      <c r="L2" s="524"/>
      <c r="M2" s="524"/>
    </row>
    <row r="3" spans="1:16" ht="15.75" customHeight="1">
      <c r="E3" s="524"/>
      <c r="F3" s="524"/>
      <c r="G3" s="524"/>
      <c r="H3" s="524"/>
      <c r="I3" s="524"/>
      <c r="J3" s="524"/>
      <c r="K3" s="524" t="s">
        <v>368</v>
      </c>
      <c r="L3" s="524"/>
      <c r="M3" s="524"/>
    </row>
    <row r="4" spans="1:16" ht="15.75" customHeight="1">
      <c r="E4" s="524"/>
      <c r="F4" s="524"/>
      <c r="G4" s="524"/>
      <c r="H4" s="524"/>
      <c r="I4" s="524"/>
      <c r="J4" s="524"/>
      <c r="K4" s="524" t="s">
        <v>369</v>
      </c>
      <c r="L4" s="524"/>
      <c r="M4" s="524"/>
    </row>
    <row r="6" spans="1:16" ht="38.25" customHeight="1">
      <c r="A6" s="525" t="s">
        <v>370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526" t="s">
        <v>97</v>
      </c>
      <c r="G8" s="526"/>
      <c r="H8" s="526"/>
      <c r="I8" s="526"/>
      <c r="J8" s="526"/>
      <c r="K8" s="526"/>
      <c r="L8" s="526"/>
      <c r="M8" s="526"/>
    </row>
    <row r="9" spans="1:16" ht="16.5" customHeight="1">
      <c r="A9" s="527" t="s">
        <v>371</v>
      </c>
      <c r="B9" s="523" t="s">
        <v>372</v>
      </c>
      <c r="C9" s="528" t="s">
        <v>373</v>
      </c>
      <c r="D9" s="523" t="s">
        <v>372</v>
      </c>
      <c r="E9" s="529" t="s">
        <v>374</v>
      </c>
      <c r="F9" s="530" t="s">
        <v>375</v>
      </c>
      <c r="G9" s="531"/>
      <c r="H9" s="531"/>
      <c r="I9" s="531"/>
      <c r="J9" s="531"/>
      <c r="K9" s="531"/>
      <c r="L9" s="531"/>
      <c r="M9" s="532"/>
    </row>
    <row r="10" spans="1:16" ht="20.25" customHeight="1">
      <c r="A10" s="527"/>
      <c r="B10" s="523"/>
      <c r="C10" s="528"/>
      <c r="D10" s="523"/>
      <c r="E10" s="529"/>
      <c r="F10" s="529" t="s">
        <v>376</v>
      </c>
      <c r="G10" s="529"/>
      <c r="H10" s="529"/>
      <c r="I10" s="529"/>
      <c r="J10" s="529" t="s">
        <v>377</v>
      </c>
      <c r="K10" s="529"/>
      <c r="L10" s="529"/>
      <c r="M10" s="529"/>
    </row>
    <row r="11" spans="1:16">
      <c r="A11" s="527"/>
      <c r="B11" s="523"/>
      <c r="C11" s="528"/>
      <c r="D11" s="523"/>
      <c r="E11" s="52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140625" style="511" customWidth="1"/>
    <col min="15" max="15" width="13.5703125" style="511" customWidth="1"/>
    <col min="16" max="16" width="13.5703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596</v>
      </c>
      <c r="O5" s="613"/>
      <c r="P5" s="613"/>
    </row>
    <row r="6" spans="1:19" ht="19.5" customHeight="1">
      <c r="A6" s="388" t="s">
        <v>744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6.75" customHeight="1">
      <c r="A7" s="258" t="s">
        <v>490</v>
      </c>
      <c r="H7" s="566" t="s">
        <v>924</v>
      </c>
      <c r="I7" s="566"/>
      <c r="J7" s="566"/>
      <c r="K7" s="566"/>
      <c r="L7" s="566"/>
      <c r="M7" s="566"/>
      <c r="N7" s="566"/>
      <c r="O7" s="566"/>
      <c r="P7" s="566"/>
    </row>
    <row r="8" spans="1:19" ht="11.25" customHeight="1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36726.799999999996</v>
      </c>
      <c r="O13" s="448">
        <f>+O14+O109+O141+O319+O406+O470+O483+O568+O659+O749</f>
        <v>3822.2</v>
      </c>
      <c r="P13" s="448">
        <f>+P14+P109+P141+P319+P406+P470+P483+P568+P659+P749</f>
        <v>32904.6</v>
      </c>
      <c r="S13" s="266"/>
    </row>
    <row r="14" spans="1:19" s="265" customFormat="1" ht="28.5" hidden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0</v>
      </c>
      <c r="O14" s="448">
        <f>+O16+O66+O84+O99</f>
        <v>0</v>
      </c>
      <c r="P14" s="448">
        <f>+P16+P66+P84+P99</f>
        <v>0</v>
      </c>
      <c r="S14" s="266"/>
    </row>
    <row r="15" spans="1:19" s="265" customFormat="1" hidden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 hidden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0</v>
      </c>
      <c r="O16" s="460">
        <f>+O18+O60</f>
        <v>0</v>
      </c>
      <c r="P16" s="460">
        <f>+P18+P60</f>
        <v>0</v>
      </c>
      <c r="S16" s="266"/>
    </row>
    <row r="17" spans="1:22" s="265" customFormat="1" hidden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 hidden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0</v>
      </c>
      <c r="O18" s="253">
        <f>+O20+O55</f>
        <v>0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 hidden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idden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0</v>
      </c>
      <c r="O20" s="466">
        <f>SUM(O21:O54)</f>
        <v>0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idden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0</v>
      </c>
      <c r="O25" s="240"/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>
        <v>0</v>
      </c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>
        <v>0</v>
      </c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.7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18" hidden="1" customHeight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33445.799999999996</v>
      </c>
      <c r="O483" s="448">
        <f>+O485+O510+O559</f>
        <v>541.20000000000005</v>
      </c>
      <c r="P483" s="448">
        <f>+P485+P510+P559</f>
        <v>32904.6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32904.6</v>
      </c>
      <c r="O485" s="460">
        <f>+O487</f>
        <v>0</v>
      </c>
      <c r="P485" s="460">
        <f>+P487</f>
        <v>32904.6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32904.6</v>
      </c>
      <c r="O487" s="253">
        <f t="shared" ref="O487:P487" si="89">+O489+O494+O504+O508</f>
        <v>0</v>
      </c>
      <c r="P487" s="253">
        <f t="shared" si="89"/>
        <v>32904.6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32904.6</v>
      </c>
      <c r="O494" s="466">
        <f>SUM(O495:O503)</f>
        <v>0</v>
      </c>
      <c r="P494" s="466">
        <f>SUM(P495:P503)</f>
        <v>32904.6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32904.6</v>
      </c>
      <c r="O500" s="240">
        <v>0</v>
      </c>
      <c r="P500" s="240">
        <v>32904.6</v>
      </c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541.20000000000005</v>
      </c>
      <c r="O510" s="460">
        <f>+O512+O518+O523+O527+O543+O552</f>
        <v>541.20000000000005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541.20000000000005</v>
      </c>
      <c r="O527" s="253">
        <f t="shared" ref="O527:P527" si="102">+O529+O538+O540</f>
        <v>541.20000000000005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541.20000000000005</v>
      </c>
      <c r="O529" s="466">
        <f t="shared" ref="O529:P529" si="103">SUM(O530:O537)</f>
        <v>541.20000000000005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541.20000000000005</v>
      </c>
      <c r="O532" s="240">
        <v>541.20000000000005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3281</v>
      </c>
      <c r="O659" s="448">
        <f>+O661+O667+O688+O741</f>
        <v>3281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3281</v>
      </c>
      <c r="O688" s="460">
        <f>+O690</f>
        <v>3281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3281</v>
      </c>
      <c r="O690" s="253">
        <f t="shared" ref="O690:P690" si="139">+O692+O700+O706+O708+O714+O721+O725+O733+O739</f>
        <v>3281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911</v>
      </c>
      <c r="M700" s="459"/>
      <c r="N700" s="466">
        <f>O700+P700</f>
        <v>3281</v>
      </c>
      <c r="O700" s="466">
        <f>SUM(O701:O705)</f>
        <v>3281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7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3281</v>
      </c>
      <c r="O702" s="240">
        <v>3281</v>
      </c>
      <c r="P702" s="240">
        <v>0</v>
      </c>
      <c r="Q702" s="265"/>
      <c r="R702" s="265"/>
      <c r="S702" s="266"/>
      <c r="T702" s="265"/>
      <c r="U702" s="265"/>
      <c r="V702" s="265"/>
    </row>
    <row r="703" spans="1:22" ht="19.5" hidden="1" customHeight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t="19.5" hidden="1" customHeight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7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51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8.5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t="0.75" hidden="1" customHeight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8554687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2.7109375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597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925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4989.2000000000007</v>
      </c>
      <c r="O13" s="448">
        <f>+O14+O109+O141+O319+O406+O470+O483+O568+O659+O749</f>
        <v>40.5</v>
      </c>
      <c r="P13" s="448">
        <f>+P14+P109+P141+P319+P406+P470+P483+P568+P659+P749</f>
        <v>4948.7000000000007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3436.8</v>
      </c>
      <c r="O14" s="448">
        <f>+O16+O66+O84+O99</f>
        <v>40.5</v>
      </c>
      <c r="P14" s="448">
        <f>+P16+P66+P84+P99</f>
        <v>3396.3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40.5</v>
      </c>
      <c r="O16" s="460">
        <f>+O18+O60</f>
        <v>40.5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40.5</v>
      </c>
      <c r="O18" s="253">
        <f>+O20+O55</f>
        <v>40.5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40.5</v>
      </c>
      <c r="O20" s="466">
        <f>SUM(O21:O54)</f>
        <v>40.5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20.2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40.5</v>
      </c>
      <c r="O25" s="240">
        <v>40.5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20.25" hidden="1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2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3396.3</v>
      </c>
      <c r="O84" s="460">
        <f>+O86</f>
        <v>0</v>
      </c>
      <c r="P84" s="460">
        <f>+P86</f>
        <v>3396.3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3396.3</v>
      </c>
      <c r="O86" s="253">
        <f t="shared" ref="O86:P86" si="7">+O88+O91+O93+O95+O97</f>
        <v>0</v>
      </c>
      <c r="P86" s="253">
        <f t="shared" si="7"/>
        <v>3396.3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19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3396.3</v>
      </c>
      <c r="O88" s="466">
        <f>SUM(O89:O90)</f>
        <v>0</v>
      </c>
      <c r="P88" s="466">
        <f>SUM(P90)</f>
        <v>3396.3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t="19.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3396.3</v>
      </c>
      <c r="O90" s="240">
        <v>0</v>
      </c>
      <c r="P90" s="240">
        <v>3396.3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8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7.25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>
        <v>0</v>
      </c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1552.4</v>
      </c>
      <c r="O406" s="448">
        <f>+O408+O418+O435</f>
        <v>0</v>
      </c>
      <c r="P406" s="448">
        <f>+P408+P418+P435</f>
        <v>1552.4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1552.4</v>
      </c>
      <c r="O435" s="460">
        <f>+O437</f>
        <v>0</v>
      </c>
      <c r="P435" s="460">
        <f>+P437</f>
        <v>1552.4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1552.4</v>
      </c>
      <c r="O437" s="253">
        <f t="shared" ref="O437:P437" si="80">+O439+O443+O449+O458+O467</f>
        <v>0</v>
      </c>
      <c r="P437" s="253">
        <f t="shared" si="80"/>
        <v>1552.4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33" customHeight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1552.4</v>
      </c>
      <c r="O449" s="466">
        <f>SUM(O450:O457)</f>
        <v>0</v>
      </c>
      <c r="P449" s="466">
        <f>SUM(P450:P457)</f>
        <v>1552.4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20.25" customHeight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1552.4</v>
      </c>
      <c r="O456" s="257"/>
      <c r="P456" s="239">
        <v>1552.4</v>
      </c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30.75" hidden="1" customHeight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t="21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2.2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776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853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926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1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108685.8</v>
      </c>
      <c r="O13" s="448">
        <f>+O14+O109+O141+O319+O406+O470+O483+O568+O659+O749</f>
        <v>3082.2000000000003</v>
      </c>
      <c r="P13" s="448">
        <f>+P14+P109+P141+P319+P406+P470+P483+P568+P659+P749</f>
        <v>105603.6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1448.8</v>
      </c>
      <c r="O14" s="448">
        <f>+O16+O66+O84+O99</f>
        <v>188.8</v>
      </c>
      <c r="P14" s="448">
        <f>+P16+P66+P84+P99</f>
        <v>1260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1188.8</v>
      </c>
      <c r="O16" s="460">
        <f>+O18+O60</f>
        <v>188.8</v>
      </c>
      <c r="P16" s="460">
        <f>+P18+P60</f>
        <v>1000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1188.8</v>
      </c>
      <c r="O18" s="253">
        <f>+O20+O55</f>
        <v>188.8</v>
      </c>
      <c r="P18" s="253">
        <f>+P20+P55</f>
        <v>1000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1188.8</v>
      </c>
      <c r="O20" s="466">
        <f>SUM(O21:O54)</f>
        <v>188.8</v>
      </c>
      <c r="P20" s="466">
        <f>SUM(P21:P54)</f>
        <v>1000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188.8</v>
      </c>
      <c r="O25" s="240">
        <v>188.8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1000</v>
      </c>
      <c r="O51" s="240"/>
      <c r="P51" s="240">
        <v>1000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260</v>
      </c>
      <c r="O84" s="460">
        <f>+O86</f>
        <v>0</v>
      </c>
      <c r="P84" s="460">
        <f>+P86</f>
        <v>260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260</v>
      </c>
      <c r="O86" s="253">
        <f t="shared" ref="O86:P86" si="7">+O88+O91+O93+O95+O97</f>
        <v>0</v>
      </c>
      <c r="P86" s="253">
        <f t="shared" si="7"/>
        <v>260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260</v>
      </c>
      <c r="O88" s="466">
        <f>SUM(O89:O90)</f>
        <v>0</v>
      </c>
      <c r="P88" s="466">
        <f>SUM(P90)</f>
        <v>260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260</v>
      </c>
      <c r="O90" s="240">
        <v>0</v>
      </c>
      <c r="P90" s="240">
        <v>260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11125.8</v>
      </c>
      <c r="O141" s="448">
        <f t="shared" ref="O141:P141" si="15">+O143+O165+O172+O260+O272</f>
        <v>2394.8000000000002</v>
      </c>
      <c r="P141" s="448">
        <f t="shared" si="15"/>
        <v>8731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11076.8</v>
      </c>
      <c r="O172" s="460">
        <f>+O174+O246</f>
        <v>2345.8000000000002</v>
      </c>
      <c r="P172" s="460">
        <f>+P174+P246</f>
        <v>8731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11076.8</v>
      </c>
      <c r="O174" s="253">
        <f>+O176+O179+O181+O185+O189+O194+O198+O200+O206+O213+O217+O220+O224+O231+O234+O236+O238+O244</f>
        <v>2345.8000000000002</v>
      </c>
      <c r="P174" s="253">
        <f t="shared" ref="P174" si="25">+P176+P179+P181+P185+P189+P194+P198+P200+P206+P213+P217+P220+P224+P231+P234+P236+P238+P244</f>
        <v>8731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35</v>
      </c>
      <c r="O181" s="466">
        <f>SUM(O182:O184)</f>
        <v>35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35</v>
      </c>
      <c r="O182" s="240">
        <v>35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20</v>
      </c>
      <c r="O185" s="466">
        <f>SUM(O186:O188)</f>
        <v>20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20</v>
      </c>
      <c r="O186" s="240">
        <v>20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2290.8000000000002</v>
      </c>
      <c r="O200" s="466">
        <f>SUM(O201:O205)</f>
        <v>2290.8000000000002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2290.8000000000002</v>
      </c>
      <c r="O201" s="239">
        <v>2290.8000000000002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19</v>
      </c>
      <c r="O217" s="466">
        <f>SUM(O218:O219)</f>
        <v>0</v>
      </c>
      <c r="P217" s="466">
        <f>SUM(P218:P219)</f>
        <v>19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19</v>
      </c>
      <c r="O219" s="240"/>
      <c r="P219" s="240">
        <v>19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8712</v>
      </c>
      <c r="O224" s="466">
        <f>SUM(O225:O230)</f>
        <v>0</v>
      </c>
      <c r="P224" s="466">
        <f>SUM(P225:P230)</f>
        <v>8712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8712</v>
      </c>
      <c r="O229" s="240"/>
      <c r="P229" s="240">
        <v>8712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49</v>
      </c>
      <c r="O272" s="460">
        <f>+O274</f>
        <v>49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49</v>
      </c>
      <c r="O274" s="253">
        <f t="shared" ref="O274:P274" si="41">+O276+O279+O283+O285+O291+O295+O300+O303+O307+O311+O314+O317</f>
        <v>49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49</v>
      </c>
      <c r="O315" s="240">
        <v>49</v>
      </c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72479.3</v>
      </c>
      <c r="O319" s="448">
        <f>+O321+O362+O370+O377</f>
        <v>0</v>
      </c>
      <c r="P319" s="448">
        <f>+P321+P362+P370+P377</f>
        <v>72479.3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72479.3</v>
      </c>
      <c r="O362" s="460">
        <f>+O364</f>
        <v>0</v>
      </c>
      <c r="P362" s="460">
        <f>+P364</f>
        <v>72479.3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72479.3</v>
      </c>
      <c r="O364" s="253">
        <f>+O366</f>
        <v>0</v>
      </c>
      <c r="P364" s="253">
        <f>+P366</f>
        <v>72479.3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72479.3</v>
      </c>
      <c r="O366" s="466">
        <f>SUM(O367:O369)</f>
        <v>0</v>
      </c>
      <c r="P366" s="466">
        <f>SUM(P367:P369)</f>
        <v>72479.3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72479.3</v>
      </c>
      <c r="O368" s="239">
        <v>0</v>
      </c>
      <c r="P368" s="239">
        <v>72479.3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23316.300000000003</v>
      </c>
      <c r="O406" s="448">
        <f>+O408+O418+O435</f>
        <v>183</v>
      </c>
      <c r="P406" s="448">
        <f>+P408+P418+P435</f>
        <v>23133.300000000003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23316.300000000003</v>
      </c>
      <c r="O435" s="460">
        <f>+O437</f>
        <v>183</v>
      </c>
      <c r="P435" s="460">
        <f>+P437</f>
        <v>23133.300000000003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23316.300000000003</v>
      </c>
      <c r="O437" s="253">
        <f t="shared" ref="O437:P437" si="80">+O439+O443+O449+O458+O467</f>
        <v>183</v>
      </c>
      <c r="P437" s="253">
        <f t="shared" si="80"/>
        <v>23133.300000000003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12598.7</v>
      </c>
      <c r="O449" s="466">
        <f>SUM(O450:O457)</f>
        <v>143</v>
      </c>
      <c r="P449" s="466">
        <f>SUM(P450:P457)</f>
        <v>12455.7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143</v>
      </c>
      <c r="O451" s="240">
        <v>143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1395.7</v>
      </c>
      <c r="O456" s="239">
        <v>0</v>
      </c>
      <c r="P456" s="239">
        <v>1395.7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11060</v>
      </c>
      <c r="O457" s="240">
        <v>0</v>
      </c>
      <c r="P457" s="240">
        <v>11060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40</v>
      </c>
      <c r="O458" s="466">
        <f>SUM(O459:O466)</f>
        <v>40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31.5" customHeight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40</v>
      </c>
      <c r="O460" s="240">
        <v>40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10677.6</v>
      </c>
      <c r="O467" s="466">
        <f>SUM(O468:O469)</f>
        <v>0</v>
      </c>
      <c r="P467" s="466">
        <f>SUM(P468:P469)</f>
        <v>10677.6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10677.6</v>
      </c>
      <c r="O469" s="239"/>
      <c r="P469" s="239">
        <v>10677.6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276.60000000000002</v>
      </c>
      <c r="O483" s="448">
        <f>+O485+O510+O559</f>
        <v>276.60000000000002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276.60000000000002</v>
      </c>
      <c r="O510" s="460">
        <f>+O512+O518+O523+O527+O543+O552</f>
        <v>276.60000000000002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276.60000000000002</v>
      </c>
      <c r="O527" s="253">
        <f t="shared" ref="O527:P527" si="102">+O529+O538+O540</f>
        <v>276.60000000000002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276.60000000000002</v>
      </c>
      <c r="O529" s="466">
        <f t="shared" ref="O529:P529" si="103">SUM(O530:O537)</f>
        <v>276.60000000000002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276.60000000000002</v>
      </c>
      <c r="O532" s="240">
        <v>276.60000000000002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39</v>
      </c>
      <c r="O659" s="448">
        <f>+O661+O667+O688+O741</f>
        <v>39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39</v>
      </c>
      <c r="O688" s="460">
        <f>+O690</f>
        <v>39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39</v>
      </c>
      <c r="O690" s="253">
        <f t="shared" ref="O690:P690" si="139">+O692+O700+O706+O708+O714+O721+O725+O733+O739</f>
        <v>39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911</v>
      </c>
      <c r="M700" s="459"/>
      <c r="N700" s="466">
        <f>O700+P700</f>
        <v>39</v>
      </c>
      <c r="O700" s="466">
        <f>SUM(O701:O705)</f>
        <v>39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39</v>
      </c>
      <c r="O702" s="240">
        <v>39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O12" sqref="O12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743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783</v>
      </c>
      <c r="G3" s="389"/>
      <c r="H3" s="389"/>
      <c r="I3" s="267"/>
      <c r="J3" s="267"/>
      <c r="K3" s="604"/>
      <c r="L3" s="604"/>
      <c r="M3" s="604"/>
      <c r="N3" s="567" t="s">
        <v>934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933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791</v>
      </c>
      <c r="O5" s="613"/>
      <c r="P5" s="613"/>
    </row>
    <row r="6" spans="1:19">
      <c r="A6" s="388" t="s">
        <v>744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927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14838</v>
      </c>
      <c r="O13" s="448">
        <f>+O14+O109+O141+O319+O406+O470+O483+O568+O659+O749</f>
        <v>5520.5</v>
      </c>
      <c r="P13" s="448">
        <f>+P14+P109+P141+P319+P406+P470+P483+P568+P659+P749</f>
        <v>9317.5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9512.2999999999993</v>
      </c>
      <c r="O14" s="448">
        <f>+O16+O66+O84+O99</f>
        <v>194.8</v>
      </c>
      <c r="P14" s="448">
        <f>+P16+P66+P84+P99</f>
        <v>9317.5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194.8</v>
      </c>
      <c r="O16" s="460">
        <f>+O18+O60</f>
        <v>194.8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194.8</v>
      </c>
      <c r="O18" s="253">
        <f>+O20+O55</f>
        <v>194.8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194.8</v>
      </c>
      <c r="O20" s="466">
        <f>SUM(O21:O54)</f>
        <v>194.8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194.8</v>
      </c>
      <c r="O25" s="240">
        <v>194.8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745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781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746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856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786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857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9317.5</v>
      </c>
      <c r="O84" s="460">
        <f>+O86</f>
        <v>0</v>
      </c>
      <c r="P84" s="460">
        <f>+P86</f>
        <v>9317.5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9317.5</v>
      </c>
      <c r="O86" s="253">
        <f t="shared" ref="O86:P86" si="7">+O88+O91+O93+O95+O97</f>
        <v>0</v>
      </c>
      <c r="P86" s="253">
        <f t="shared" si="7"/>
        <v>9317.5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9317.5</v>
      </c>
      <c r="O88" s="466">
        <f>SUM(O89:O90)</f>
        <v>0</v>
      </c>
      <c r="P88" s="466">
        <f>SUM(P90)</f>
        <v>9317.5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9317.5</v>
      </c>
      <c r="O90" s="240">
        <v>0</v>
      </c>
      <c r="P90" s="240">
        <v>9317.5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858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828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860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747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837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5325.7</v>
      </c>
      <c r="O141" s="448">
        <f t="shared" ref="O141:P141" si="15">+O143+O165+O172+O260+O272</f>
        <v>5325.7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748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749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750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751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752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861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753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865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862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866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867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863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864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854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31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>
        <v>0</v>
      </c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8.5" hidden="1" customHeight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868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869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871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909</v>
      </c>
      <c r="M215" s="237" t="s">
        <v>910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872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754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755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756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873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874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875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909</v>
      </c>
      <c r="M239" s="237" t="s">
        <v>910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789</v>
      </c>
      <c r="M240" s="244" t="s">
        <v>788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907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876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877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878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5325.7</v>
      </c>
      <c r="O272" s="460">
        <f>+O274</f>
        <v>5325.7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5325.7</v>
      </c>
      <c r="O274" s="253">
        <f t="shared" ref="O274:P274" si="41">+O276+O279+O283+O285+O291+O295+O300+O303+O307+O311+O314+O317</f>
        <v>5325.7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757</v>
      </c>
      <c r="M282" s="237" t="s">
        <v>758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757</v>
      </c>
      <c r="M288" s="237" t="s">
        <v>758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759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879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880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794</v>
      </c>
      <c r="M307" s="459"/>
      <c r="N307" s="466">
        <f>O307+P307</f>
        <v>5325.7</v>
      </c>
      <c r="O307" s="466">
        <f>SUM(O308:O310)</f>
        <v>5325.7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5325.7</v>
      </c>
      <c r="O310" s="240">
        <v>5325.7</v>
      </c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881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882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908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829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790</v>
      </c>
      <c r="M353" s="237" t="s">
        <v>788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760</v>
      </c>
      <c r="M355" s="244" t="s">
        <v>761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883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884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885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886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887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888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889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905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890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891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762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892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893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894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763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>
        <v>0</v>
      </c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839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895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906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832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764</v>
      </c>
      <c r="M503" s="244" t="s">
        <v>765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840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896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766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781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830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767</v>
      </c>
      <c r="I561" s="245" t="s">
        <v>185</v>
      </c>
      <c r="J561" s="249">
        <v>4</v>
      </c>
      <c r="K561" s="249">
        <v>1</v>
      </c>
      <c r="L561" s="457" t="s">
        <v>768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769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757</v>
      </c>
      <c r="M581" s="237" t="s">
        <v>758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841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757</v>
      </c>
      <c r="M585" s="237" t="s">
        <v>758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793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834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836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842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838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870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843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850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831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770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771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844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897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898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772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772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773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774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774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775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899</v>
      </c>
      <c r="M676" s="244" t="s">
        <v>900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901</v>
      </c>
      <c r="M678" s="503" t="s">
        <v>902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845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846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847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903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776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777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778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779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848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762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780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792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904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849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799" spans="12:12" s="267" customFormat="1">
      <c r="L799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5" spans="12:12" s="267" customFormat="1">
      <c r="L815" s="510"/>
    </row>
    <row r="816" spans="12:12" s="267" customFormat="1">
      <c r="L816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79" spans="12:12" s="267" customFormat="1">
      <c r="L879" s="510"/>
    </row>
    <row r="880" spans="12:12" s="267" customFormat="1">
      <c r="L880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89" spans="12:12" s="267" customFormat="1">
      <c r="L889" s="510"/>
    </row>
    <row r="890" spans="12:12" s="267" customFormat="1">
      <c r="L890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899" spans="12:12" s="267" customFormat="1">
      <c r="L899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4" spans="12:12" s="267" customFormat="1">
      <c r="L924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4" spans="12:12" s="267" customFormat="1">
      <c r="L954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5" spans="12:12" s="267" customFormat="1">
      <c r="L965" s="510"/>
    </row>
    <row r="967" spans="12:12" s="267" customFormat="1">
      <c r="L967" s="510"/>
    </row>
    <row r="968" spans="12:12" s="267" customFormat="1">
      <c r="L968" s="510"/>
    </row>
    <row r="970" spans="12:12" s="267" customFormat="1">
      <c r="L970" s="510"/>
    </row>
    <row r="971" spans="12:12" s="267" customFormat="1">
      <c r="L971" s="510"/>
    </row>
    <row r="972" spans="12:12" s="267" customFormat="1">
      <c r="L972" s="510"/>
    </row>
    <row r="974" spans="12:12" s="267" customFormat="1">
      <c r="L974" s="510"/>
    </row>
    <row r="975" spans="12:12" s="267" customFormat="1">
      <c r="L975" s="510"/>
    </row>
    <row r="976" spans="12:12" s="267" customFormat="1">
      <c r="L976" s="510"/>
    </row>
    <row r="978" spans="12:12" s="267" customFormat="1">
      <c r="L978" s="510"/>
    </row>
    <row r="979" spans="12:12" s="267" customFormat="1">
      <c r="L979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5" spans="12:12" s="267" customFormat="1">
      <c r="L995" s="510"/>
    </row>
    <row r="996" spans="12:12" s="267" customFormat="1">
      <c r="L996" s="510"/>
    </row>
    <row r="998" spans="12:12" s="267" customFormat="1">
      <c r="L998" s="510"/>
    </row>
    <row r="1000" spans="12:12" s="267" customFormat="1">
      <c r="L1000" s="510"/>
    </row>
    <row r="1001" spans="12:12" s="267" customFormat="1">
      <c r="L1001" s="510"/>
    </row>
    <row r="1002" spans="12:12" s="267" customFormat="1">
      <c r="L1002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0" spans="12:12" s="267" customFormat="1">
      <c r="L1030" s="510"/>
    </row>
    <row r="1032" spans="12:12" s="267" customFormat="1">
      <c r="L1032" s="510"/>
    </row>
    <row r="1033" spans="12:12" s="267" customFormat="1">
      <c r="L1033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0" spans="12:12" s="267" customFormat="1">
      <c r="L1040" s="510"/>
    </row>
    <row r="1041" spans="12:12" s="267" customFormat="1">
      <c r="L1041" s="510"/>
    </row>
    <row r="1043" spans="12:12" s="267" customFormat="1">
      <c r="L1043" s="510"/>
    </row>
    <row r="1044" spans="12:12" s="267" customFormat="1">
      <c r="L1044" s="510"/>
    </row>
    <row r="1046" spans="12:12" s="267" customFormat="1">
      <c r="L1046" s="510"/>
    </row>
    <row r="1047" spans="12:12" s="267" customFormat="1">
      <c r="L1047" s="510"/>
    </row>
    <row r="1048" spans="12:12" s="267" customFormat="1">
      <c r="L1048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7" spans="12:12" s="267" customFormat="1">
      <c r="L1057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6" spans="12:12" s="267" customFormat="1">
      <c r="L1066" s="510"/>
    </row>
    <row r="1067" spans="12:12" s="267" customFormat="1">
      <c r="L1067" s="510"/>
    </row>
    <row r="1068" spans="12:12" s="267" customFormat="1">
      <c r="L1068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5" spans="12:12" s="267" customFormat="1">
      <c r="L1085" s="510"/>
    </row>
    <row r="1087" spans="12:12" s="267" customFormat="1">
      <c r="L1087" s="510"/>
    </row>
    <row r="1088" spans="12:12" s="267" customFormat="1">
      <c r="L1088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7" spans="12:12" s="267" customFormat="1">
      <c r="L1097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4" spans="12:12" s="267" customFormat="1">
      <c r="L1134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0" spans="12:12" s="267" customFormat="1">
      <c r="L1150" s="510"/>
    </row>
    <row r="1151" spans="12:12" s="267" customFormat="1">
      <c r="L1151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4" spans="12:12" s="267" customFormat="1">
      <c r="L1214" s="510"/>
    </row>
    <row r="1215" spans="12:12" s="267" customFormat="1">
      <c r="L1215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4" spans="12:12" s="267" customFormat="1">
      <c r="L1224" s="510"/>
    </row>
    <row r="1225" spans="12:12" s="267" customFormat="1">
      <c r="L1225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4" spans="12:12" s="267" customFormat="1">
      <c r="L1234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59" spans="12:12" s="267" customFormat="1">
      <c r="L1259" s="510"/>
    </row>
    <row r="1260" spans="12:12" s="267" customFormat="1">
      <c r="L1260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33" t="s">
        <v>465</v>
      </c>
      <c r="B1" s="533"/>
      <c r="C1" s="533"/>
      <c r="D1" s="139" t="s">
        <v>588</v>
      </c>
      <c r="E1" s="140">
        <v>15</v>
      </c>
    </row>
    <row r="2" spans="1:5" ht="62.25" customHeight="1">
      <c r="A2" s="534" t="s">
        <v>466</v>
      </c>
      <c r="B2" s="534"/>
      <c r="C2" s="534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7.1'!$A$13:$T$1483,Hashvt!$E$1)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7.2'!$A$13:$AC$1480,Hashvt!$E$1)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7.3'!$A$13:$AC$795,Hashvt!$E$1)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7.4'!$A$13:$AC$794,Hashvt!$E$1)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7.5'!$A$13:$AC$1480,Hashvt!$E$1)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7.6'!$A$13:$AC$1480,Hashvt!$E$1)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7.7'!$A$13:$AC$1480,Hashvt!$E$1)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7.9'!$A$13:$AC$1480,Hashvt!$E$1)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7.8'!$A$13:$AC$1480,Hashvt!$E$1)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7.10'!$A$13:$AC$1480,Hashvt!$E$1)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7.11'!$A$13:$AC$1480,Hashvt!$E$1)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7.12'!$A$13:$P$1480,Hashvt!$E$1)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7.13'!$A$13:$P$1476,Hashvt!$E$1)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535" t="s">
        <v>484</v>
      </c>
      <c r="B19" s="536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537" t="s">
        <v>43</v>
      </c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547" t="s">
        <v>98</v>
      </c>
      <c r="I4" s="547" t="s">
        <v>99</v>
      </c>
      <c r="J4" s="550" t="s">
        <v>100</v>
      </c>
      <c r="K4" s="550" t="s">
        <v>101</v>
      </c>
      <c r="L4" s="553" t="s">
        <v>102</v>
      </c>
      <c r="M4" s="556" t="s">
        <v>103</v>
      </c>
      <c r="N4" s="544" t="s">
        <v>585</v>
      </c>
      <c r="O4" s="538" t="s">
        <v>586</v>
      </c>
      <c r="P4" s="539"/>
      <c r="Q4" s="539"/>
      <c r="R4" s="539"/>
      <c r="S4" s="539"/>
      <c r="T4" s="539"/>
      <c r="U4" s="540"/>
      <c r="V4" s="538" t="s">
        <v>587</v>
      </c>
      <c r="W4" s="539"/>
      <c r="X4" s="539"/>
      <c r="Y4" s="539"/>
      <c r="Z4" s="539"/>
      <c r="AA4" s="539"/>
      <c r="AB4" s="540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548"/>
      <c r="I5" s="548"/>
      <c r="J5" s="551"/>
      <c r="K5" s="551"/>
      <c r="L5" s="554"/>
      <c r="M5" s="557"/>
      <c r="N5" s="545"/>
      <c r="O5" s="541"/>
      <c r="P5" s="542"/>
      <c r="Q5" s="542"/>
      <c r="R5" s="542"/>
      <c r="S5" s="542"/>
      <c r="T5" s="542"/>
      <c r="U5" s="543"/>
      <c r="V5" s="541"/>
      <c r="W5" s="542"/>
      <c r="X5" s="542"/>
      <c r="Y5" s="542"/>
      <c r="Z5" s="542"/>
      <c r="AA5" s="542"/>
      <c r="AB5" s="543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549"/>
      <c r="I6" s="549"/>
      <c r="J6" s="552"/>
      <c r="K6" s="552"/>
      <c r="L6" s="555"/>
      <c r="M6" s="558"/>
      <c r="N6" s="546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825184.8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225133.40000000005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600051.4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825184.8</v>
      </c>
      <c r="O9" s="154">
        <f t="shared" ref="O9:AB9" si="1">+O8-O54-O593</f>
        <v>225133.40000000005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600051.4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63804.200000000012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19036.199999999997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44768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8738.5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4647.3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4091.2000000000003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8738.5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4647.3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4091.2000000000003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8316.5000000000018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4264.0999999999995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4052.4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2251.4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2251.4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137.80000000000001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137.80000000000001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3" s="169">
        <f>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69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69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36" s="169">
        <f>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69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69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69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69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7.2'!N51+'havelvac 7.3'!N51+'havelvac 7.4'!N51+'havelvac 7.5'!N51+'havelvac 7.6'!N51+'havelvac 7.7'!N51+'havelvac 7.9'!N51+'havelvac 7.8'!N51+'havelvac 7.10'!N51+'havelvac 7.11'!N51+'havelvac 7.12'!N51+'havelvac 7.13'!N51</f>
        <v>4052.4</v>
      </c>
      <c r="O44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7.2'!P51+'havelvac 7.3'!P51+'havelvac 7.4'!P51+'havelvac 7.5'!P51+'havelvac 7.6'!P51+'havelvac 7.7'!P51+'havelvac 7.9'!P51+'havelvac 7.8'!P51+'havelvac 7.10'!P51+'havelvac 7.11'!P51+'havelvac 7.12'!P51+'havelvac 7.13'!P51</f>
        <v>4052.4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83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7.2'!N55+'havelvac 7.3'!N55+'havelvac 7.4'!N55+'havelvac 7.5'!N55+'havelvac 7.6'!N55+'havelvac 7.7'!N55+'havelvac 7.9'!N55+'havelvac 7.8'!N55+'havelvac 7.10'!N55+'havelvac 7.11'!N55+'havelvac 7.12'!N55+'havelvac 7.13'!N55</f>
        <v>422</v>
      </c>
      <c r="O48" s="169">
        <f>+'havelvac 7.2'!O55+'havelvac 7.3'!O55+'havelvac 7.4'!O55+'havelvac 7.5'!O55+'havelvac 7.6'!O55+'havelvac 7.7'!O55+'havelvac 7.9'!O55+'havelvac 7.8'!O55+'havelvac 7.10'!O55+'havelvac 7.11'!O55+'havelvac 7.12'!O55+'havelvac 7.13'!O55</f>
        <v>383.2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7.2'!P55+'havelvac 7.3'!P55+'havelvac 7.4'!P55+'havelvac 7.5'!P55+'havelvac 7.6'!P55+'havelvac 7.7'!P55+'havelvac 7.9'!P55+'havelvac 7.8'!P55+'havelvac 7.10'!P55+'havelvac 7.11'!P55+'havelvac 7.12'!P55+'havelvac 7.13'!P55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3" s="169">
        <f>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74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7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78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76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83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69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74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7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7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76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7.2'!N84+'havelvac 7.3'!N84+'havelvac 7.4'!N84+'havelvac 7.5'!N84+'havelvac 7.6'!N84+'havelvac 7.7'!N84+'havelvac 7.9'!N84+'havelvac 7.8'!N84+'havelvac 7.10'!N84+'havelvac 7.11'!N84+'havelvac 7.12'!N84+'havelvac 7.13'!N84</f>
        <v>40676.800000000003</v>
      </c>
      <c r="O74" s="183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7.2'!P84+'havelvac 7.3'!P84+'havelvac 7.4'!P84+'havelvac 7.5'!P84+'havelvac 7.6'!P84+'havelvac 7.7'!P84+'havelvac 7.9'!P84+'havelvac 7.8'!P84+'havelvac 7.10'!P84+'havelvac 7.11'!P84+'havelvac 7.12'!P84+'havelvac 7.13'!P84</f>
        <v>40676.800000000003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69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7.2'!N86+'havelvac 7.3'!N86+'havelvac 7.4'!N86+'havelvac 7.5'!N86+'havelvac 7.6'!N86+'havelvac 7.7'!N86+'havelvac 7.9'!N86+'havelvac 7.8'!N86+'havelvac 7.10'!N86+'havelvac 7.11'!N86+'havelvac 7.12'!N86+'havelvac 7.13'!N86</f>
        <v>40676.800000000003</v>
      </c>
      <c r="O76" s="183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7.2'!P86+'havelvac 7.3'!P86+'havelvac 7.4'!P86+'havelvac 7.5'!P86+'havelvac 7.6'!P86+'havelvac 7.7'!P86+'havelvac 7.9'!P86+'havelvac 7.8'!P86+'havelvac 7.10'!P86+'havelvac 7.11'!P86+'havelvac 7.12'!P86+'havelvac 7.13'!P86</f>
        <v>40676.800000000003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69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7.2'!N88+'havelvac 7.3'!N88+'havelvac 7.4'!N88+'havelvac 7.5'!N88+'havelvac 7.6'!N88+'havelvac 7.7'!N88+'havelvac 7.9'!N88+'havelvac 7.8'!N88+'havelvac 7.10'!N88+'havelvac 7.11'!N88+'havelvac 7.12'!N88+'havelvac 7.13'!N88</f>
        <v>40676.800000000003</v>
      </c>
      <c r="O78" s="183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7.2'!P88+'havelvac 7.3'!P88+'havelvac 7.4'!P88+'havelvac 7.5'!P88+'havelvac 7.6'!P88+'havelvac 7.7'!P88+'havelvac 7.9'!P88+'havelvac 7.8'!P88+'havelvac 7.10'!P88+'havelvac 7.11'!P88+'havelvac 7.12'!P88+'havelvac 7.13'!P88</f>
        <v>40676.800000000003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7.2'!N90+'havelvac 7.3'!N90+'havelvac 7.4'!N90+'havelvac 7.5'!N90+'havelvac 7.6'!N90+'havelvac 7.7'!N90+'havelvac 7.9'!N90+'havelvac 7.8'!N90+'havelvac 7.10'!N90+'havelvac 7.11'!N90+'havelvac 7.12'!N90+'havelvac 7.13'!N90</f>
        <v>40676.800000000003</v>
      </c>
      <c r="O79" s="169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7.2'!P90+'havelvac 7.3'!P90+'havelvac 7.4'!P90+'havelvac 7.5'!P90+'havelvac 7.6'!P90+'havelvac 7.7'!P90+'havelvac 7.9'!P90+'havelvac 7.8'!P90+'havelvac 7.10'!P90+'havelvac 7.11'!P90+'havelvac 7.12'!P90+'havelvac 7.13'!P90</f>
        <v>40676.800000000003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74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76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78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76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7.2'!N99+'havelvac 7.3'!N99+'havelvac 7.4'!N99+'havelvac 7.5'!N99+'havelvac 7.6'!N99+'havelvac 7.7'!N99+'havelvac 7.9'!N99+'havelvac 7.8'!N99+'havelvac 7.10'!N99+'havelvac 7.11'!N99+'havelvac 7.12'!N99+'havelvac 7.13'!N99</f>
        <v>14388.9</v>
      </c>
      <c r="O86" s="183">
        <f>+'havelvac 7.2'!O99+'havelvac 7.3'!O99+'havelvac 7.4'!O99+'havelvac 7.5'!O99+'havelvac 7.6'!O99+'havelvac 7.7'!O99+'havelvac 7.9'!O99+'havelvac 7.8'!O99+'havelvac 7.10'!O99+'havelvac 7.11'!O99+'havelvac 7.12'!O99+'havelvac 7.13'!O99</f>
        <v>14388.9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69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7.2'!N101+'havelvac 7.3'!N101+'havelvac 7.4'!N101+'havelvac 7.5'!N101+'havelvac 7.6'!N101+'havelvac 7.7'!N101+'havelvac 7.9'!N101+'havelvac 7.8'!N101+'havelvac 7.10'!N101+'havelvac 7.11'!N101+'havelvac 7.12'!N101+'havelvac 7.13'!N101</f>
        <v>14388.9</v>
      </c>
      <c r="O88" s="169">
        <f>+'havelvac 7.2'!O101+'havelvac 7.3'!O101+'havelvac 7.4'!O101+'havelvac 7.5'!O101+'havelvac 7.6'!O101+'havelvac 7.7'!O101+'havelvac 7.9'!O101+'havelvac 7.8'!O101+'havelvac 7.10'!O101+'havelvac 7.11'!O101+'havelvac 7.12'!O101+'havelvac 7.13'!O101</f>
        <v>14388.9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83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7.2'!N103+'havelvac 7.3'!N103+'havelvac 7.4'!N103+'havelvac 7.5'!N103+'havelvac 7.6'!N103+'havelvac 7.7'!N103+'havelvac 7.9'!N103+'havelvac 7.8'!N103+'havelvac 7.10'!N103+'havelvac 7.11'!N103+'havelvac 7.12'!N103+'havelvac 7.13'!N103</f>
        <v>14388.9</v>
      </c>
      <c r="O90" s="169">
        <f>+'havelvac 7.2'!O103+'havelvac 7.3'!O103+'havelvac 7.4'!O103+'havelvac 7.5'!O103+'havelvac 7.6'!O103+'havelvac 7.7'!O103+'havelvac 7.9'!O103+'havelvac 7.8'!O103+'havelvac 7.10'!O103+'havelvac 7.11'!O103+'havelvac 7.12'!O103+'havelvac 7.13'!O103</f>
        <v>14388.9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69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92" s="157">
        <f>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76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74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76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78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76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83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69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69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69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69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74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76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78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76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83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69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69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69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83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6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74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76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78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76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83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69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69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121224.70000000001</v>
      </c>
      <c r="O127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27530.7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93694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83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69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83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69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69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83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69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7.2'!N165+'havelvac 7.3'!N165+'havelvac 7.4'!N165+'havelvac 7.5'!N165+'havelvac 7.6'!N165+'havelvac 7.7'!N165+'havelvac 7.9'!N165+'havelvac 7.8'!N165+'havelvac 7.10'!N165+'havelvac 7.11'!N165+'havelvac 7.12'!N165+'havelvac 7.13'!N165</f>
        <v>230.3</v>
      </c>
      <c r="O136" s="169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7.2'!P165+'havelvac 7.3'!P165+'havelvac 7.4'!P165+'havelvac 7.5'!P165+'havelvac 7.6'!P165+'havelvac 7.7'!P165+'havelvac 7.9'!P165+'havelvac 7.8'!P165+'havelvac 7.10'!P165+'havelvac 7.11'!P165+'havelvac 7.12'!P165+'havelvac 7.13'!P165</f>
        <v>230.3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230.3</v>
      </c>
      <c r="O138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230.3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69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230.3</v>
      </c>
      <c r="O140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230.3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7.2'!N170+'havelvac 7.3'!N170+'havelvac 7.4'!N170+'havelvac 7.5'!N170+'havelvac 7.6'!N170+'havelvac 7.7'!N170+'havelvac 7.9'!N170+'havelvac 7.8'!N170+'havelvac 7.10'!N170+'havelvac 7.11'!N170+'havelvac 7.12'!N170+'havelvac 7.13'!N170</f>
        <v>230.3</v>
      </c>
      <c r="O141" s="169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7.2'!P170+'havelvac 7.3'!P170+'havelvac 7.4'!P170+'havelvac 7.5'!P170+'havelvac 7.6'!P170+'havelvac 7.7'!P170+'havelvac 7.9'!P170+'havelvac 7.8'!P170+'havelvac 7.10'!P170+'havelvac 7.11'!P170+'havelvac 7.12'!P170+'havelvac 7.13'!P170</f>
        <v>230.3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83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83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83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69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83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69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83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83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69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7.2'!N172+'havelvac 7.3'!N172+'havelvac 7.4'!N172+'havelvac 7.5'!N172+'havelvac 7.6'!N172+'havelvac 7.7'!N172+'havelvac 7.9'!N172+'havelvac 7.8'!N172+'havelvac 7.10'!N172+'havelvac 7.11'!N172+'havelvac 7.12'!N172+'havelvac 7.13'!N172</f>
        <v>115539.7</v>
      </c>
      <c r="O159" s="169">
        <f>+'havelvac 7.2'!O172+'havelvac 7.3'!O172+'havelvac 7.4'!O172+'havelvac 7.5'!O172+'havelvac 7.6'!O172+'havelvac 7.7'!O172+'havelvac 7.9'!O172+'havelvac 7.8'!O172+'havelvac 7.10'!O172+'havelvac 7.11'!O172+'havelvac 7.12'!O172+'havelvac 7.13'!O172</f>
        <v>22076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7.2'!P172+'havelvac 7.3'!P172+'havelvac 7.4'!P172+'havelvac 7.5'!P172+'havelvac 7.6'!P172+'havelvac 7.7'!P172+'havelvac 7.9'!P172+'havelvac 7.8'!P172+'havelvac 7.10'!P172+'havelvac 7.11'!P172+'havelvac 7.12'!P172+'havelvac 7.13'!P172</f>
        <v>93463.700000000012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115539.7</v>
      </c>
      <c r="O161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22076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93463.700000000012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83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7.2'!N176+'havelvac 7.3'!N176+'havelvac 7.4'!N176+'havelvac 7.5'!N176+'havelvac 7.6'!N176+'havelvac 7.7'!N176+'havelvac 7.9'!N176+'havelvac 7.8'!N176+'havelvac 7.10'!N176+'havelvac 7.11'!N176+'havelvac 7.12'!N176+'havelvac 7.13'!N176</f>
        <v>316.10000000000002</v>
      </c>
      <c r="O163" s="169">
        <f>+'havelvac 7.2'!O176+'havelvac 7.3'!O176+'havelvac 7.4'!O176+'havelvac 7.5'!O176+'havelvac 7.6'!O176+'havelvac 7.7'!O176+'havelvac 7.9'!O176+'havelvac 7.8'!O176+'havelvac 7.10'!O176+'havelvac 7.11'!O176+'havelvac 7.12'!O176+'havelvac 7.13'!O176</f>
        <v>316.10000000000002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7.2'!N177+'havelvac 7.3'!N177+'havelvac 7.4'!N177+'havelvac 7.5'!N177+'havelvac 7.6'!N177+'havelvac 7.7'!N177+'havelvac 7.9'!N177+'havelvac 7.8'!N177+'havelvac 7.10'!N177+'havelvac 7.11'!N177+'havelvac 7.12'!N177+'havelvac 7.13'!N177</f>
        <v>316.10000000000002</v>
      </c>
      <c r="O164" s="183">
        <f>+'havelvac 7.2'!O177+'havelvac 7.3'!O177+'havelvac 7.4'!O177+'havelvac 7.5'!O177+'havelvac 7.6'!O177+'havelvac 7.7'!O177+'havelvac 7.9'!O177+'havelvac 7.8'!O177+'havelvac 7.10'!O177+'havelvac 7.11'!O177+'havelvac 7.12'!O177+'havelvac 7.13'!O177</f>
        <v>316.10000000000002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69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69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7.2'!N181+'havelvac 7.3'!N181+'havelvac 7.4'!N181+'havelvac 7.5'!N181+'havelvac 7.6'!N181+'havelvac 7.7'!N181+'havelvac 7.9'!N181+'havelvac 7.8'!N181+'havelvac 7.10'!N181+'havelvac 7.11'!N181+'havelvac 7.12'!N181+'havelvac 7.13'!N181</f>
        <v>8485.2999999999993</v>
      </c>
      <c r="O168" s="178">
        <f>+'havelvac 7.2'!O181+'havelvac 7.3'!O181+'havelvac 7.4'!O181+'havelvac 7.5'!O181+'havelvac 7.6'!O181+'havelvac 7.7'!O181+'havelvac 7.9'!O181+'havelvac 7.8'!O181+'havelvac 7.10'!O181+'havelvac 7.11'!O181+'havelvac 7.12'!O181+'havelvac 7.13'!O181</f>
        <v>8485.2999999999993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69" s="176">
        <f>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7.2'!N185+'havelvac 7.3'!N185+'havelvac 7.4'!N185+'havelvac 7.5'!N185+'havelvac 7.6'!N185+'havelvac 7.7'!N185+'havelvac 7.9'!N185+'havelvac 7.8'!N185+'havelvac 7.10'!N185+'havelvac 7.11'!N185+'havelvac 7.12'!N185+'havelvac 7.13'!N185</f>
        <v>1478.8000000000002</v>
      </c>
      <c r="O172" s="183">
        <f>+'havelvac 7.2'!O185+'havelvac 7.3'!O185+'havelvac 7.4'!O185+'havelvac 7.5'!O185+'havelvac 7.6'!O185+'havelvac 7.7'!O185+'havelvac 7.9'!O185+'havelvac 7.8'!O185+'havelvac 7.10'!O185+'havelvac 7.11'!O185+'havelvac 7.12'!O185+'havelvac 7.13'!O185</f>
        <v>1055.2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7.2'!P185+'havelvac 7.3'!P185+'havelvac 7.4'!P185+'havelvac 7.5'!P185+'havelvac 7.6'!P185+'havelvac 7.7'!P185+'havelvac 7.9'!P185+'havelvac 7.8'!P185+'havelvac 7.10'!P185+'havelvac 7.11'!P185+'havelvac 7.12'!P185+'havelvac 7.13'!P185</f>
        <v>423.6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73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75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50.8</v>
      </c>
      <c r="O176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50.8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83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50.8</v>
      </c>
      <c r="O179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50.8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83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69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74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7.2'!N200+'havelvac 7.3'!N200+'havelvac 7.4'!N200+'havelvac 7.5'!N200+'havelvac 7.6'!N200+'havelvac 7.7'!N200+'havelvac 7.9'!N200+'havelvac 7.8'!N200+'havelvac 7.10'!N200+'havelvac 7.11'!N200+'havelvac 7.12'!N200+'havelvac 7.13'!N200</f>
        <v>61446.100000000006</v>
      </c>
      <c r="O191" s="176">
        <f>+'havelvac 7.2'!O200+'havelvac 7.3'!O200+'havelvac 7.4'!O200+'havelvac 7.5'!O200+'havelvac 7.6'!O200+'havelvac 7.7'!O200+'havelvac 7.9'!O200+'havelvac 7.8'!O200+'havelvac 7.10'!O200+'havelvac 7.11'!O200+'havelvac 7.12'!O200+'havelvac 7.13'!O200</f>
        <v>8319.4000000000015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7.2'!P200+'havelvac 7.3'!P200+'havelvac 7.4'!P200+'havelvac 7.5'!P200+'havelvac 7.6'!P200+'havelvac 7.7'!P200+'havelvac 7.9'!P200+'havelvac 7.8'!P200+'havelvac 7.10'!P200+'havelvac 7.11'!P200+'havelvac 7.12'!P200+'havelvac 7.13'!P200</f>
        <v>53126.700000000004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8319.4000000000015</v>
      </c>
      <c r="O192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8319.4000000000015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74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76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78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76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83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69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7.2'!N217+'havelvac 7.3'!N217+'havelvac 7.4'!N217+'havelvac 7.5'!N217+'havelvac 7.6'!N217+'havelvac 7.7'!N217+'havelvac 7.9'!N217+'havelvac 7.8'!N217+'havelvac 7.10'!N217+'havelvac 7.11'!N217+'havelvac 7.12'!N217+'havelvac 7.13'!N217</f>
        <v>37</v>
      </c>
      <c r="O201" s="183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7.2'!P217+'havelvac 7.3'!P217+'havelvac 7.4'!P217+'havelvac 7.5'!P217+'havelvac 7.6'!P217+'havelvac 7.7'!P217+'havelvac 7.9'!P217+'havelvac 7.8'!P217+'havelvac 7.10'!P217+'havelvac 7.11'!P217+'havelvac 7.12'!P217+'havelvac 7.13'!P217</f>
        <v>37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69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7.2'!N219+'havelvac 7.3'!N219+'havelvac 7.4'!N219+'havelvac 7.5'!N219+'havelvac 7.6'!N219+'havelvac 7.7'!N219+'havelvac 7.9'!N219+'havelvac 7.8'!N219+'havelvac 7.10'!N219+'havelvac 7.11'!N219+'havelvac 7.12'!N219+'havelvac 7.13'!N219</f>
        <v>37</v>
      </c>
      <c r="O203" s="183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7.2'!P219+'havelvac 7.3'!P219+'havelvac 7.4'!P219+'havelvac 7.5'!P219+'havelvac 7.6'!P219+'havelvac 7.7'!P219+'havelvac 7.9'!P219+'havelvac 7.8'!P219+'havelvac 7.10'!P219+'havelvac 7.11'!P219+'havelvac 7.12'!P219+'havelvac 7.13'!P219</f>
        <v>37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69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83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69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69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7.2'!N224+'havelvac 7.3'!N224+'havelvac 7.4'!N224+'havelvac 7.5'!N224+'havelvac 7.6'!N224+'havelvac 7.7'!N224+'havelvac 7.9'!N224+'havelvac 7.8'!N224+'havelvac 7.10'!N224+'havelvac 7.11'!N224+'havelvac 7.12'!N224+'havelvac 7.13'!N224</f>
        <v>39825.599999999999</v>
      </c>
      <c r="O208" s="183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7.2'!P224+'havelvac 7.3'!P224+'havelvac 7.4'!P224+'havelvac 7.5'!P224+'havelvac 7.6'!P224+'havelvac 7.7'!P224+'havelvac 7.9'!P224+'havelvac 7.8'!P224+'havelvac 7.10'!P224+'havelvac 7.11'!P224+'havelvac 7.12'!P224+'havelvac 7.13'!P224</f>
        <v>39825.599999999999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69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69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83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69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83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69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69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69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76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78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76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83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69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83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69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74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76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78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69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74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76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78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7.2'!N307+'havelvac 7.3'!N307+'havelvac 7.4'!N307+'havelvac 7.5'!N307+'havelvac 7.6'!N307+'havelvac 7.7'!N307+'havelvac 7.9'!N307+'havelvac 7.8'!N307+'havelvac 7.10'!N307+'havelvac 7.11'!N307+'havelvac 7.12'!N307+'havelvac 7.13'!N305</f>
        <v>80</v>
      </c>
      <c r="O259" s="176">
        <f>+'havelvac 7.2'!O307+'havelvac 7.3'!O307+'havelvac 7.4'!O307+'havelvac 7.5'!O307+'havelvac 7.6'!O307+'havelvac 7.7'!O307+'havelvac 7.9'!O307+'havelvac 7.8'!O307+'havelvac 7.10'!O307+'havelvac 7.11'!O307+'havelvac 7.12'!O307+'havelvac 7.13'!O305</f>
        <v>80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83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7.2'!N309+'havelvac 7.3'!N309+'havelvac 7.4'!N309+'havelvac 7.5'!N309+'havelvac 7.6'!N309+'havelvac 7.7'!N309+'havelvac 7.9'!N309+'havelvac 7.8'!N309+'havelvac 7.10'!N309+'havelvac 7.11'!N309+'havelvac 7.12'!N309+'havelvac 7.13'!N307</f>
        <v>5325.7</v>
      </c>
      <c r="O261" s="169">
        <f>+'havelvac 7.2'!O309+'havelvac 7.3'!O309+'havelvac 7.4'!O309+'havelvac 7.5'!O309+'havelvac 7.6'!O309+'havelvac 7.7'!O309+'havelvac 7.9'!O309+'havelvac 7.8'!O309+'havelvac 7.10'!O309+'havelvac 7.11'!O309+'havelvac 7.12'!O309+'havelvac 7.13'!O307</f>
        <v>5325.7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7.2'!N310+'havelvac 7.3'!N310+'havelvac 7.4'!N310+'havelvac 7.5'!N310+'havelvac 7.6'!N310+'havelvac 7.7'!N310+'havelvac 7.9'!N310+'havelvac 7.8'!N310+'havelvac 7.10'!N310+'havelvac 7.11'!N310+'havelvac 7.12'!N310+'havelvac 7.13'!N308</f>
        <v>80</v>
      </c>
      <c r="O262" s="169">
        <f>+'havelvac 7.2'!O310+'havelvac 7.3'!O310+'havelvac 7.4'!O310+'havelvac 7.5'!O310+'havelvac 7.6'!O310+'havelvac 7.7'!O310+'havelvac 7.9'!O310+'havelvac 7.8'!O310+'havelvac 7.10'!O310+'havelvac 7.11'!O310+'havelvac 7.12'!O310+'havelvac 7.13'!O308</f>
        <v>80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69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7.2'!N312+'havelvac 7.3'!N312+'havelvac 7.4'!N312+'havelvac 7.5'!N312+'havelvac 7.6'!N312+'havelvac 7.7'!N312+'havelvac 7.9'!N312+'havelvac 7.8'!N312+'havelvac 7.10'!N312+'havelvac 7.11'!N312+'havelvac 7.12'!N312+'havelvac 7.13'!N310</f>
        <v>5325.7</v>
      </c>
      <c r="O264" s="169">
        <f>+'havelvac 7.2'!O312+'havelvac 7.3'!O312+'havelvac 7.4'!O312+'havelvac 7.5'!O312+'havelvac 7.6'!O312+'havelvac 7.7'!O312+'havelvac 7.9'!O312+'havelvac 7.8'!O312+'havelvac 7.10'!O312+'havelvac 7.11'!O312+'havelvac 7.12'!O312+'havelvac 7.13'!O310</f>
        <v>5325.7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69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7.2'!N314+'havelvac 7.3'!N314+'havelvac 7.4'!N314+'havelvac 7.5'!N314+'havelvac 7.6'!N314+'havelvac 7.7'!N314+'havelvac 7.9'!N314+'havelvac 7.8'!N314+'havelvac 7.10'!N314+'havelvac 7.11'!N314+'havelvac 7.12'!N314+'havelvac 7.13'!N312</f>
        <v>49</v>
      </c>
      <c r="O266" s="183">
        <f>+'havelvac 7.2'!O314+'havelvac 7.3'!O314+'havelvac 7.4'!O314+'havelvac 7.5'!O314+'havelvac 7.6'!O314+'havelvac 7.7'!O314+'havelvac 7.9'!O314+'havelvac 7.8'!O314+'havelvac 7.10'!O314+'havelvac 7.11'!O314+'havelvac 7.12'!O314+'havelvac 7.13'!O312</f>
        <v>49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49</v>
      </c>
      <c r="O267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49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83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69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57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74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76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78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69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69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83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69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69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69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69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69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69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7.2'!N364+'havelvac 7.3'!N364+'havelvac 7.4'!N364+'havelvac 7.5'!N364+'havelvac 7.6'!N364+'havelvac 7.7'!N364+'havelvac 7.9'!N364+'havelvac 7.8'!N364+'havelvac 7.10'!N364+'havelvac 7.11'!N364+'havelvac 7.12'!N364+'havelvac 7.13'!N362</f>
        <v>84348.900000000009</v>
      </c>
      <c r="O326" s="169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7.2'!P364+'havelvac 7.3'!P364+'havelvac 7.4'!P364+'havelvac 7.5'!P364+'havelvac 7.6'!P364+'havelvac 7.7'!P364+'havelvac 7.9'!P364+'havelvac 7.8'!P364+'havelvac 7.10'!P364+'havelvac 7.11'!P364+'havelvac 7.12'!P364+'havelvac 7.13'!P362</f>
        <v>84348.900000000009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83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7.2'!N366+'havelvac 7.3'!N366+'havelvac 7.4'!N366+'havelvac 7.5'!N366+'havelvac 7.6'!N366+'havelvac 7.7'!N366+'havelvac 7.9'!N366+'havelvac 7.8'!N366+'havelvac 7.10'!N366+'havelvac 7.11'!N366+'havelvac 7.12'!N366+'havelvac 7.13'!N364</f>
        <v>84348.900000000009</v>
      </c>
      <c r="O330" s="169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7.2'!P366+'havelvac 7.3'!P366+'havelvac 7.4'!P366+'havelvac 7.5'!P366+'havelvac 7.6'!P366+'havelvac 7.7'!P366+'havelvac 7.9'!P366+'havelvac 7.8'!P366+'havelvac 7.10'!P366+'havelvac 7.11'!P366+'havelvac 7.12'!P366+'havelvac 7.13'!P364</f>
        <v>84348.900000000009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74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76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78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69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74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76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78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76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83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69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69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69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83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69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69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83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69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69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69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69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69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83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69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69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69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69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83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69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83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69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83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69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83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69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69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83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76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74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7.2'!N420+'havelvac 7.3'!N420+'havelvac 7.4'!N420+'havelvac 7.5'!N420+'havelvac 7.6'!N420+'havelvac 7.7'!N420+'havelvac 7.9'!N420+'havelvac 7.8'!N420+'havelvac 7.10'!N420+'havelvac 7.11'!N420+'havelvac 7.12'!N420+'havelvac 7.13'!N418</f>
        <v>39046</v>
      </c>
      <c r="O399" s="176">
        <f>+'havelvac 7.2'!O420+'havelvac 7.3'!O420+'havelvac 7.4'!O420+'havelvac 7.5'!O420+'havelvac 7.6'!O420+'havelvac 7.7'!O420+'havelvac 7.9'!O420+'havelvac 7.8'!O420+'havelvac 7.10'!O420+'havelvac 7.11'!O420+'havelvac 7.12'!O420+'havelvac 7.13'!O418</f>
        <v>39046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78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6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69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6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69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69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83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76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74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76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78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76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83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76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83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7.2'!N435+'havelvac 7.3'!N435+'havelvac 7.4'!N435+'havelvac 7.5'!N435+'havelvac 7.6'!N435+'havelvac 7.7'!N435+'havelvac 7.9'!N435+'havelvac 7.8'!N435+'havelvac 7.10'!N435+'havelvac 7.11'!N435+'havelvac 7.12'!N435+'havelvac 7.13'!N93</f>
        <v>473547.8</v>
      </c>
      <c r="O425" s="169">
        <f>+'havelvac 7.2'!O435+'havelvac 7.3'!O435+'havelvac 7.4'!O435+'havelvac 7.5'!O435+'havelvac 7.6'!O435+'havelvac 7.7'!O435+'havelvac 7.9'!O435+'havelvac 7.8'!O435+'havelvac 7.10'!O435+'havelvac 7.11'!O435+'havelvac 7.12'!O435+'havelvac 7.13'!O93</f>
        <v>134147.29999999999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7.2'!P435+'havelvac 7.3'!P435+'havelvac 7.4'!P435+'havelvac 7.5'!P435+'havelvac 7.6'!P435+'havelvac 7.7'!P435+'havelvac 7.9'!P435+'havelvac 7.8'!P435+'havelvac 7.10'!P435+'havelvac 7.11'!P435+'havelvac 7.12'!P435+'havelvac 7.13'!P93</f>
        <v>339400.5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83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7.2'!N437+'havelvac 7.3'!N437+'havelvac 7.4'!N437+'havelvac 7.5'!N437+'havelvac 7.6'!N437+'havelvac 7.7'!N437+'havelvac 7.9'!N437+'havelvac 7.8'!N437+'havelvac 7.10'!N437+'havelvac 7.11'!N437+'havelvac 7.12'!N437+'havelvac 7.13'!N435</f>
        <v>473547.8</v>
      </c>
      <c r="O427" s="169">
        <f>+'havelvac 7.2'!O437+'havelvac 7.3'!O437+'havelvac 7.4'!O437+'havelvac 7.5'!O437+'havelvac 7.6'!O437+'havelvac 7.7'!O437+'havelvac 7.9'!O437+'havelvac 7.8'!O437+'havelvac 7.10'!O437+'havelvac 7.11'!O437+'havelvac 7.12'!O437+'havelvac 7.13'!O435</f>
        <v>134147.29999999999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7.2'!P437+'havelvac 7.3'!P437+'havelvac 7.4'!P437+'havelvac 7.5'!P437+'havelvac 7.6'!P437+'havelvac 7.7'!P437+'havelvac 7.9'!P437+'havelvac 7.8'!P437+'havelvac 7.10'!P437+'havelvac 7.11'!P437+'havelvac 7.12'!P437+'havelvac 7.13'!P435</f>
        <v>339400.5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69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7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83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69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17226.099999999999</v>
      </c>
      <c r="O433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17226.099999999999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7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7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17226.099999999999</v>
      </c>
      <c r="O438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17226.099999999999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7.2'!N449+'havelvac 7.3'!N449+'havelvac 7.4'!N449+'havelvac 7.5'!N449+'havelvac 7.6'!N449+'havelvac 7.7'!N449+'havelvac 7.9'!N449+'havelvac 7.8'!N449+'havelvac 7.10'!N449+'havelvac 7.11'!N449+'havelvac 7.12'!N449+'havelvac 7.13'!N447</f>
        <v>335519.5</v>
      </c>
      <c r="O439" s="169">
        <f>+'havelvac 7.2'!O449+'havelvac 7.3'!O449+'havelvac 7.4'!O449+'havelvac 7.5'!O449+'havelvac 7.6'!O449+'havelvac 7.7'!O449+'havelvac 7.9'!O449+'havelvac 7.8'!O449+'havelvac 7.10'!O449+'havelvac 7.11'!O449+'havelvac 7.12'!O449+'havelvac 7.13'!O447</f>
        <v>24340.899999999998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7.2'!P449+'havelvac 7.3'!P449+'havelvac 7.4'!P449+'havelvac 7.5'!P449+'havelvac 7.6'!P449+'havelvac 7.7'!P449+'havelvac 7.9'!P449+'havelvac 7.8'!P449+'havelvac 7.10'!P449+'havelvac 7.11'!P449+'havelvac 7.12'!P449+'havelvac 7.13'!P447</f>
        <v>311178.60000000003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69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7.2'!N451+'havelvac 7.3'!N451+'havelvac 7.4'!N451+'havelvac 7.5'!N451+'havelvac 7.6'!N451+'havelvac 7.7'!N451+'havelvac 7.9'!N451+'havelvac 7.8'!N451+'havelvac 7.10'!N451+'havelvac 7.11'!N451+'havelvac 7.12'!N451+'havelvac 7.13'!N449</f>
        <v>24340.899999999998</v>
      </c>
      <c r="O441" s="169">
        <f>+'havelvac 7.2'!O451+'havelvac 7.3'!O451+'havelvac 7.4'!O451+'havelvac 7.5'!O451+'havelvac 7.6'!O451+'havelvac 7.7'!O451+'havelvac 7.9'!O451+'havelvac 7.8'!O451+'havelvac 7.10'!O451+'havelvac 7.11'!O451+'havelvac 7.12'!O451+'havelvac 7.13'!O449</f>
        <v>24340.899999999998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69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6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83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7.2'!N455+'havelvac 7.3'!N455+'havelvac 7.4'!N455+'havelvac 7.5'!N455+'havelvac 7.6'!N455+'havelvac 7.7'!N455+'havelvac 7.9'!N455+'havelvac 7.8'!N455+'havelvac 7.10'!N455+'havelvac 7.11'!N455+'havelvac 7.12'!N455+'havelvac 7.13'!N453</f>
        <v>9326.2000000000007</v>
      </c>
      <c r="O445" s="169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7.2'!P455+'havelvac 7.3'!P455+'havelvac 7.4'!P455+'havelvac 7.5'!P455+'havelvac 7.6'!P455+'havelvac 7.7'!P455+'havelvac 7.9'!P455+'havelvac 7.8'!P455+'havelvac 7.10'!P455+'havelvac 7.11'!P455+'havelvac 7.12'!P455+'havelvac 7.13'!P453</f>
        <v>9326.2000000000007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235961.1</v>
      </c>
      <c r="O446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235961.1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65891.3</v>
      </c>
      <c r="O44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65891.3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7.2'!N458+'havelvac 7.3'!N458+'havelvac 7.4'!N458+'havelvac 7.5'!N458+'havelvac 7.6'!N458+'havelvac 7.7'!N458+'havelvac 7.9'!N458+'havelvac 7.8'!N458+'havelvac 7.10'!N458+'havelvac 7.11'!N458+'havelvac 7.12'!N458+'havelvac 7.13'!N456</f>
        <v>109806.39999999999</v>
      </c>
      <c r="O448" s="178">
        <f>+'havelvac 7.2'!O458+'havelvac 7.3'!O458+'havelvac 7.4'!O458+'havelvac 7.5'!O458+'havelvac 7.6'!O458+'havelvac 7.7'!O458+'havelvac 7.9'!O458+'havelvac 7.8'!O458+'havelvac 7.10'!O458+'havelvac 7.11'!O458+'havelvac 7.12'!O458+'havelvac 7.13'!O456</f>
        <v>109806.39999999999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76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7.2'!N460+'havelvac 7.3'!N460+'havelvac 7.4'!N460+'havelvac 7.5'!N460+'havelvac 7.6'!N460+'havelvac 7.7'!N460+'havelvac 7.9'!N460+'havelvac 7.8'!N460+'havelvac 7.10'!N460+'havelvac 7.11'!N460+'havelvac 7.12'!N460+'havelvac 7.13'!N458</f>
        <v>109806.39999999999</v>
      </c>
      <c r="O450" s="183">
        <f>+'havelvac 7.2'!O460+'havelvac 7.3'!O460+'havelvac 7.4'!O460+'havelvac 7.5'!O460+'havelvac 7.6'!O460+'havelvac 7.7'!O460+'havelvac 7.9'!O460+'havelvac 7.8'!O460+'havelvac 7.10'!O460+'havelvac 7.11'!O460+'havelvac 7.12'!O460+'havelvac 7.13'!O458</f>
        <v>109806.39999999999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69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83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69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7.2'!N467+'havelvac 7.3'!N467+'havelvac 7.4'!N467+'havelvac 7.5'!N467+'havelvac 7.6'!N467+'havelvac 7.7'!N467+'havelvac 7.9'!N467+'havelvac 7.8'!N467+'havelvac 7.10'!N467+'havelvac 7.11'!N467+'havelvac 7.12'!N467+'havelvac 7.13'!N462</f>
        <v>10995.800000000001</v>
      </c>
      <c r="O454" s="178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7.2'!P467+'havelvac 7.3'!P467+'havelvac 7.4'!P467+'havelvac 7.5'!P467+'havelvac 7.6'!P467+'havelvac 7.7'!P467+'havelvac 7.9'!P467+'havelvac 7.8'!P467+'havelvac 7.10'!P467+'havelvac 7.11'!P467+'havelvac 7.12'!P467+'havelvac 7.13'!P462</f>
        <v>10995.800000000001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76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10995.800000000001</v>
      </c>
      <c r="O456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10995.800000000001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78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76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76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83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69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83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69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69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83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69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7.2'!N485+'havelvac 7.3'!N485+'havelvac 7.4'!N485+'havelvac 7.5'!N485+'havelvac 7.6'!N485+'havelvac 7.7'!N485+'havelvac 7.9'!N485+'havelvac 7.8'!N485+'havelvac 7.10'!N485+'havelvac 7.11'!N485+'havelvac 7.12'!N485+'havelvac 7.13'!N483</f>
        <v>37454.800000000003</v>
      </c>
      <c r="O492" s="169">
        <f>+'havelvac 7.2'!O485+'havelvac 7.3'!O485+'havelvac 7.4'!O485+'havelvac 7.5'!O485+'havelvac 7.6'!O485+'havelvac 7.7'!O485+'havelvac 7.9'!O485+'havelvac 7.8'!O485+'havelvac 7.10'!O485+'havelvac 7.11'!O485+'havelvac 7.12'!O485+'havelvac 7.13'!O483</f>
        <v>100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7.2'!P485+'havelvac 7.3'!P485+'havelvac 7.4'!P485+'havelvac 7.5'!P485+'havelvac 7.6'!P485+'havelvac 7.7'!P485+'havelvac 7.9'!P485+'havelvac 7.8'!P485+'havelvac 7.10'!P485+'havelvac 7.11'!P485+'havelvac 7.12'!P485+'havelvac 7.13'!P483</f>
        <v>37354.800000000003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7.2'!N487+'havelvac 7.3'!N487+'havelvac 7.4'!N487+'havelvac 7.5'!N487+'havelvac 7.6'!N487+'havelvac 7.7'!N487+'havelvac 7.9'!N487+'havelvac 7.8'!N487+'havelvac 7.10'!N487+'havelvac 7.11'!N487+'havelvac 7.12'!N487+'havelvac 7.13'!N485</f>
        <v>37454.800000000003</v>
      </c>
      <c r="O494" s="169">
        <f>+'havelvac 7.2'!O487+'havelvac 7.3'!O487+'havelvac 7.4'!O487+'havelvac 7.5'!O487+'havelvac 7.6'!O487+'havelvac 7.7'!O487+'havelvac 7.9'!O487+'havelvac 7.8'!O487+'havelvac 7.10'!O487+'havelvac 7.11'!O487+'havelvac 7.12'!O487+'havelvac 7.13'!O485</f>
        <v>100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7.2'!P487+'havelvac 7.3'!P487+'havelvac 7.4'!P487+'havelvac 7.5'!P487+'havelvac 7.6'!P487+'havelvac 7.7'!P487+'havelvac 7.9'!P487+'havelvac 7.8'!P487+'havelvac 7.10'!P487+'havelvac 7.11'!P487+'havelvac 7.12'!P487+'havelvac 7.13'!P485</f>
        <v>37354.800000000003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69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74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76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78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7.2'!N494+'havelvac 7.3'!N494+'havelvac 7.4'!N494+'havelvac 7.5'!N494+'havelvac 7.6'!N494+'havelvac 7.7'!N494+'havelvac 7.9'!N494+'havelvac 7.8'!N494+'havelvac 7.10'!N494+'havelvac 7.11'!N494+'havelvac 7.12'!N494+'havelvac 7.13'!N490</f>
        <v>37454.800000000003</v>
      </c>
      <c r="O499" s="176">
        <f>+'havelvac 7.2'!O494+'havelvac 7.3'!O494+'havelvac 7.4'!O494+'havelvac 7.5'!O494+'havelvac 7.6'!O494+'havelvac 7.7'!O494+'havelvac 7.9'!O494+'havelvac 7.8'!O494+'havelvac 7.10'!O494+'havelvac 7.11'!O494+'havelvac 7.12'!O494+'havelvac 7.13'!O490</f>
        <v>100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7.2'!P494+'havelvac 7.3'!P494+'havelvac 7.4'!P494+'havelvac 7.5'!P494+'havelvac 7.6'!P494+'havelvac 7.7'!P494+'havelvac 7.9'!P494+'havelvac 7.8'!P494+'havelvac 7.10'!P494+'havelvac 7.11'!P494+'havelvac 7.12'!P494+'havelvac 7.13'!P490</f>
        <v>37354.800000000003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83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6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100</v>
      </c>
      <c r="O502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100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33474.1</v>
      </c>
      <c r="O505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33474.1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7.2'!N501+'havelvac 7.3'!N501+'havelvac 7.4'!N501+'havelvac 7.5'!N501+'havelvac 7.6'!N501+'havelvac 7.7'!N501+'havelvac 7.9'!N501+'havelvac 7.8'!N501+'havelvac 7.10'!N501+'havelvac 7.11'!N501+'havelvac 7.12'!N501+'havelvac 7.13'!N499</f>
        <v>184.7</v>
      </c>
      <c r="O506" s="183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7.2'!P501+'havelvac 7.3'!P501+'havelvac 7.4'!P501+'havelvac 7.5'!P501+'havelvac 7.6'!P501+'havelvac 7.7'!P501+'havelvac 7.9'!P501+'havelvac 7.8'!P501+'havelvac 7.10'!P501+'havelvac 7.11'!P501+'havelvac 7.12'!P501+'havelvac 7.13'!P499</f>
        <v>184.7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7.2'!N502+'havelvac 7.3'!N502+'havelvac 7.4'!N502+'havelvac 7.5'!N502+'havelvac 7.6'!N502+'havelvac 7.7'!N502+'havelvac 7.9'!N502+'havelvac 7.8'!N502+'havelvac 7.10'!N502+'havelvac 7.11'!N502+'havelvac 7.12'!N502+'havelvac 7.13'!N500</f>
        <v>3696</v>
      </c>
      <c r="O507" s="169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7.2'!P502+'havelvac 7.3'!P502+'havelvac 7.4'!P502+'havelvac 7.5'!P502+'havelvac 7.6'!P502+'havelvac 7.7'!P502+'havelvac 7.9'!P502+'havelvac 7.8'!P502+'havelvac 7.10'!P502+'havelvac 7.11'!P502+'havelvac 7.12'!P502+'havelvac 7.13'!P500</f>
        <v>3696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69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83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69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78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76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83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69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69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83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6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69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83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76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78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76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83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69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83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7.2'!N527+'havelvac 7.3'!N527+'havelvac 7.4'!N527+'havelvac 7.5'!N527+'havelvac 7.6'!N527+'havelvac 7.7'!N527+'havelvac 7.9'!N527+'havelvac 7.8'!N527+'havelvac 7.10'!N527+'havelvac 7.11'!N527+'havelvac 7.12'!N527+'havelvac 7.13'!N525</f>
        <v>817.80000000000007</v>
      </c>
      <c r="O543" s="169">
        <f>+'havelvac 7.2'!O527+'havelvac 7.3'!O527+'havelvac 7.4'!O527+'havelvac 7.5'!O527+'havelvac 7.6'!O527+'havelvac 7.7'!O527+'havelvac 7.9'!O527+'havelvac 7.8'!O527+'havelvac 7.10'!O527+'havelvac 7.11'!O527+'havelvac 7.12'!O527+'havelvac 7.13'!O525</f>
        <v>817.80000000000007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74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7.2'!N529+'havelvac 7.3'!N529+'havelvac 7.4'!N529+'havelvac 7.5'!N529+'havelvac 7.6'!N529+'havelvac 7.7'!N529+'havelvac 7.9'!N529+'havelvac 7.8'!N529+'havelvac 7.10'!N529+'havelvac 7.11'!N529+'havelvac 7.12'!N529+'havelvac 7.13'!N527</f>
        <v>817.80000000000007</v>
      </c>
      <c r="O546" s="176">
        <f>+'havelvac 7.2'!O529+'havelvac 7.3'!O529+'havelvac 7.4'!O529+'havelvac 7.5'!O529+'havelvac 7.6'!O529+'havelvac 7.7'!O529+'havelvac 7.9'!O529+'havelvac 7.8'!O529+'havelvac 7.10'!O529+'havelvac 7.11'!O529+'havelvac 7.12'!O529+'havelvac 7.13'!O527</f>
        <v>817.80000000000007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78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7.2'!N532+'havelvac 7.3'!N532+'havelvac 7.4'!N532+'havelvac 7.5'!N532+'havelvac 7.6'!N532+'havelvac 7.7'!N532+'havelvac 7.9'!N532+'havelvac 7.8'!N532+'havelvac 7.10'!N532+'havelvac 7.11'!N532+'havelvac 7.12'!N532+'havelvac 7.13'!N529</f>
        <v>817.80000000000007</v>
      </c>
      <c r="O548" s="176">
        <f>+'havelvac 7.2'!O532+'havelvac 7.3'!O532+'havelvac 7.4'!O532+'havelvac 7.5'!O532+'havelvac 7.6'!O532+'havelvac 7.7'!O532+'havelvac 7.9'!O532+'havelvac 7.8'!O532+'havelvac 7.10'!O532+'havelvac 7.11'!O532+'havelvac 7.12'!O532+'havelvac 7.13'!O529</f>
        <v>817.80000000000007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83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69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83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69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69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57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76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74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76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78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7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8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6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69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69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69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69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69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69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69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83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69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74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7.2'!N568+'havelvac 7.3'!N568+'havelvac 7.4'!N568+'havelvac 7.5'!N568+'havelvac 7.6'!N568+'havelvac 7.7'!N568+'havelvac 7.9'!N568+'havelvac 7.8'!N568+'havelvac 7.10'!N568+'havelvac 7.11'!N568+'havelvac 7.12'!N568+'havelvac 7.13'!N64</f>
        <v>485.2</v>
      </c>
      <c r="O592" s="176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7.2'!P568+'havelvac 7.3'!P568+'havelvac 7.4'!P568+'havelvac 7.5'!P568+'havelvac 7.6'!P568+'havelvac 7.7'!P568+'havelvac 7.9'!P568+'havelvac 7.8'!P568+'havelvac 7.10'!P568+'havelvac 7.11'!P568+'havelvac 7.12'!P568+'havelvac 7.13'!P64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78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69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6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69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69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69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69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69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69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69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69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78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76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83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76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78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76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69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69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AZ268"/>
  <sheetViews>
    <sheetView view="pageBreakPreview" workbookViewId="0">
      <selection activeCell="H7" sqref="H7:P7"/>
    </sheetView>
  </sheetViews>
  <sheetFormatPr defaultColWidth="9.140625" defaultRowHeight="12.75"/>
  <cols>
    <col min="1" max="1" width="6.5703125" style="269" customWidth="1"/>
    <col min="2" max="2" width="51.28515625" style="269" customWidth="1"/>
    <col min="3" max="3" width="6.140625" style="270" customWidth="1"/>
    <col min="4" max="4" width="18" style="269" customWidth="1"/>
    <col min="5" max="6" width="17.140625" style="269" customWidth="1"/>
    <col min="7" max="16384" width="9.140625" style="269"/>
  </cols>
  <sheetData>
    <row r="1" spans="1:52" ht="15.75" customHeight="1">
      <c r="D1" s="567" t="s">
        <v>625</v>
      </c>
      <c r="E1" s="567"/>
      <c r="F1" s="567"/>
    </row>
    <row r="2" spans="1:52" ht="15.75" customHeight="1">
      <c r="D2" s="567" t="s">
        <v>622</v>
      </c>
      <c r="E2" s="567"/>
      <c r="F2" s="567"/>
    </row>
    <row r="3" spans="1:52" ht="15.75" customHeight="1">
      <c r="D3" s="567" t="s">
        <v>932</v>
      </c>
      <c r="E3" s="567"/>
      <c r="F3" s="567"/>
    </row>
    <row r="4" spans="1:52" ht="15.75" customHeight="1">
      <c r="D4" s="567" t="s">
        <v>933</v>
      </c>
      <c r="E4" s="567"/>
      <c r="F4" s="567"/>
    </row>
    <row r="5" spans="1:52">
      <c r="D5" s="271"/>
    </row>
    <row r="6" spans="1:52" s="273" customFormat="1" ht="36" customHeight="1">
      <c r="A6" s="566" t="s">
        <v>855</v>
      </c>
      <c r="B6" s="566"/>
      <c r="C6" s="566"/>
      <c r="D6" s="566"/>
      <c r="E6" s="566"/>
      <c r="F6" s="566"/>
    </row>
    <row r="7" spans="1:52" s="273" customFormat="1" ht="15.75">
      <c r="A7" s="274"/>
      <c r="B7" s="274"/>
      <c r="C7" s="274"/>
      <c r="D7" s="274"/>
      <c r="E7" s="274"/>
      <c r="F7" s="274"/>
    </row>
    <row r="8" spans="1:52" s="273" customFormat="1" ht="10.5" customHeight="1">
      <c r="A8" s="274"/>
      <c r="B8" s="274"/>
      <c r="C8" s="274"/>
      <c r="D8" s="559" t="s">
        <v>97</v>
      </c>
      <c r="E8" s="559"/>
      <c r="F8" s="559"/>
    </row>
    <row r="9" spans="1:52" ht="39.75" customHeight="1">
      <c r="A9" s="560" t="s">
        <v>626</v>
      </c>
      <c r="B9" s="562" t="s">
        <v>627</v>
      </c>
      <c r="C9" s="560" t="s">
        <v>628</v>
      </c>
      <c r="D9" s="564" t="s">
        <v>629</v>
      </c>
      <c r="E9" s="565" t="s">
        <v>375</v>
      </c>
      <c r="F9" s="565"/>
    </row>
    <row r="10" spans="1:52" ht="31.5" customHeight="1">
      <c r="A10" s="561"/>
      <c r="B10" s="563"/>
      <c r="C10" s="561"/>
      <c r="D10" s="564"/>
      <c r="E10" s="275" t="s">
        <v>376</v>
      </c>
      <c r="F10" s="275" t="s">
        <v>377</v>
      </c>
    </row>
    <row r="11" spans="1:52" s="270" customFormat="1">
      <c r="A11" s="276">
        <v>1</v>
      </c>
      <c r="B11" s="277">
        <v>2</v>
      </c>
      <c r="C11" s="276">
        <v>3</v>
      </c>
      <c r="D11" s="276">
        <v>4</v>
      </c>
      <c r="E11" s="277">
        <v>5</v>
      </c>
      <c r="F11" s="276">
        <v>6</v>
      </c>
    </row>
    <row r="12" spans="1:52" ht="42">
      <c r="A12" s="278">
        <v>1000</v>
      </c>
      <c r="B12" s="279" t="s">
        <v>643</v>
      </c>
      <c r="C12" s="280"/>
      <c r="D12" s="281">
        <f>+E12+F12-F125</f>
        <v>-3175203.0999999996</v>
      </c>
      <c r="E12" s="281">
        <f>+E14+E54+E76</f>
        <v>-3175203.1</v>
      </c>
      <c r="F12" s="281">
        <f>+F14+F54+F76</f>
        <v>-3716099</v>
      </c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</row>
    <row r="13" spans="1:52" ht="14.25">
      <c r="A13" s="227"/>
      <c r="B13" s="233"/>
      <c r="C13" s="234"/>
      <c r="D13" s="235"/>
      <c r="E13" s="235"/>
      <c r="F13" s="235"/>
    </row>
    <row r="14" spans="1:52" s="282" customFormat="1" ht="51" hidden="1">
      <c r="A14" s="228">
        <v>1100</v>
      </c>
      <c r="B14" s="283" t="s">
        <v>644</v>
      </c>
      <c r="C14" s="230">
        <v>7100</v>
      </c>
      <c r="D14" s="284">
        <f>D17+D22+D25+D45+D48</f>
        <v>0</v>
      </c>
      <c r="E14" s="284">
        <f t="shared" ref="E14:F14" si="0">E17+E22+E25+E45+E48</f>
        <v>0</v>
      </c>
      <c r="F14" s="284">
        <f t="shared" si="0"/>
        <v>0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</row>
    <row r="15" spans="1:52" hidden="1">
      <c r="A15" s="228"/>
      <c r="B15" s="229" t="s">
        <v>645</v>
      </c>
      <c r="C15" s="230"/>
      <c r="D15" s="231">
        <f>D17+D22</f>
        <v>0</v>
      </c>
      <c r="E15" s="231">
        <f t="shared" ref="E15:F15" si="1">E17+E22</f>
        <v>0</v>
      </c>
      <c r="F15" s="231">
        <f t="shared" si="1"/>
        <v>0</v>
      </c>
    </row>
    <row r="16" spans="1:52" s="282" customFormat="1" hidden="1">
      <c r="A16" s="228"/>
      <c r="B16" s="229" t="s">
        <v>646</v>
      </c>
      <c r="C16" s="230"/>
      <c r="D16" s="231">
        <f>+D19+D22</f>
        <v>0</v>
      </c>
      <c r="E16" s="231">
        <f t="shared" ref="E16:F16" si="2">+E19+E22</f>
        <v>0</v>
      </c>
      <c r="F16" s="231">
        <f t="shared" si="2"/>
        <v>0</v>
      </c>
    </row>
    <row r="17" spans="1:6" ht="25.5" hidden="1">
      <c r="A17" s="228">
        <v>1110</v>
      </c>
      <c r="B17" s="283" t="s">
        <v>647</v>
      </c>
      <c r="C17" s="230">
        <v>7131</v>
      </c>
      <c r="D17" s="285">
        <f>D19+D20</f>
        <v>0</v>
      </c>
      <c r="E17" s="285">
        <f>E19+E20+E21</f>
        <v>0</v>
      </c>
      <c r="F17" s="285">
        <f>F19+F20+F21</f>
        <v>0</v>
      </c>
    </row>
    <row r="18" spans="1:6" hidden="1">
      <c r="A18" s="286"/>
      <c r="B18" s="287" t="s">
        <v>108</v>
      </c>
      <c r="C18" s="288"/>
      <c r="D18" s="232"/>
      <c r="E18" s="289"/>
      <c r="F18" s="289"/>
    </row>
    <row r="19" spans="1:6" ht="25.5" hidden="1">
      <c r="A19" s="290">
        <v>1111</v>
      </c>
      <c r="B19" s="287" t="s">
        <v>630</v>
      </c>
      <c r="C19" s="288"/>
      <c r="D19" s="256">
        <f t="shared" ref="D19:D21" si="3">E19+F19</f>
        <v>0</v>
      </c>
      <c r="E19" s="238"/>
      <c r="F19" s="238"/>
    </row>
    <row r="20" spans="1:6" s="282" customFormat="1" ht="25.5" hidden="1">
      <c r="A20" s="290">
        <v>1112</v>
      </c>
      <c r="B20" s="287" t="s">
        <v>631</v>
      </c>
      <c r="C20" s="288"/>
      <c r="D20" s="256">
        <f t="shared" si="3"/>
        <v>0</v>
      </c>
      <c r="E20" s="238"/>
      <c r="F20" s="238"/>
    </row>
    <row r="21" spans="1:6" s="282" customFormat="1" ht="23.25" hidden="1" customHeight="1">
      <c r="A21" s="290">
        <v>1113</v>
      </c>
      <c r="B21" s="287" t="s">
        <v>782</v>
      </c>
      <c r="C21" s="288"/>
      <c r="D21" s="256">
        <f t="shared" si="3"/>
        <v>0</v>
      </c>
      <c r="E21" s="238"/>
      <c r="F21" s="238"/>
    </row>
    <row r="22" spans="1:6" hidden="1">
      <c r="A22" s="291">
        <v>1120</v>
      </c>
      <c r="B22" s="292" t="s">
        <v>648</v>
      </c>
      <c r="C22" s="293">
        <v>7136</v>
      </c>
      <c r="D22" s="294">
        <f>D24</f>
        <v>0</v>
      </c>
      <c r="E22" s="294">
        <f t="shared" ref="E22:F22" si="4">E24</f>
        <v>0</v>
      </c>
      <c r="F22" s="294">
        <f t="shared" si="4"/>
        <v>0</v>
      </c>
    </row>
    <row r="23" spans="1:6" hidden="1">
      <c r="A23" s="286"/>
      <c r="B23" s="287" t="s">
        <v>108</v>
      </c>
      <c r="C23" s="288"/>
      <c r="D23" s="232"/>
      <c r="E23" s="238"/>
      <c r="F23" s="238"/>
    </row>
    <row r="24" spans="1:6" s="282" customFormat="1" hidden="1">
      <c r="A24" s="290">
        <v>1121</v>
      </c>
      <c r="B24" s="287" t="s">
        <v>632</v>
      </c>
      <c r="C24" s="288"/>
      <c r="D24" s="256">
        <f t="shared" ref="D24:D43" si="5">E24+F24</f>
        <v>0</v>
      </c>
      <c r="E24" s="238"/>
      <c r="F24" s="238"/>
    </row>
    <row r="25" spans="1:6" ht="89.25" hidden="1">
      <c r="A25" s="228">
        <v>1130</v>
      </c>
      <c r="B25" s="283" t="s">
        <v>649</v>
      </c>
      <c r="C25" s="230">
        <v>7145</v>
      </c>
      <c r="D25" s="284">
        <f>D26+D27+D28+D29+D30+D31+D32+D33+D34+D35+D36+D37+D38+D39+D40+D41+D42+D43+D44</f>
        <v>0</v>
      </c>
      <c r="E25" s="284">
        <f t="shared" ref="E25:F25" si="6">E26+E27+E28+E29+E30+E31+E32+E33+E34+E35+E36+E37+E38+E39+E40+E41+E42+E43+E44</f>
        <v>0</v>
      </c>
      <c r="F25" s="284">
        <f t="shared" si="6"/>
        <v>0</v>
      </c>
    </row>
    <row r="26" spans="1:6" ht="38.25" hidden="1">
      <c r="A26" s="290">
        <v>11301</v>
      </c>
      <c r="B26" s="287" t="s">
        <v>650</v>
      </c>
      <c r="C26" s="288"/>
      <c r="D26" s="256">
        <f t="shared" si="5"/>
        <v>0</v>
      </c>
      <c r="E26" s="256"/>
      <c r="F26" s="256"/>
    </row>
    <row r="27" spans="1:6" ht="63.75" hidden="1">
      <c r="A27" s="295">
        <v>11302</v>
      </c>
      <c r="B27" s="296" t="s">
        <v>651</v>
      </c>
      <c r="C27" s="297"/>
      <c r="D27" s="256">
        <f t="shared" si="5"/>
        <v>0</v>
      </c>
      <c r="E27" s="256"/>
      <c r="F27" s="256"/>
    </row>
    <row r="28" spans="1:6" ht="38.25" hidden="1">
      <c r="A28" s="290">
        <v>11303</v>
      </c>
      <c r="B28" s="287" t="s">
        <v>652</v>
      </c>
      <c r="C28" s="288"/>
      <c r="D28" s="256">
        <f t="shared" si="5"/>
        <v>0</v>
      </c>
      <c r="E28" s="256"/>
      <c r="F28" s="256"/>
    </row>
    <row r="29" spans="1:6" ht="89.25" hidden="1">
      <c r="A29" s="290">
        <v>11304</v>
      </c>
      <c r="B29" s="286" t="s">
        <v>653</v>
      </c>
      <c r="C29" s="288"/>
      <c r="D29" s="256">
        <f t="shared" si="5"/>
        <v>0</v>
      </c>
      <c r="E29" s="256"/>
      <c r="F29" s="256">
        <v>0</v>
      </c>
    </row>
    <row r="30" spans="1:6" ht="76.5" hidden="1">
      <c r="A30" s="290">
        <v>11305</v>
      </c>
      <c r="B30" s="286" t="s">
        <v>654</v>
      </c>
      <c r="C30" s="288"/>
      <c r="D30" s="256">
        <f t="shared" si="5"/>
        <v>0</v>
      </c>
      <c r="E30" s="256"/>
      <c r="F30" s="256"/>
    </row>
    <row r="31" spans="1:6" ht="51" hidden="1">
      <c r="A31" s="290">
        <v>11306</v>
      </c>
      <c r="B31" s="286" t="s">
        <v>655</v>
      </c>
      <c r="C31" s="288"/>
      <c r="D31" s="256">
        <f t="shared" si="5"/>
        <v>0</v>
      </c>
      <c r="E31" s="256"/>
      <c r="F31" s="256"/>
    </row>
    <row r="32" spans="1:6" ht="38.25" hidden="1">
      <c r="A32" s="290">
        <v>11307</v>
      </c>
      <c r="B32" s="287" t="s">
        <v>656</v>
      </c>
      <c r="C32" s="288"/>
      <c r="D32" s="256">
        <f t="shared" si="5"/>
        <v>0</v>
      </c>
      <c r="E32" s="256"/>
      <c r="F32" s="256"/>
    </row>
    <row r="33" spans="1:52" ht="63.75" hidden="1">
      <c r="A33" s="290">
        <v>11308</v>
      </c>
      <c r="B33" s="287" t="s">
        <v>657</v>
      </c>
      <c r="C33" s="288"/>
      <c r="D33" s="256">
        <f t="shared" si="5"/>
        <v>0</v>
      </c>
      <c r="E33" s="256"/>
      <c r="F33" s="256"/>
    </row>
    <row r="34" spans="1:52" ht="63.75" hidden="1">
      <c r="A34" s="290">
        <v>11309</v>
      </c>
      <c r="B34" s="287" t="s">
        <v>658</v>
      </c>
      <c r="C34" s="288"/>
      <c r="D34" s="256">
        <f t="shared" si="5"/>
        <v>0</v>
      </c>
      <c r="E34" s="256"/>
      <c r="F34" s="256"/>
    </row>
    <row r="35" spans="1:52" ht="38.25" hidden="1">
      <c r="A35" s="290">
        <v>11310</v>
      </c>
      <c r="B35" s="287" t="s">
        <v>659</v>
      </c>
      <c r="C35" s="288"/>
      <c r="D35" s="256">
        <f t="shared" si="5"/>
        <v>0</v>
      </c>
      <c r="E35" s="256"/>
      <c r="F35" s="256"/>
    </row>
    <row r="36" spans="1:52" ht="38.25" hidden="1">
      <c r="A36" s="290">
        <v>11311</v>
      </c>
      <c r="B36" s="286" t="s">
        <v>660</v>
      </c>
      <c r="C36" s="288"/>
      <c r="D36" s="256">
        <f t="shared" si="5"/>
        <v>0</v>
      </c>
      <c r="E36" s="256"/>
      <c r="F36" s="256">
        <v>0</v>
      </c>
    </row>
    <row r="37" spans="1:52" ht="102" hidden="1">
      <c r="A37" s="290">
        <v>11312</v>
      </c>
      <c r="B37" s="287" t="s">
        <v>661</v>
      </c>
      <c r="C37" s="288"/>
      <c r="D37" s="256">
        <f t="shared" si="5"/>
        <v>0</v>
      </c>
      <c r="E37" s="256"/>
      <c r="F37" s="256"/>
    </row>
    <row r="38" spans="1:52" ht="76.5" hidden="1">
      <c r="A38" s="290">
        <v>11313</v>
      </c>
      <c r="B38" s="287" t="s">
        <v>662</v>
      </c>
      <c r="C38" s="288"/>
      <c r="D38" s="256">
        <f t="shared" si="5"/>
        <v>0</v>
      </c>
      <c r="E38" s="256"/>
      <c r="F38" s="256"/>
    </row>
    <row r="39" spans="1:52" ht="51" hidden="1">
      <c r="A39" s="290">
        <v>11314</v>
      </c>
      <c r="B39" s="287" t="s">
        <v>663</v>
      </c>
      <c r="C39" s="288"/>
      <c r="D39" s="256">
        <f t="shared" si="5"/>
        <v>0</v>
      </c>
      <c r="E39" s="256"/>
      <c r="F39" s="256"/>
    </row>
    <row r="40" spans="1:52" ht="51" hidden="1">
      <c r="A40" s="290">
        <v>11315</v>
      </c>
      <c r="B40" s="286" t="s">
        <v>664</v>
      </c>
      <c r="C40" s="288"/>
      <c r="D40" s="256">
        <f t="shared" si="5"/>
        <v>0</v>
      </c>
      <c r="E40" s="256"/>
      <c r="F40" s="256">
        <v>0</v>
      </c>
    </row>
    <row r="41" spans="1:52" ht="38.25" hidden="1">
      <c r="A41" s="290">
        <v>11316</v>
      </c>
      <c r="B41" s="287" t="s">
        <v>665</v>
      </c>
      <c r="C41" s="288"/>
      <c r="D41" s="256">
        <f t="shared" si="5"/>
        <v>0</v>
      </c>
      <c r="E41" s="256"/>
      <c r="F41" s="256"/>
    </row>
    <row r="42" spans="1:52" ht="38.25" hidden="1">
      <c r="A42" s="290">
        <v>11317</v>
      </c>
      <c r="B42" s="286" t="s">
        <v>666</v>
      </c>
      <c r="C42" s="288"/>
      <c r="D42" s="256">
        <f t="shared" si="5"/>
        <v>0</v>
      </c>
      <c r="E42" s="256"/>
      <c r="F42" s="256">
        <v>0</v>
      </c>
    </row>
    <row r="43" spans="1:52" ht="38.25" hidden="1">
      <c r="A43" s="290">
        <v>11318</v>
      </c>
      <c r="B43" s="287" t="s">
        <v>667</v>
      </c>
      <c r="C43" s="288"/>
      <c r="D43" s="256">
        <f t="shared" si="5"/>
        <v>0</v>
      </c>
      <c r="E43" s="256"/>
      <c r="F43" s="256">
        <v>0</v>
      </c>
    </row>
    <row r="44" spans="1:52" ht="20.25" hidden="1" customHeight="1">
      <c r="A44" s="290">
        <v>11319</v>
      </c>
      <c r="B44" s="286" t="s">
        <v>668</v>
      </c>
      <c r="C44" s="288"/>
      <c r="D44" s="256">
        <f t="shared" ref="D44:D47" si="7">E44+F44</f>
        <v>0</v>
      </c>
      <c r="E44" s="256"/>
      <c r="F44" s="256">
        <v>0</v>
      </c>
    </row>
    <row r="45" spans="1:52" ht="25.5" hidden="1">
      <c r="A45" s="228">
        <v>1140</v>
      </c>
      <c r="B45" s="283" t="s">
        <v>669</v>
      </c>
      <c r="C45" s="230">
        <v>7146</v>
      </c>
      <c r="D45" s="298">
        <f>D46+D47</f>
        <v>0</v>
      </c>
      <c r="E45" s="298">
        <f t="shared" ref="E45:F45" si="8">E46+E47</f>
        <v>0</v>
      </c>
      <c r="F45" s="298">
        <f t="shared" si="8"/>
        <v>0</v>
      </c>
    </row>
    <row r="46" spans="1:52" ht="76.5" hidden="1">
      <c r="A46" s="290">
        <v>1141</v>
      </c>
      <c r="B46" s="287" t="s">
        <v>670</v>
      </c>
      <c r="C46" s="288"/>
      <c r="D46" s="256">
        <f t="shared" si="7"/>
        <v>0</v>
      </c>
      <c r="E46" s="238"/>
      <c r="F46" s="238"/>
    </row>
    <row r="47" spans="1:52" s="282" customFormat="1" ht="76.5" hidden="1">
      <c r="A47" s="290">
        <v>1142</v>
      </c>
      <c r="B47" s="287" t="s">
        <v>671</v>
      </c>
      <c r="C47" s="288"/>
      <c r="D47" s="256">
        <f t="shared" si="7"/>
        <v>0</v>
      </c>
      <c r="E47" s="238"/>
      <c r="F47" s="23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</row>
    <row r="48" spans="1:52" ht="38.25" hidden="1">
      <c r="A48" s="228">
        <v>1150</v>
      </c>
      <c r="B48" s="283" t="s">
        <v>672</v>
      </c>
      <c r="C48" s="299">
        <v>7161</v>
      </c>
      <c r="D48" s="285">
        <f>D49+D53</f>
        <v>0</v>
      </c>
      <c r="E48" s="285">
        <f t="shared" ref="E48:F48" si="9">E49+E53</f>
        <v>0</v>
      </c>
      <c r="F48" s="285">
        <f t="shared" si="9"/>
        <v>0</v>
      </c>
    </row>
    <row r="49" spans="1:52" ht="51" hidden="1">
      <c r="A49" s="295">
        <v>1151</v>
      </c>
      <c r="B49" s="296" t="s">
        <v>673</v>
      </c>
      <c r="C49" s="297"/>
      <c r="D49" s="300">
        <f>D50+D51+D52</f>
        <v>0</v>
      </c>
      <c r="E49" s="300">
        <f t="shared" ref="E49:F49" si="10">E50+E51+E52</f>
        <v>0</v>
      </c>
      <c r="F49" s="300">
        <f t="shared" si="10"/>
        <v>0</v>
      </c>
    </row>
    <row r="50" spans="1:52" hidden="1">
      <c r="A50" s="290">
        <v>1152</v>
      </c>
      <c r="B50" s="287" t="s">
        <v>674</v>
      </c>
      <c r="C50" s="288"/>
      <c r="D50" s="256">
        <f t="shared" ref="D50:D52" si="11">E50+F50</f>
        <v>0</v>
      </c>
      <c r="E50" s="238"/>
      <c r="F50" s="238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</row>
    <row r="51" spans="1:52" hidden="1">
      <c r="A51" s="290">
        <v>1153</v>
      </c>
      <c r="B51" s="287" t="s">
        <v>675</v>
      </c>
      <c r="C51" s="288"/>
      <c r="D51" s="256">
        <f t="shared" si="11"/>
        <v>0</v>
      </c>
      <c r="E51" s="238"/>
      <c r="F51" s="238"/>
    </row>
    <row r="52" spans="1:52" ht="25.5" hidden="1">
      <c r="A52" s="290">
        <v>1154</v>
      </c>
      <c r="B52" s="287" t="s">
        <v>676</v>
      </c>
      <c r="C52" s="288"/>
      <c r="D52" s="256">
        <f t="shared" si="11"/>
        <v>0</v>
      </c>
      <c r="E52" s="238"/>
      <c r="F52" s="238"/>
    </row>
    <row r="53" spans="1:52" s="282" customFormat="1" ht="63.75" hidden="1">
      <c r="A53" s="290">
        <v>1155</v>
      </c>
      <c r="B53" s="296" t="s">
        <v>677</v>
      </c>
      <c r="C53" s="297"/>
      <c r="D53" s="256">
        <f t="shared" ref="D53" si="12">E53+F53</f>
        <v>0</v>
      </c>
      <c r="E53" s="238"/>
      <c r="F53" s="238"/>
    </row>
    <row r="54" spans="1:52" ht="38.25" hidden="1">
      <c r="A54" s="230">
        <v>1200</v>
      </c>
      <c r="B54" s="301" t="s">
        <v>678</v>
      </c>
      <c r="C54" s="302">
        <v>7300</v>
      </c>
      <c r="D54" s="284">
        <f>+D55+D57+D59+D61+D63+D73</f>
        <v>0</v>
      </c>
      <c r="E54" s="284">
        <f t="shared" ref="E54:F54" si="13">+E55+E57+E59+E61+E63+E73</f>
        <v>0</v>
      </c>
      <c r="F54" s="284">
        <f t="shared" si="13"/>
        <v>0</v>
      </c>
    </row>
    <row r="55" spans="1:52" s="282" customFormat="1" ht="38.25" hidden="1">
      <c r="A55" s="291">
        <v>1210</v>
      </c>
      <c r="B55" s="303" t="s">
        <v>679</v>
      </c>
      <c r="C55" s="304">
        <v>7311</v>
      </c>
      <c r="D55" s="298">
        <f>+D56</f>
        <v>0</v>
      </c>
      <c r="E55" s="298">
        <f t="shared" ref="E55:F55" si="14">+E56</f>
        <v>0</v>
      </c>
      <c r="F55" s="298">
        <f t="shared" si="14"/>
        <v>0</v>
      </c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</row>
    <row r="56" spans="1:52" ht="63.75" hidden="1">
      <c r="A56" s="290">
        <v>1211</v>
      </c>
      <c r="B56" s="287" t="s">
        <v>680</v>
      </c>
      <c r="C56" s="288"/>
      <c r="D56" s="256">
        <f t="shared" ref="D56:D62" si="15">E56+F56</f>
        <v>0</v>
      </c>
      <c r="E56" s="256"/>
      <c r="F56" s="256">
        <v>0</v>
      </c>
    </row>
    <row r="57" spans="1:52" ht="38.25" hidden="1">
      <c r="A57" s="291">
        <v>1220</v>
      </c>
      <c r="B57" s="292" t="s">
        <v>681</v>
      </c>
      <c r="C57" s="293">
        <v>7312</v>
      </c>
      <c r="D57" s="298">
        <f>+D58</f>
        <v>0</v>
      </c>
      <c r="E57" s="238"/>
      <c r="F57" s="238"/>
    </row>
    <row r="58" spans="1:52" ht="63.75" hidden="1">
      <c r="A58" s="290">
        <v>1221</v>
      </c>
      <c r="B58" s="287" t="s">
        <v>682</v>
      </c>
      <c r="C58" s="288"/>
      <c r="D58" s="256">
        <f t="shared" si="15"/>
        <v>0</v>
      </c>
      <c r="E58" s="238"/>
      <c r="F58" s="238"/>
    </row>
    <row r="59" spans="1:52" ht="38.25" hidden="1">
      <c r="A59" s="228">
        <v>1230</v>
      </c>
      <c r="B59" s="283" t="s">
        <v>683</v>
      </c>
      <c r="C59" s="230">
        <v>7321</v>
      </c>
      <c r="D59" s="298">
        <f>+D60</f>
        <v>0</v>
      </c>
      <c r="E59" s="298">
        <f t="shared" ref="E59:F59" si="16">+E60</f>
        <v>0</v>
      </c>
      <c r="F59" s="298">
        <f t="shared" si="16"/>
        <v>0</v>
      </c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</row>
    <row r="60" spans="1:52" ht="51" hidden="1">
      <c r="A60" s="290">
        <v>1231</v>
      </c>
      <c r="B60" s="287" t="s">
        <v>684</v>
      </c>
      <c r="C60" s="288"/>
      <c r="D60" s="256">
        <f t="shared" si="15"/>
        <v>0</v>
      </c>
      <c r="E60" s="253"/>
      <c r="F60" s="238"/>
    </row>
    <row r="61" spans="1:52" ht="38.25" hidden="1">
      <c r="A61" s="228">
        <v>1240</v>
      </c>
      <c r="B61" s="283" t="s">
        <v>685</v>
      </c>
      <c r="C61" s="299">
        <v>7322</v>
      </c>
      <c r="D61" s="298">
        <f>D62</f>
        <v>0</v>
      </c>
      <c r="E61" s="298">
        <f t="shared" ref="E61:F61" si="17">E62</f>
        <v>0</v>
      </c>
      <c r="F61" s="298">
        <f t="shared" si="17"/>
        <v>0</v>
      </c>
    </row>
    <row r="62" spans="1:52" ht="51" hidden="1">
      <c r="A62" s="290">
        <v>1241</v>
      </c>
      <c r="B62" s="287" t="s">
        <v>686</v>
      </c>
      <c r="C62" s="288"/>
      <c r="D62" s="256">
        <f t="shared" si="15"/>
        <v>0</v>
      </c>
      <c r="E62" s="256">
        <v>0</v>
      </c>
      <c r="F62" s="256"/>
    </row>
    <row r="63" spans="1:52" s="282" customFormat="1" ht="54.75" hidden="1" customHeight="1">
      <c r="A63" s="568">
        <v>1250</v>
      </c>
      <c r="B63" s="305" t="s">
        <v>687</v>
      </c>
      <c r="C63" s="571">
        <v>7331</v>
      </c>
      <c r="D63" s="574">
        <f>+D66+D67+D71+D72</f>
        <v>0</v>
      </c>
      <c r="E63" s="574">
        <f t="shared" ref="E63:F63" si="18">+E66+E67+E71+E72</f>
        <v>0</v>
      </c>
      <c r="F63" s="574">
        <f t="shared" si="18"/>
        <v>0</v>
      </c>
    </row>
    <row r="64" spans="1:52" hidden="1">
      <c r="A64" s="569"/>
      <c r="B64" s="306" t="s">
        <v>688</v>
      </c>
      <c r="C64" s="572"/>
      <c r="D64" s="575"/>
      <c r="E64" s="575"/>
      <c r="F64" s="575"/>
    </row>
    <row r="65" spans="1:52" hidden="1">
      <c r="A65" s="570"/>
      <c r="B65" s="307" t="s">
        <v>110</v>
      </c>
      <c r="C65" s="573"/>
      <c r="D65" s="576"/>
      <c r="E65" s="576"/>
      <c r="F65" s="576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</row>
    <row r="66" spans="1:52" ht="25.5" hidden="1">
      <c r="A66" s="290">
        <v>1251</v>
      </c>
      <c r="B66" s="287" t="s">
        <v>689</v>
      </c>
      <c r="C66" s="288"/>
      <c r="D66" s="256">
        <f t="shared" ref="D66" si="19">E66+F66</f>
        <v>0</v>
      </c>
      <c r="E66" s="238"/>
      <c r="F66" s="238"/>
    </row>
    <row r="67" spans="1:52" ht="25.5" hidden="1">
      <c r="A67" s="577">
        <v>1252</v>
      </c>
      <c r="B67" s="296" t="s">
        <v>690</v>
      </c>
      <c r="C67" s="579"/>
      <c r="D67" s="581">
        <f>+D69+D70</f>
        <v>0</v>
      </c>
      <c r="E67" s="581">
        <f t="shared" ref="E67:F67" si="20">+E69+E70</f>
        <v>0</v>
      </c>
      <c r="F67" s="581">
        <f t="shared" si="20"/>
        <v>0</v>
      </c>
    </row>
    <row r="68" spans="1:52" hidden="1">
      <c r="A68" s="578"/>
      <c r="B68" s="308" t="s">
        <v>108</v>
      </c>
      <c r="C68" s="580"/>
      <c r="D68" s="582"/>
      <c r="E68" s="582"/>
      <c r="F68" s="5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</row>
    <row r="69" spans="1:52" s="282" customFormat="1" ht="51" hidden="1">
      <c r="A69" s="290">
        <v>1253</v>
      </c>
      <c r="B69" s="287" t="s">
        <v>691</v>
      </c>
      <c r="C69" s="288"/>
      <c r="D69" s="256">
        <f t="shared" ref="D69:D70" si="21">E69+F69</f>
        <v>0</v>
      </c>
      <c r="E69" s="256"/>
      <c r="F69" s="256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</row>
    <row r="70" spans="1:52" hidden="1">
      <c r="A70" s="290">
        <v>1254</v>
      </c>
      <c r="B70" s="287" t="s">
        <v>692</v>
      </c>
      <c r="C70" s="288"/>
      <c r="D70" s="256">
        <f t="shared" si="21"/>
        <v>0</v>
      </c>
      <c r="E70" s="256"/>
      <c r="F70" s="256"/>
    </row>
    <row r="71" spans="1:52" ht="33" hidden="1" customHeight="1">
      <c r="A71" s="290">
        <v>1255</v>
      </c>
      <c r="B71" s="287" t="s">
        <v>693</v>
      </c>
      <c r="C71" s="288"/>
      <c r="D71" s="256">
        <f>E71+F71</f>
        <v>0</v>
      </c>
      <c r="E71" s="256">
        <v>0</v>
      </c>
      <c r="F71" s="256">
        <v>0</v>
      </c>
    </row>
    <row r="72" spans="1:52" ht="38.25" hidden="1">
      <c r="A72" s="290">
        <v>1256</v>
      </c>
      <c r="B72" s="287" t="s">
        <v>694</v>
      </c>
      <c r="C72" s="288"/>
      <c r="D72" s="256">
        <f>E72+F72</f>
        <v>0</v>
      </c>
      <c r="E72" s="256"/>
      <c r="F72" s="256"/>
    </row>
    <row r="73" spans="1:52" ht="51" hidden="1">
      <c r="A73" s="228">
        <v>1260</v>
      </c>
      <c r="B73" s="305" t="s">
        <v>695</v>
      </c>
      <c r="C73" s="299">
        <v>7332</v>
      </c>
      <c r="D73" s="285">
        <f>+D74+D75</f>
        <v>0</v>
      </c>
      <c r="E73" s="285">
        <f t="shared" ref="E73:F73" si="22">+E74+E75</f>
        <v>0</v>
      </c>
      <c r="F73" s="285">
        <f t="shared" si="22"/>
        <v>0</v>
      </c>
    </row>
    <row r="74" spans="1:52" s="282" customFormat="1" ht="38.25" hidden="1">
      <c r="A74" s="290">
        <v>1261</v>
      </c>
      <c r="B74" s="287" t="s">
        <v>696</v>
      </c>
      <c r="C74" s="288"/>
      <c r="D74" s="256">
        <f>E74+F74</f>
        <v>0</v>
      </c>
      <c r="E74" s="256">
        <v>0</v>
      </c>
      <c r="F74" s="256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</row>
    <row r="75" spans="1:52" ht="38.25" hidden="1">
      <c r="A75" s="290">
        <v>1262</v>
      </c>
      <c r="B75" s="287" t="s">
        <v>697</v>
      </c>
      <c r="C75" s="288"/>
      <c r="D75" s="256">
        <f>E75+F75</f>
        <v>0</v>
      </c>
      <c r="E75" s="256"/>
      <c r="F75" s="256"/>
    </row>
    <row r="76" spans="1:52">
      <c r="A76" s="228">
        <v>1300</v>
      </c>
      <c r="B76" s="305"/>
      <c r="C76" s="299">
        <v>7400</v>
      </c>
      <c r="D76" s="285">
        <f>+D77+D79+D81+D86+D90+D114+D117+D120+D123</f>
        <v>-3175203.1</v>
      </c>
      <c r="E76" s="285">
        <f t="shared" ref="E76:F76" si="23">+E77+E79+E81+E86+E90+E114+E117+E120+E123</f>
        <v>-3175203.1</v>
      </c>
      <c r="F76" s="285">
        <f t="shared" si="23"/>
        <v>-3716099</v>
      </c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</row>
    <row r="77" spans="1:52" ht="25.5" hidden="1">
      <c r="A77" s="228">
        <v>1310</v>
      </c>
      <c r="B77" s="305" t="s">
        <v>698</v>
      </c>
      <c r="C77" s="230">
        <v>7411</v>
      </c>
      <c r="D77" s="284">
        <f>+D78</f>
        <v>0</v>
      </c>
      <c r="E77" s="284">
        <f t="shared" ref="E77:F77" si="24">+E78</f>
        <v>0</v>
      </c>
      <c r="F77" s="284">
        <f t="shared" si="24"/>
        <v>0</v>
      </c>
    </row>
    <row r="78" spans="1:52" ht="51" hidden="1">
      <c r="A78" s="290">
        <v>1311</v>
      </c>
      <c r="B78" s="287" t="s">
        <v>699</v>
      </c>
      <c r="C78" s="288"/>
      <c r="D78" s="256">
        <f>E78+F78</f>
        <v>0</v>
      </c>
      <c r="E78" s="256"/>
      <c r="F78" s="256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</row>
    <row r="79" spans="1:52" hidden="1">
      <c r="A79" s="228">
        <v>1320</v>
      </c>
      <c r="B79" s="305" t="s">
        <v>700</v>
      </c>
      <c r="C79" s="230">
        <v>7412</v>
      </c>
      <c r="D79" s="285">
        <f>+D80</f>
        <v>0</v>
      </c>
      <c r="E79" s="285">
        <f t="shared" ref="E79:F79" si="25">+E80</f>
        <v>0</v>
      </c>
      <c r="F79" s="285">
        <f t="shared" si="25"/>
        <v>0</v>
      </c>
    </row>
    <row r="80" spans="1:52" s="282" customFormat="1" ht="38.25" hidden="1">
      <c r="A80" s="290">
        <v>1321</v>
      </c>
      <c r="B80" s="287" t="s">
        <v>633</v>
      </c>
      <c r="C80" s="288"/>
      <c r="D80" s="256">
        <f>E80+F80</f>
        <v>0</v>
      </c>
      <c r="E80" s="238"/>
      <c r="F80" s="238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</row>
    <row r="81" spans="1:52" ht="38.25" hidden="1">
      <c r="A81" s="309">
        <v>1330</v>
      </c>
      <c r="B81" s="305" t="s">
        <v>701</v>
      </c>
      <c r="C81" s="310">
        <v>7415</v>
      </c>
      <c r="D81" s="285">
        <f>+D82+D83+D84+D85</f>
        <v>0</v>
      </c>
      <c r="E81" s="285">
        <f t="shared" ref="E81:F81" si="26">+E82+E83+E84+E85</f>
        <v>0</v>
      </c>
      <c r="F81" s="285">
        <f t="shared" si="26"/>
        <v>0</v>
      </c>
    </row>
    <row r="82" spans="1:52" ht="25.5" hidden="1">
      <c r="A82" s="290">
        <v>1331</v>
      </c>
      <c r="B82" s="287" t="s">
        <v>702</v>
      </c>
      <c r="C82" s="288"/>
      <c r="D82" s="256">
        <f>E82+F82</f>
        <v>0</v>
      </c>
      <c r="E82" s="256"/>
      <c r="F82" s="256">
        <v>0</v>
      </c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</row>
    <row r="83" spans="1:52" ht="38.25" hidden="1">
      <c r="A83" s="290">
        <v>1332</v>
      </c>
      <c r="B83" s="287" t="s">
        <v>703</v>
      </c>
      <c r="C83" s="288"/>
      <c r="D83" s="256">
        <f t="shared" ref="D83:D89" si="27">E83+F83</f>
        <v>0</v>
      </c>
      <c r="E83" s="256"/>
      <c r="F83" s="256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</row>
    <row r="84" spans="1:52" s="282" customFormat="1" ht="51" hidden="1">
      <c r="A84" s="290">
        <v>1333</v>
      </c>
      <c r="B84" s="287" t="s">
        <v>704</v>
      </c>
      <c r="C84" s="288"/>
      <c r="D84" s="256">
        <f t="shared" si="27"/>
        <v>0</v>
      </c>
      <c r="E84" s="256"/>
      <c r="F84" s="256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</row>
    <row r="85" spans="1:52" hidden="1">
      <c r="A85" s="290">
        <v>1334</v>
      </c>
      <c r="B85" s="287" t="s">
        <v>634</v>
      </c>
      <c r="C85" s="288"/>
      <c r="D85" s="256">
        <f t="shared" si="27"/>
        <v>0</v>
      </c>
      <c r="E85" s="238"/>
      <c r="F85" s="238"/>
    </row>
    <row r="86" spans="1:52" ht="63.75">
      <c r="A86" s="228">
        <v>1340</v>
      </c>
      <c r="B86" s="283" t="s">
        <v>705</v>
      </c>
      <c r="C86" s="230">
        <v>7421</v>
      </c>
      <c r="D86" s="285">
        <f>+D87+D88+D89</f>
        <v>-3175203.1</v>
      </c>
      <c r="E86" s="285">
        <f t="shared" ref="E86:F86" si="28">+E87+E88+E89</f>
        <v>-3175203.1</v>
      </c>
      <c r="F86" s="285">
        <f t="shared" si="28"/>
        <v>0</v>
      </c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</row>
    <row r="87" spans="1:52" ht="76.5" hidden="1">
      <c r="A87" s="290">
        <v>1341</v>
      </c>
      <c r="B87" s="287" t="s">
        <v>706</v>
      </c>
      <c r="C87" s="288"/>
      <c r="D87" s="256">
        <f t="shared" si="27"/>
        <v>0</v>
      </c>
      <c r="E87" s="256"/>
      <c r="F87" s="256"/>
    </row>
    <row r="88" spans="1:52" ht="57.75" customHeight="1">
      <c r="A88" s="290">
        <v>1342</v>
      </c>
      <c r="B88" s="287" t="s">
        <v>707</v>
      </c>
      <c r="C88" s="288"/>
      <c r="D88" s="256">
        <f t="shared" si="27"/>
        <v>-3175203.1</v>
      </c>
      <c r="E88" s="256">
        <v>-3175203.1</v>
      </c>
      <c r="F88" s="256">
        <v>0</v>
      </c>
    </row>
    <row r="89" spans="1:52" s="282" customFormat="1" ht="63.75" hidden="1" customHeight="1">
      <c r="A89" s="290">
        <v>1343</v>
      </c>
      <c r="B89" s="287" t="s">
        <v>708</v>
      </c>
      <c r="C89" s="288"/>
      <c r="D89" s="256">
        <f t="shared" si="27"/>
        <v>0</v>
      </c>
      <c r="E89" s="256"/>
      <c r="F89" s="256"/>
    </row>
    <row r="90" spans="1:52" ht="38.25" hidden="1">
      <c r="A90" s="228">
        <v>1350</v>
      </c>
      <c r="B90" s="283" t="s">
        <v>709</v>
      </c>
      <c r="C90" s="230">
        <v>7422</v>
      </c>
      <c r="D90" s="285">
        <f>+D91+D112+D113</f>
        <v>0</v>
      </c>
      <c r="E90" s="285">
        <f t="shared" ref="E90:F90" si="29">+E91+E112+E113</f>
        <v>0</v>
      </c>
      <c r="F90" s="285">
        <f t="shared" si="29"/>
        <v>0</v>
      </c>
    </row>
    <row r="91" spans="1:52" ht="89.25" hidden="1">
      <c r="A91" s="295">
        <v>1351</v>
      </c>
      <c r="B91" s="296" t="s">
        <v>710</v>
      </c>
      <c r="C91" s="297"/>
      <c r="D91" s="285">
        <f>+D92+D93+D94+D95+D96+D97+D98+D99+D100+D101+D102+D103+D104+D105+D106+D107+D108+D109+D110+D111</f>
        <v>0</v>
      </c>
      <c r="E91" s="285">
        <f t="shared" ref="E91:F91" si="30">+E92+E93+E94+E95+E96+E97+E98+E99+E100+E101+E102+E103+E104+E105+E106+E107+E108+E109+E110+E111</f>
        <v>0</v>
      </c>
      <c r="F91" s="285">
        <f t="shared" si="30"/>
        <v>0</v>
      </c>
    </row>
    <row r="92" spans="1:52" s="282" customFormat="1" ht="51" hidden="1">
      <c r="A92" s="290">
        <v>13501</v>
      </c>
      <c r="B92" s="287" t="s">
        <v>711</v>
      </c>
      <c r="C92" s="288"/>
      <c r="D92" s="256">
        <f t="shared" ref="D92:D126" si="31">E92+F92</f>
        <v>0</v>
      </c>
      <c r="E92" s="256"/>
      <c r="F92" s="256">
        <v>0</v>
      </c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</row>
    <row r="93" spans="1:52" ht="114.75" hidden="1">
      <c r="A93" s="290">
        <v>13502</v>
      </c>
      <c r="B93" s="287" t="s">
        <v>712</v>
      </c>
      <c r="C93" s="288"/>
      <c r="D93" s="256">
        <f t="shared" si="31"/>
        <v>0</v>
      </c>
      <c r="E93" s="256"/>
      <c r="F93" s="256">
        <v>0</v>
      </c>
    </row>
    <row r="94" spans="1:52" ht="51" hidden="1">
      <c r="A94" s="290">
        <v>13503</v>
      </c>
      <c r="B94" s="287" t="s">
        <v>713</v>
      </c>
      <c r="C94" s="288"/>
      <c r="D94" s="256">
        <f t="shared" si="31"/>
        <v>0</v>
      </c>
      <c r="E94" s="256"/>
      <c r="F94" s="256">
        <v>0</v>
      </c>
    </row>
    <row r="95" spans="1:52" s="282" customFormat="1" ht="63.75" hidden="1">
      <c r="A95" s="290">
        <v>13504</v>
      </c>
      <c r="B95" s="287" t="s">
        <v>714</v>
      </c>
      <c r="C95" s="288"/>
      <c r="D95" s="256">
        <f t="shared" si="31"/>
        <v>0</v>
      </c>
      <c r="E95" s="238"/>
      <c r="F95" s="238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</row>
    <row r="96" spans="1:52" s="282" customFormat="1" ht="25.5" hidden="1">
      <c r="A96" s="290">
        <v>13505</v>
      </c>
      <c r="B96" s="287" t="s">
        <v>715</v>
      </c>
      <c r="C96" s="288"/>
      <c r="D96" s="256">
        <f t="shared" si="31"/>
        <v>0</v>
      </c>
      <c r="E96" s="238"/>
      <c r="F96" s="238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6" ht="25.5" hidden="1">
      <c r="A97" s="290">
        <v>13506</v>
      </c>
      <c r="B97" s="287" t="s">
        <v>716</v>
      </c>
      <c r="C97" s="288"/>
      <c r="D97" s="256">
        <f t="shared" si="31"/>
        <v>0</v>
      </c>
      <c r="E97" s="238"/>
      <c r="F97" s="238"/>
    </row>
    <row r="98" spans="1:6" ht="38.25" hidden="1">
      <c r="A98" s="290">
        <v>13507</v>
      </c>
      <c r="B98" s="287" t="s">
        <v>717</v>
      </c>
      <c r="C98" s="288"/>
      <c r="D98" s="256">
        <f t="shared" si="31"/>
        <v>0</v>
      </c>
      <c r="E98" s="238"/>
      <c r="F98" s="238"/>
    </row>
    <row r="99" spans="1:6" ht="76.5" hidden="1">
      <c r="A99" s="290">
        <v>13508</v>
      </c>
      <c r="B99" s="287" t="s">
        <v>718</v>
      </c>
      <c r="C99" s="288"/>
      <c r="D99" s="256">
        <f t="shared" si="31"/>
        <v>0</v>
      </c>
      <c r="E99" s="238"/>
      <c r="F99" s="238"/>
    </row>
    <row r="100" spans="1:6" hidden="1">
      <c r="A100" s="290">
        <v>13509</v>
      </c>
      <c r="B100" s="287" t="s">
        <v>719</v>
      </c>
      <c r="C100" s="288"/>
      <c r="D100" s="256">
        <f t="shared" si="31"/>
        <v>0</v>
      </c>
      <c r="E100" s="238"/>
      <c r="F100" s="238"/>
    </row>
    <row r="101" spans="1:6" ht="51" hidden="1">
      <c r="A101" s="290">
        <v>13510</v>
      </c>
      <c r="B101" s="287" t="s">
        <v>720</v>
      </c>
      <c r="C101" s="288"/>
      <c r="D101" s="256">
        <f t="shared" si="31"/>
        <v>0</v>
      </c>
      <c r="E101" s="238"/>
      <c r="F101" s="238"/>
    </row>
    <row r="102" spans="1:6" ht="89.25" hidden="1">
      <c r="A102" s="290">
        <v>13511</v>
      </c>
      <c r="B102" s="287" t="s">
        <v>721</v>
      </c>
      <c r="C102" s="288"/>
      <c r="D102" s="256">
        <f t="shared" si="31"/>
        <v>0</v>
      </c>
      <c r="E102" s="238"/>
      <c r="F102" s="238"/>
    </row>
    <row r="103" spans="1:6" ht="38.25" hidden="1">
      <c r="A103" s="290">
        <v>13512</v>
      </c>
      <c r="B103" s="287" t="s">
        <v>722</v>
      </c>
      <c r="C103" s="288"/>
      <c r="D103" s="256">
        <f t="shared" si="31"/>
        <v>0</v>
      </c>
      <c r="E103" s="238"/>
      <c r="F103" s="238"/>
    </row>
    <row r="104" spans="1:6" ht="25.5" hidden="1">
      <c r="A104" s="290">
        <v>13513</v>
      </c>
      <c r="B104" s="287" t="s">
        <v>723</v>
      </c>
      <c r="C104" s="288"/>
      <c r="D104" s="256">
        <f t="shared" si="31"/>
        <v>0</v>
      </c>
      <c r="E104" s="238"/>
      <c r="F104" s="238"/>
    </row>
    <row r="105" spans="1:6" ht="51" hidden="1">
      <c r="A105" s="290">
        <v>13514</v>
      </c>
      <c r="B105" s="287" t="s">
        <v>724</v>
      </c>
      <c r="C105" s="288"/>
      <c r="D105" s="256">
        <f t="shared" si="31"/>
        <v>0</v>
      </c>
      <c r="E105" s="238"/>
      <c r="F105" s="238"/>
    </row>
    <row r="106" spans="1:6" ht="76.5" hidden="1">
      <c r="A106" s="290">
        <v>13515</v>
      </c>
      <c r="B106" s="287" t="s">
        <v>725</v>
      </c>
      <c r="C106" s="288"/>
      <c r="D106" s="256">
        <f t="shared" si="31"/>
        <v>0</v>
      </c>
      <c r="E106" s="238"/>
      <c r="F106" s="238"/>
    </row>
    <row r="107" spans="1:6" ht="53.25" hidden="1" customHeight="1">
      <c r="A107" s="290">
        <v>13516</v>
      </c>
      <c r="B107" s="287" t="s">
        <v>726</v>
      </c>
      <c r="C107" s="288"/>
      <c r="D107" s="256">
        <f t="shared" si="31"/>
        <v>0</v>
      </c>
      <c r="E107" s="256"/>
      <c r="F107" s="238"/>
    </row>
    <row r="108" spans="1:6" ht="114.75" hidden="1">
      <c r="A108" s="290">
        <v>13517</v>
      </c>
      <c r="B108" s="287" t="s">
        <v>727</v>
      </c>
      <c r="C108" s="288"/>
      <c r="D108" s="256">
        <f t="shared" si="31"/>
        <v>0</v>
      </c>
      <c r="E108" s="238"/>
      <c r="F108" s="238"/>
    </row>
    <row r="109" spans="1:6" ht="25.5" hidden="1">
      <c r="A109" s="290">
        <v>13518</v>
      </c>
      <c r="B109" s="287" t="s">
        <v>728</v>
      </c>
      <c r="C109" s="288"/>
      <c r="D109" s="256">
        <f t="shared" si="31"/>
        <v>0</v>
      </c>
      <c r="E109" s="238"/>
      <c r="F109" s="238"/>
    </row>
    <row r="110" spans="1:6" ht="25.5" hidden="1">
      <c r="A110" s="290">
        <v>13519</v>
      </c>
      <c r="B110" s="287" t="s">
        <v>729</v>
      </c>
      <c r="C110" s="288"/>
      <c r="D110" s="256">
        <f t="shared" si="31"/>
        <v>0</v>
      </c>
      <c r="E110" s="238"/>
      <c r="F110" s="238"/>
    </row>
    <row r="111" spans="1:6" hidden="1">
      <c r="A111" s="290">
        <v>13520</v>
      </c>
      <c r="B111" s="287" t="s">
        <v>730</v>
      </c>
      <c r="C111" s="288"/>
      <c r="D111" s="256">
        <f t="shared" si="31"/>
        <v>0</v>
      </c>
      <c r="E111" s="256"/>
      <c r="F111" s="256">
        <v>0</v>
      </c>
    </row>
    <row r="112" spans="1:6" ht="38.25" hidden="1">
      <c r="A112" s="290">
        <v>1352</v>
      </c>
      <c r="B112" s="287" t="s">
        <v>731</v>
      </c>
      <c r="C112" s="288"/>
      <c r="D112" s="256">
        <f t="shared" si="31"/>
        <v>0</v>
      </c>
      <c r="E112" s="238"/>
      <c r="F112" s="238"/>
    </row>
    <row r="113" spans="1:6" ht="25.5" hidden="1">
      <c r="A113" s="290">
        <v>1353</v>
      </c>
      <c r="B113" s="287" t="s">
        <v>732</v>
      </c>
      <c r="C113" s="288"/>
      <c r="D113" s="256">
        <f t="shared" si="31"/>
        <v>0</v>
      </c>
      <c r="E113" s="238"/>
      <c r="F113" s="238"/>
    </row>
    <row r="114" spans="1:6" ht="38.25" hidden="1">
      <c r="A114" s="228">
        <v>1360</v>
      </c>
      <c r="B114" s="283" t="s">
        <v>733</v>
      </c>
      <c r="C114" s="230">
        <v>7431</v>
      </c>
      <c r="D114" s="285">
        <f>D115+D116</f>
        <v>0</v>
      </c>
      <c r="E114" s="285">
        <f t="shared" ref="E114:F114" si="32">E115+E116</f>
        <v>0</v>
      </c>
      <c r="F114" s="285">
        <f t="shared" si="32"/>
        <v>0</v>
      </c>
    </row>
    <row r="115" spans="1:6" ht="51" hidden="1">
      <c r="A115" s="290">
        <v>1361</v>
      </c>
      <c r="B115" s="287" t="s">
        <v>635</v>
      </c>
      <c r="C115" s="288"/>
      <c r="D115" s="256">
        <f t="shared" si="31"/>
        <v>0</v>
      </c>
      <c r="E115" s="238"/>
      <c r="F115" s="238"/>
    </row>
    <row r="116" spans="1:6" ht="38.25" hidden="1">
      <c r="A116" s="290">
        <v>1362</v>
      </c>
      <c r="B116" s="287" t="s">
        <v>734</v>
      </c>
      <c r="C116" s="288"/>
      <c r="D116" s="256">
        <f t="shared" si="31"/>
        <v>0</v>
      </c>
      <c r="E116" s="238"/>
      <c r="F116" s="238"/>
    </row>
    <row r="117" spans="1:6" ht="63.75" hidden="1">
      <c r="A117" s="228">
        <v>1370</v>
      </c>
      <c r="B117" s="283" t="s">
        <v>735</v>
      </c>
      <c r="C117" s="230">
        <v>7441</v>
      </c>
      <c r="D117" s="285">
        <f>+D118+D119</f>
        <v>0</v>
      </c>
      <c r="E117" s="285">
        <f t="shared" ref="E117:F117" si="33">+E118+E119</f>
        <v>0</v>
      </c>
      <c r="F117" s="285">
        <f t="shared" si="33"/>
        <v>0</v>
      </c>
    </row>
    <row r="118" spans="1:6" ht="102" hidden="1">
      <c r="A118" s="290">
        <v>1371</v>
      </c>
      <c r="B118" s="287" t="s">
        <v>736</v>
      </c>
      <c r="C118" s="288"/>
      <c r="D118" s="256">
        <f t="shared" si="31"/>
        <v>0</v>
      </c>
      <c r="E118" s="256"/>
      <c r="F118" s="256"/>
    </row>
    <row r="119" spans="1:6" ht="107.25" hidden="1" customHeight="1">
      <c r="A119" s="290">
        <v>1372</v>
      </c>
      <c r="B119" s="287" t="s">
        <v>737</v>
      </c>
      <c r="C119" s="288"/>
      <c r="D119" s="256">
        <f t="shared" si="31"/>
        <v>0</v>
      </c>
      <c r="E119" s="256"/>
      <c r="F119" s="256">
        <v>0</v>
      </c>
    </row>
    <row r="120" spans="1:6" ht="63.75" hidden="1">
      <c r="A120" s="228">
        <v>1380</v>
      </c>
      <c r="B120" s="283" t="s">
        <v>738</v>
      </c>
      <c r="C120" s="230">
        <v>7442</v>
      </c>
      <c r="D120" s="285">
        <f>+D121+D122</f>
        <v>0</v>
      </c>
      <c r="E120" s="285">
        <f t="shared" ref="E120:F120" si="34">+E121+E122</f>
        <v>0</v>
      </c>
      <c r="F120" s="285">
        <f t="shared" si="34"/>
        <v>0</v>
      </c>
    </row>
    <row r="121" spans="1:6" ht="114.75" hidden="1">
      <c r="A121" s="290">
        <v>1381</v>
      </c>
      <c r="B121" s="287" t="s">
        <v>739</v>
      </c>
      <c r="C121" s="288"/>
      <c r="D121" s="256">
        <f t="shared" si="31"/>
        <v>0</v>
      </c>
      <c r="E121" s="238"/>
      <c r="F121" s="238"/>
    </row>
    <row r="122" spans="1:6" ht="114.75" hidden="1">
      <c r="A122" s="290">
        <v>1382</v>
      </c>
      <c r="B122" s="287" t="s">
        <v>740</v>
      </c>
      <c r="C122" s="288"/>
      <c r="D122" s="256">
        <f t="shared" si="31"/>
        <v>0</v>
      </c>
      <c r="E122" s="238"/>
      <c r="F122" s="238"/>
    </row>
    <row r="123" spans="1:6" ht="38.25">
      <c r="A123" s="228">
        <v>1390</v>
      </c>
      <c r="B123" s="283" t="s">
        <v>741</v>
      </c>
      <c r="C123" s="230">
        <v>7451</v>
      </c>
      <c r="D123" s="285">
        <f>+D124+D126</f>
        <v>0</v>
      </c>
      <c r="E123" s="285">
        <f>E124+E125+E126</f>
        <v>0</v>
      </c>
      <c r="F123" s="285">
        <f>F124+F125+F126</f>
        <v>-3716099</v>
      </c>
    </row>
    <row r="124" spans="1:6" ht="25.5" hidden="1">
      <c r="A124" s="290">
        <v>1391</v>
      </c>
      <c r="B124" s="287" t="s">
        <v>742</v>
      </c>
      <c r="C124" s="288"/>
      <c r="D124" s="256">
        <f t="shared" si="31"/>
        <v>0</v>
      </c>
      <c r="E124" s="238"/>
      <c r="F124" s="238"/>
    </row>
    <row r="125" spans="1:6" ht="29.25" customHeight="1">
      <c r="A125" s="290">
        <v>1392</v>
      </c>
      <c r="B125" s="287" t="s">
        <v>636</v>
      </c>
      <c r="C125" s="288"/>
      <c r="D125" s="256">
        <v>0</v>
      </c>
      <c r="E125" s="256">
        <v>0</v>
      </c>
      <c r="F125" s="240">
        <v>-3716099</v>
      </c>
    </row>
    <row r="126" spans="1:6" ht="38.25" hidden="1">
      <c r="A126" s="290">
        <v>1393</v>
      </c>
      <c r="B126" s="287" t="s">
        <v>637</v>
      </c>
      <c r="C126" s="288"/>
      <c r="D126" s="256">
        <f t="shared" si="31"/>
        <v>0</v>
      </c>
      <c r="E126" s="238"/>
      <c r="F126" s="238"/>
    </row>
    <row r="155" spans="3:3">
      <c r="C155" s="269"/>
    </row>
    <row r="233" ht="13.5" customHeight="1"/>
    <row r="234" hidden="1"/>
    <row r="236" ht="16.5" customHeight="1"/>
    <row r="268" spans="3:3" hidden="1">
      <c r="C268" s="269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66"/>
  <sheetViews>
    <sheetView view="pageBreakPreview" zoomScaleSheetLayoutView="100" workbookViewId="0">
      <selection activeCell="H7" sqref="H7:P7"/>
    </sheetView>
  </sheetViews>
  <sheetFormatPr defaultColWidth="9.140625" defaultRowHeight="15.75"/>
  <cols>
    <col min="1" max="1" width="5" style="311" customWidth="1"/>
    <col min="2" max="2" width="2.85546875" style="312" customWidth="1"/>
    <col min="3" max="3" width="2.28515625" style="313" customWidth="1"/>
    <col min="4" max="4" width="2.28515625" style="314" customWidth="1"/>
    <col min="5" max="5" width="49.85546875" style="315" customWidth="1"/>
    <col min="6" max="6" width="18.85546875" style="316" customWidth="1"/>
    <col min="7" max="7" width="17.42578125" style="316" customWidth="1"/>
    <col min="8" max="8" width="16.5703125" style="316" customWidth="1"/>
    <col min="9" max="16384" width="9.140625" style="316"/>
  </cols>
  <sheetData>
    <row r="1" spans="1:8">
      <c r="F1" s="567" t="s">
        <v>623</v>
      </c>
      <c r="G1" s="567"/>
      <c r="H1" s="567"/>
    </row>
    <row r="2" spans="1:8" ht="15.75" customHeight="1">
      <c r="F2" s="567" t="s">
        <v>622</v>
      </c>
      <c r="G2" s="567"/>
      <c r="H2" s="567"/>
    </row>
    <row r="3" spans="1:8" ht="15.75" customHeight="1">
      <c r="F3" s="567" t="s">
        <v>934</v>
      </c>
      <c r="G3" s="567"/>
      <c r="H3" s="567"/>
    </row>
    <row r="4" spans="1:8" ht="15.75" customHeight="1">
      <c r="F4" s="567" t="s">
        <v>933</v>
      </c>
      <c r="G4" s="567"/>
      <c r="H4" s="567"/>
    </row>
    <row r="6" spans="1:8" ht="33" customHeight="1">
      <c r="A6" s="584" t="s">
        <v>913</v>
      </c>
      <c r="B6" s="584"/>
      <c r="C6" s="584"/>
      <c r="D6" s="584"/>
      <c r="E6" s="584"/>
      <c r="F6" s="584"/>
      <c r="G6" s="584"/>
      <c r="H6" s="584"/>
    </row>
    <row r="7" spans="1:8" ht="16.5" customHeight="1">
      <c r="A7" s="318"/>
      <c r="B7" s="318"/>
      <c r="C7" s="318"/>
      <c r="D7" s="318"/>
      <c r="E7" s="318"/>
      <c r="F7" s="318"/>
      <c r="G7" s="318"/>
      <c r="H7" s="318"/>
    </row>
    <row r="8" spans="1:8" ht="13.5" customHeight="1">
      <c r="B8" s="319"/>
      <c r="C8" s="320"/>
      <c r="D8" s="320"/>
      <c r="E8" s="321"/>
      <c r="G8" s="583" t="s">
        <v>97</v>
      </c>
      <c r="H8" s="583"/>
    </row>
    <row r="9" spans="1:8" ht="44.25" customHeight="1">
      <c r="A9" s="587" t="s">
        <v>98</v>
      </c>
      <c r="B9" s="587" t="s">
        <v>99</v>
      </c>
      <c r="C9" s="588" t="s">
        <v>100</v>
      </c>
      <c r="D9" s="588" t="s">
        <v>101</v>
      </c>
      <c r="E9" s="589" t="s">
        <v>600</v>
      </c>
      <c r="F9" s="590" t="s">
        <v>374</v>
      </c>
      <c r="G9" s="585" t="s">
        <v>375</v>
      </c>
      <c r="H9" s="586"/>
    </row>
    <row r="10" spans="1:8" s="322" customFormat="1" ht="41.25" customHeight="1">
      <c r="A10" s="587"/>
      <c r="B10" s="587"/>
      <c r="C10" s="588"/>
      <c r="D10" s="588"/>
      <c r="E10" s="589"/>
      <c r="F10" s="590"/>
      <c r="G10" s="275" t="s">
        <v>376</v>
      </c>
      <c r="H10" s="275" t="s">
        <v>377</v>
      </c>
    </row>
    <row r="11" spans="1:8" s="325" customFormat="1">
      <c r="A11" s="323">
        <v>1</v>
      </c>
      <c r="B11" s="323">
        <v>2</v>
      </c>
      <c r="C11" s="323">
        <v>3</v>
      </c>
      <c r="D11" s="323">
        <v>4</v>
      </c>
      <c r="E11" s="323">
        <v>5</v>
      </c>
      <c r="F11" s="324">
        <v>6</v>
      </c>
      <c r="G11" s="323">
        <v>7</v>
      </c>
      <c r="H11" s="323" t="s">
        <v>621</v>
      </c>
    </row>
    <row r="12" spans="1:8" s="318" customFormat="1" ht="24" customHeight="1">
      <c r="A12" s="326"/>
      <c r="B12" s="327"/>
      <c r="C12" s="328"/>
      <c r="D12" s="328"/>
      <c r="E12" s="329" t="s">
        <v>105</v>
      </c>
      <c r="F12" s="330">
        <f>SUM(F13,F28,F36,F54,F68,F84,F104,F120,F135,F79)</f>
        <v>5246479.299999998</v>
      </c>
      <c r="G12" s="330">
        <f>SUM(G13,G28,G36,G54,G68,G84,G104,G120,G135,G79)</f>
        <v>-2931758.4000000004</v>
      </c>
      <c r="H12" s="330">
        <f>SUM(H13,H28,H36,H54,H68,H84,H104,H120,H135,H79)</f>
        <v>4462138.6999999993</v>
      </c>
    </row>
    <row r="13" spans="1:8" s="335" customFormat="1" ht="28.5">
      <c r="A13" s="331">
        <v>2100</v>
      </c>
      <c r="B13" s="332" t="s">
        <v>106</v>
      </c>
      <c r="C13" s="333">
        <v>0</v>
      </c>
      <c r="D13" s="333">
        <v>0</v>
      </c>
      <c r="E13" s="329" t="s">
        <v>107</v>
      </c>
      <c r="F13" s="334">
        <f>G13+H13</f>
        <v>348342.2</v>
      </c>
      <c r="G13" s="334">
        <f>SUM(G15,G19,G25,G22)</f>
        <v>68991.3</v>
      </c>
      <c r="H13" s="334">
        <f>SUM(H15,H19,H25,H22)</f>
        <v>279350.90000000002</v>
      </c>
    </row>
    <row r="14" spans="1:8">
      <c r="A14" s="336"/>
      <c r="B14" s="332"/>
      <c r="C14" s="333"/>
      <c r="D14" s="333"/>
      <c r="E14" s="337" t="s">
        <v>108</v>
      </c>
      <c r="F14" s="256"/>
      <c r="G14" s="256"/>
      <c r="H14" s="256"/>
    </row>
    <row r="15" spans="1:8" s="339" customFormat="1" ht="40.5">
      <c r="A15" s="336">
        <v>2110</v>
      </c>
      <c r="B15" s="332" t="s">
        <v>106</v>
      </c>
      <c r="C15" s="333">
        <v>1</v>
      </c>
      <c r="D15" s="333">
        <v>0</v>
      </c>
      <c r="E15" s="338" t="s">
        <v>109</v>
      </c>
      <c r="F15" s="298">
        <f>G15+H15</f>
        <v>78742</v>
      </c>
      <c r="G15" s="298">
        <f>+G17+G18</f>
        <v>51997.4</v>
      </c>
      <c r="H15" s="298">
        <f>+H17+H18</f>
        <v>26744.600000000006</v>
      </c>
    </row>
    <row r="16" spans="1:8" s="339" customFormat="1">
      <c r="A16" s="336"/>
      <c r="B16" s="332"/>
      <c r="C16" s="333"/>
      <c r="D16" s="333"/>
      <c r="E16" s="337" t="s">
        <v>110</v>
      </c>
      <c r="F16" s="221"/>
      <c r="G16" s="221"/>
      <c r="H16" s="221"/>
    </row>
    <row r="17" spans="1:8" ht="25.5">
      <c r="A17" s="336">
        <v>2111</v>
      </c>
      <c r="B17" s="340" t="s">
        <v>106</v>
      </c>
      <c r="C17" s="331">
        <v>1</v>
      </c>
      <c r="D17" s="331">
        <v>1</v>
      </c>
      <c r="E17" s="337" t="s">
        <v>363</v>
      </c>
      <c r="F17" s="256">
        <f>G17+H17</f>
        <v>78742</v>
      </c>
      <c r="G17" s="256">
        <f>+'havelvac 6'!O18</f>
        <v>51997.4</v>
      </c>
      <c r="H17" s="256">
        <f>+'havelvac 6'!P18</f>
        <v>26744.600000000006</v>
      </c>
    </row>
    <row r="18" spans="1:8" hidden="1">
      <c r="A18" s="336">
        <v>2113</v>
      </c>
      <c r="B18" s="340" t="s">
        <v>106</v>
      </c>
      <c r="C18" s="331">
        <v>1</v>
      </c>
      <c r="D18" s="331">
        <v>3</v>
      </c>
      <c r="E18" s="337" t="s">
        <v>581</v>
      </c>
      <c r="F18" s="256">
        <f>G18+H18</f>
        <v>0</v>
      </c>
      <c r="G18" s="256">
        <f>+'havelvac 6'!O60</f>
        <v>0</v>
      </c>
      <c r="H18" s="256">
        <f>+'havelvac 6'!P60</f>
        <v>0</v>
      </c>
    </row>
    <row r="19" spans="1:8" hidden="1">
      <c r="A19" s="336">
        <v>2130</v>
      </c>
      <c r="B19" s="332" t="s">
        <v>106</v>
      </c>
      <c r="C19" s="333">
        <v>3</v>
      </c>
      <c r="D19" s="333">
        <v>0</v>
      </c>
      <c r="E19" s="338" t="s">
        <v>144</v>
      </c>
      <c r="F19" s="341">
        <f>G19+H19</f>
        <v>0</v>
      </c>
      <c r="G19" s="341">
        <f>+G21</f>
        <v>0</v>
      </c>
      <c r="H19" s="341">
        <f>+H21</f>
        <v>0</v>
      </c>
    </row>
    <row r="20" spans="1:8" hidden="1">
      <c r="A20" s="336"/>
      <c r="B20" s="332"/>
      <c r="C20" s="333"/>
      <c r="D20" s="333"/>
      <c r="E20" s="337" t="s">
        <v>110</v>
      </c>
      <c r="F20" s="221"/>
      <c r="G20" s="221"/>
      <c r="H20" s="221"/>
    </row>
    <row r="21" spans="1:8" ht="25.5" hidden="1">
      <c r="A21" s="336">
        <v>2131</v>
      </c>
      <c r="B21" s="340" t="s">
        <v>106</v>
      </c>
      <c r="C21" s="331">
        <v>3</v>
      </c>
      <c r="D21" s="331">
        <v>1</v>
      </c>
      <c r="E21" s="337" t="s">
        <v>145</v>
      </c>
      <c r="F21" s="256">
        <f>G21+H21</f>
        <v>0</v>
      </c>
      <c r="G21" s="256">
        <f>+'havelvac 6'!O68</f>
        <v>0</v>
      </c>
      <c r="H21" s="256">
        <f>+'havelvac 6'!P68</f>
        <v>0</v>
      </c>
    </row>
    <row r="22" spans="1:8" ht="27">
      <c r="A22" s="336">
        <v>2150</v>
      </c>
      <c r="B22" s="332" t="s">
        <v>106</v>
      </c>
      <c r="C22" s="333">
        <v>5</v>
      </c>
      <c r="D22" s="333">
        <v>0</v>
      </c>
      <c r="E22" s="338" t="s">
        <v>150</v>
      </c>
      <c r="F22" s="342">
        <f>G22+H22</f>
        <v>252606.3</v>
      </c>
      <c r="G22" s="343">
        <f>+G24</f>
        <v>0</v>
      </c>
      <c r="H22" s="343">
        <f>+H24</f>
        <v>252606.3</v>
      </c>
    </row>
    <row r="23" spans="1:8">
      <c r="A23" s="336"/>
      <c r="B23" s="332"/>
      <c r="C23" s="333"/>
      <c r="D23" s="333"/>
      <c r="E23" s="337" t="s">
        <v>110</v>
      </c>
      <c r="F23" s="344"/>
      <c r="G23" s="345"/>
      <c r="H23" s="345"/>
    </row>
    <row r="24" spans="1:8" ht="25.5">
      <c r="A24" s="336">
        <v>2151</v>
      </c>
      <c r="B24" s="340" t="s">
        <v>106</v>
      </c>
      <c r="C24" s="340" t="s">
        <v>151</v>
      </c>
      <c r="D24" s="340">
        <v>1</v>
      </c>
      <c r="E24" s="337" t="s">
        <v>150</v>
      </c>
      <c r="F24" s="346">
        <f>G24+H24</f>
        <v>252606.3</v>
      </c>
      <c r="G24" s="347">
        <f>'havelvac 6'!O86</f>
        <v>0</v>
      </c>
      <c r="H24" s="347">
        <f>'havelvac 6'!P86</f>
        <v>252606.3</v>
      </c>
    </row>
    <row r="25" spans="1:8" ht="27">
      <c r="A25" s="336">
        <v>2160</v>
      </c>
      <c r="B25" s="332" t="s">
        <v>106</v>
      </c>
      <c r="C25" s="333">
        <v>6</v>
      </c>
      <c r="D25" s="333">
        <v>0</v>
      </c>
      <c r="E25" s="338" t="s">
        <v>158</v>
      </c>
      <c r="F25" s="348">
        <f>G25+H25</f>
        <v>16993.900000000001</v>
      </c>
      <c r="G25" s="341">
        <f>+G27</f>
        <v>16993.900000000001</v>
      </c>
      <c r="H25" s="341">
        <f>+H27</f>
        <v>0</v>
      </c>
    </row>
    <row r="26" spans="1:8" s="339" customFormat="1">
      <c r="A26" s="336"/>
      <c r="B26" s="332"/>
      <c r="C26" s="333"/>
      <c r="D26" s="333"/>
      <c r="E26" s="337" t="s">
        <v>110</v>
      </c>
      <c r="F26" s="221"/>
      <c r="G26" s="221"/>
      <c r="H26" s="221"/>
    </row>
    <row r="27" spans="1:8" ht="25.5">
      <c r="A27" s="336">
        <v>2161</v>
      </c>
      <c r="B27" s="340" t="s">
        <v>106</v>
      </c>
      <c r="C27" s="340">
        <v>6</v>
      </c>
      <c r="D27" s="340">
        <v>1</v>
      </c>
      <c r="E27" s="337" t="s">
        <v>159</v>
      </c>
      <c r="F27" s="256">
        <f>G27+H27</f>
        <v>16993.900000000001</v>
      </c>
      <c r="G27" s="256">
        <f>+'havelvac 6'!O101</f>
        <v>16993.900000000001</v>
      </c>
      <c r="H27" s="256">
        <f>+'havelvac 6'!P101</f>
        <v>0</v>
      </c>
    </row>
    <row r="28" spans="1:8">
      <c r="A28" s="331">
        <v>2200</v>
      </c>
      <c r="B28" s="332" t="s">
        <v>140</v>
      </c>
      <c r="C28" s="333">
        <v>0</v>
      </c>
      <c r="D28" s="333">
        <v>0</v>
      </c>
      <c r="E28" s="329" t="s">
        <v>163</v>
      </c>
      <c r="F28" s="334">
        <f>G28+H28</f>
        <v>24848.400000000001</v>
      </c>
      <c r="G28" s="334">
        <f>SUM(G30,G33)</f>
        <v>16042.4</v>
      </c>
      <c r="H28" s="334">
        <f>SUM(H30,H33)</f>
        <v>8806</v>
      </c>
    </row>
    <row r="29" spans="1:8">
      <c r="A29" s="336"/>
      <c r="B29" s="332"/>
      <c r="C29" s="333"/>
      <c r="D29" s="333"/>
      <c r="E29" s="337" t="s">
        <v>108</v>
      </c>
      <c r="F29" s="256"/>
      <c r="G29" s="256"/>
      <c r="H29" s="256"/>
    </row>
    <row r="30" spans="1:8">
      <c r="A30" s="336">
        <v>2220</v>
      </c>
      <c r="B30" s="332" t="s">
        <v>140</v>
      </c>
      <c r="C30" s="333">
        <v>2</v>
      </c>
      <c r="D30" s="333">
        <v>0</v>
      </c>
      <c r="E30" s="338" t="s">
        <v>164</v>
      </c>
      <c r="F30" s="298">
        <f>G30+H30</f>
        <v>24848.400000000001</v>
      </c>
      <c r="G30" s="298">
        <f>G32</f>
        <v>16042.4</v>
      </c>
      <c r="H30" s="298">
        <f>H32</f>
        <v>8806</v>
      </c>
    </row>
    <row r="31" spans="1:8" s="339" customFormat="1">
      <c r="A31" s="336"/>
      <c r="B31" s="332"/>
      <c r="C31" s="333"/>
      <c r="D31" s="333"/>
      <c r="E31" s="337" t="s">
        <v>110</v>
      </c>
      <c r="F31" s="221"/>
      <c r="G31" s="221"/>
      <c r="H31" s="221"/>
    </row>
    <row r="32" spans="1:8">
      <c r="A32" s="336">
        <v>2221</v>
      </c>
      <c r="B32" s="340" t="s">
        <v>140</v>
      </c>
      <c r="C32" s="331">
        <v>2</v>
      </c>
      <c r="D32" s="331">
        <v>1</v>
      </c>
      <c r="E32" s="337" t="s">
        <v>165</v>
      </c>
      <c r="F32" s="256">
        <f>G32+H32</f>
        <v>24848.400000000001</v>
      </c>
      <c r="G32" s="256">
        <f>+'havelvac 6'!O113</f>
        <v>16042.4</v>
      </c>
      <c r="H32" s="256">
        <f>+'havelvac 6'!P113</f>
        <v>8806</v>
      </c>
    </row>
    <row r="33" spans="1:8" hidden="1">
      <c r="A33" s="336">
        <v>2250</v>
      </c>
      <c r="B33" s="332" t="s">
        <v>140</v>
      </c>
      <c r="C33" s="333">
        <v>5</v>
      </c>
      <c r="D33" s="333">
        <v>0</v>
      </c>
      <c r="E33" s="338" t="s">
        <v>168</v>
      </c>
      <c r="F33" s="298">
        <f>G33+H33</f>
        <v>0</v>
      </c>
      <c r="G33" s="298">
        <f>G35</f>
        <v>0</v>
      </c>
      <c r="H33" s="298">
        <f>H35</f>
        <v>0</v>
      </c>
    </row>
    <row r="34" spans="1:8" hidden="1">
      <c r="A34" s="336"/>
      <c r="B34" s="332"/>
      <c r="C34" s="333"/>
      <c r="D34" s="333"/>
      <c r="E34" s="337" t="s">
        <v>110</v>
      </c>
      <c r="F34" s="221"/>
      <c r="G34" s="221"/>
      <c r="H34" s="221"/>
    </row>
    <row r="35" spans="1:8" hidden="1">
      <c r="A35" s="336">
        <v>2251</v>
      </c>
      <c r="B35" s="340" t="s">
        <v>140</v>
      </c>
      <c r="C35" s="331">
        <v>5</v>
      </c>
      <c r="D35" s="331">
        <v>1</v>
      </c>
      <c r="E35" s="337" t="s">
        <v>168</v>
      </c>
      <c r="F35" s="256">
        <f>G35+H35</f>
        <v>0</v>
      </c>
      <c r="G35" s="256">
        <f>+'havelvac 6'!O130</f>
        <v>0</v>
      </c>
      <c r="H35" s="256">
        <f>+'havelvac 6'!P130</f>
        <v>0</v>
      </c>
    </row>
    <row r="36" spans="1:8">
      <c r="A36" s="331">
        <v>2400</v>
      </c>
      <c r="B36" s="332" t="s">
        <v>155</v>
      </c>
      <c r="C36" s="333">
        <v>0</v>
      </c>
      <c r="D36" s="333">
        <v>0</v>
      </c>
      <c r="E36" s="329" t="s">
        <v>169</v>
      </c>
      <c r="F36" s="334">
        <f>G36+H36</f>
        <v>4332570.3</v>
      </c>
      <c r="G36" s="334">
        <f>+G38+G41+G44+G48+G51</f>
        <v>2715974.4</v>
      </c>
      <c r="H36" s="334">
        <f>+H38+H41+H44+H48+H51</f>
        <v>1616595.9</v>
      </c>
    </row>
    <row r="37" spans="1:8">
      <c r="A37" s="336"/>
      <c r="B37" s="332"/>
      <c r="C37" s="333"/>
      <c r="D37" s="333"/>
      <c r="E37" s="337" t="s">
        <v>108</v>
      </c>
      <c r="F37" s="256"/>
      <c r="G37" s="256"/>
      <c r="H37" s="256"/>
    </row>
    <row r="38" spans="1:8" ht="27">
      <c r="A38" s="238">
        <v>2410</v>
      </c>
      <c r="B38" s="246" t="s">
        <v>155</v>
      </c>
      <c r="C38" s="247">
        <v>1</v>
      </c>
      <c r="D38" s="247">
        <v>0</v>
      </c>
      <c r="E38" s="349" t="s">
        <v>748</v>
      </c>
      <c r="F38" s="298">
        <f>G38+H38</f>
        <v>-60665.599999999999</v>
      </c>
      <c r="G38" s="298">
        <f>+G40</f>
        <v>-60665.599999999999</v>
      </c>
      <c r="H38" s="298">
        <f>+H40</f>
        <v>0</v>
      </c>
    </row>
    <row r="39" spans="1:8">
      <c r="A39" s="336"/>
      <c r="B39" s="332"/>
      <c r="C39" s="333"/>
      <c r="D39" s="333"/>
      <c r="E39" s="337" t="s">
        <v>110</v>
      </c>
      <c r="F39" s="221"/>
      <c r="G39" s="221"/>
      <c r="H39" s="221"/>
    </row>
    <row r="40" spans="1:8" ht="25.5">
      <c r="A40" s="336">
        <v>2411</v>
      </c>
      <c r="B40" s="340" t="s">
        <v>155</v>
      </c>
      <c r="C40" s="331">
        <v>1</v>
      </c>
      <c r="D40" s="331">
        <v>1</v>
      </c>
      <c r="E40" s="337" t="s">
        <v>750</v>
      </c>
      <c r="F40" s="256">
        <f>G40+H40</f>
        <v>-60665.599999999999</v>
      </c>
      <c r="G40" s="256">
        <f>+'havelvac 6'!O145</f>
        <v>-60665.599999999999</v>
      </c>
      <c r="H40" s="256">
        <f>+'havelvac 6'!P145</f>
        <v>0</v>
      </c>
    </row>
    <row r="41" spans="1:8" ht="27">
      <c r="A41" s="336">
        <v>2420</v>
      </c>
      <c r="B41" s="332" t="s">
        <v>155</v>
      </c>
      <c r="C41" s="333">
        <v>2</v>
      </c>
      <c r="D41" s="333">
        <v>0</v>
      </c>
      <c r="E41" s="338" t="s">
        <v>170</v>
      </c>
      <c r="F41" s="298">
        <f>G41+H41</f>
        <v>15537.699999999999</v>
      </c>
      <c r="G41" s="298">
        <f>+G43</f>
        <v>0</v>
      </c>
      <c r="H41" s="298">
        <f>+H43</f>
        <v>15537.699999999999</v>
      </c>
    </row>
    <row r="42" spans="1:8">
      <c r="A42" s="336"/>
      <c r="B42" s="332"/>
      <c r="C42" s="333"/>
      <c r="D42" s="333"/>
      <c r="E42" s="337" t="s">
        <v>110</v>
      </c>
      <c r="F42" s="221"/>
      <c r="G42" s="221"/>
      <c r="H42" s="221"/>
    </row>
    <row r="43" spans="1:8">
      <c r="A43" s="336">
        <v>2424</v>
      </c>
      <c r="B43" s="340" t="s">
        <v>155</v>
      </c>
      <c r="C43" s="331">
        <v>2</v>
      </c>
      <c r="D43" s="331">
        <v>4</v>
      </c>
      <c r="E43" s="337" t="s">
        <v>171</v>
      </c>
      <c r="F43" s="256">
        <f>G43+H43</f>
        <v>15537.699999999999</v>
      </c>
      <c r="G43" s="256">
        <f>+'havelvac 6'!O167</f>
        <v>0</v>
      </c>
      <c r="H43" s="256">
        <f>+'havelvac 6'!P167</f>
        <v>15537.699999999999</v>
      </c>
    </row>
    <row r="44" spans="1:8">
      <c r="A44" s="336">
        <v>2450</v>
      </c>
      <c r="B44" s="332" t="s">
        <v>155</v>
      </c>
      <c r="C44" s="333">
        <v>5</v>
      </c>
      <c r="D44" s="333">
        <v>0</v>
      </c>
      <c r="E44" s="338" t="s">
        <v>175</v>
      </c>
      <c r="F44" s="298">
        <f>G44+H44</f>
        <v>4323881.5999999996</v>
      </c>
      <c r="G44" s="298">
        <f>G46+G47</f>
        <v>2722823.4</v>
      </c>
      <c r="H44" s="298">
        <f>H46+H47</f>
        <v>1601058.2</v>
      </c>
    </row>
    <row r="45" spans="1:8">
      <c r="A45" s="336"/>
      <c r="B45" s="332"/>
      <c r="C45" s="333"/>
      <c r="D45" s="333"/>
      <c r="E45" s="337" t="s">
        <v>110</v>
      </c>
      <c r="F45" s="221"/>
      <c r="G45" s="221"/>
      <c r="H45" s="221"/>
    </row>
    <row r="46" spans="1:8">
      <c r="A46" s="336">
        <v>2451</v>
      </c>
      <c r="B46" s="340" t="s">
        <v>155</v>
      </c>
      <c r="C46" s="331">
        <v>5</v>
      </c>
      <c r="D46" s="331">
        <v>1</v>
      </c>
      <c r="E46" s="337" t="s">
        <v>176</v>
      </c>
      <c r="F46" s="256">
        <f>G46+H46</f>
        <v>4342452.2</v>
      </c>
      <c r="G46" s="256">
        <f>SUM('havelvac 6'!O174)</f>
        <v>2741394</v>
      </c>
      <c r="H46" s="256">
        <f>SUM('havelvac 6'!P174)</f>
        <v>1601058.2</v>
      </c>
    </row>
    <row r="47" spans="1:8">
      <c r="A47" s="336">
        <v>2455</v>
      </c>
      <c r="B47" s="340" t="s">
        <v>155</v>
      </c>
      <c r="C47" s="331">
        <v>5</v>
      </c>
      <c r="D47" s="331">
        <v>5</v>
      </c>
      <c r="E47" s="337" t="s">
        <v>199</v>
      </c>
      <c r="F47" s="256">
        <f>G47+H47</f>
        <v>-18570.599999999999</v>
      </c>
      <c r="G47" s="256">
        <f>+'havelvac 6'!O246</f>
        <v>-18570.599999999999</v>
      </c>
      <c r="H47" s="256">
        <f>+'havelvac 6'!P246</f>
        <v>0</v>
      </c>
    </row>
    <row r="48" spans="1:8">
      <c r="A48" s="289" t="s">
        <v>206</v>
      </c>
      <c r="B48" s="246" t="s">
        <v>155</v>
      </c>
      <c r="C48" s="247">
        <v>7</v>
      </c>
      <c r="D48" s="247">
        <v>0</v>
      </c>
      <c r="E48" s="338" t="s">
        <v>207</v>
      </c>
      <c r="F48" s="298">
        <f>G48+H48</f>
        <v>6540.5</v>
      </c>
      <c r="G48" s="256">
        <f>+G50</f>
        <v>6540.5</v>
      </c>
      <c r="H48" s="256">
        <f>+H50</f>
        <v>0</v>
      </c>
    </row>
    <row r="49" spans="1:8">
      <c r="A49" s="336"/>
      <c r="B49" s="332"/>
      <c r="C49" s="333"/>
      <c r="D49" s="333"/>
      <c r="E49" s="337" t="s">
        <v>110</v>
      </c>
      <c r="F49" s="221"/>
      <c r="G49" s="221"/>
      <c r="H49" s="221"/>
    </row>
    <row r="50" spans="1:8">
      <c r="A50" s="337" t="s">
        <v>208</v>
      </c>
      <c r="B50" s="337" t="s">
        <v>155</v>
      </c>
      <c r="C50" s="337">
        <v>7</v>
      </c>
      <c r="D50" s="337">
        <v>3</v>
      </c>
      <c r="E50" s="337" t="s">
        <v>209</v>
      </c>
      <c r="F50" s="256">
        <f>G50+H50</f>
        <v>6540.5</v>
      </c>
      <c r="G50" s="256">
        <f>SUM('havelvac 6'!O262)</f>
        <v>6540.5</v>
      </c>
      <c r="H50" s="256">
        <f>SUM('havelvac 6'!P262)</f>
        <v>0</v>
      </c>
    </row>
    <row r="51" spans="1:8" ht="27">
      <c r="A51" s="336">
        <v>2490</v>
      </c>
      <c r="B51" s="332" t="s">
        <v>155</v>
      </c>
      <c r="C51" s="333">
        <v>9</v>
      </c>
      <c r="D51" s="333">
        <v>0</v>
      </c>
      <c r="E51" s="338" t="s">
        <v>212</v>
      </c>
      <c r="F51" s="298">
        <f>G51+H51</f>
        <v>47276.100000000006</v>
      </c>
      <c r="G51" s="298">
        <f>+G53</f>
        <v>47276.100000000006</v>
      </c>
      <c r="H51" s="298">
        <f>+H53</f>
        <v>0</v>
      </c>
    </row>
    <row r="52" spans="1:8">
      <c r="A52" s="336"/>
      <c r="B52" s="332"/>
      <c r="C52" s="333"/>
      <c r="D52" s="333"/>
      <c r="E52" s="337" t="s">
        <v>110</v>
      </c>
      <c r="F52" s="221"/>
      <c r="G52" s="221"/>
      <c r="H52" s="221"/>
    </row>
    <row r="53" spans="1:8" ht="25.5">
      <c r="A53" s="336">
        <v>2491</v>
      </c>
      <c r="B53" s="340" t="s">
        <v>155</v>
      </c>
      <c r="C53" s="331">
        <v>9</v>
      </c>
      <c r="D53" s="331">
        <v>1</v>
      </c>
      <c r="E53" s="337" t="s">
        <v>212</v>
      </c>
      <c r="F53" s="256">
        <f>G53+H53</f>
        <v>47276.100000000006</v>
      </c>
      <c r="G53" s="256">
        <f>SUM('havelvac 6'!O274)</f>
        <v>47276.100000000006</v>
      </c>
      <c r="H53" s="256">
        <f>SUM('havelvac 6'!P274)</f>
        <v>0</v>
      </c>
    </row>
    <row r="54" spans="1:8" ht="28.5">
      <c r="A54" s="331">
        <v>2500</v>
      </c>
      <c r="B54" s="332" t="s">
        <v>149</v>
      </c>
      <c r="C54" s="333">
        <v>0</v>
      </c>
      <c r="D54" s="333">
        <v>0</v>
      </c>
      <c r="E54" s="329" t="s">
        <v>231</v>
      </c>
      <c r="F54" s="334">
        <f>G54+H54</f>
        <v>565808.30000000005</v>
      </c>
      <c r="G54" s="334">
        <f>SUM(G56,G59,G62,G65)</f>
        <v>376752.8</v>
      </c>
      <c r="H54" s="334">
        <f>SUM(H56,H59,H62,H65)</f>
        <v>189055.5</v>
      </c>
    </row>
    <row r="55" spans="1:8" s="339" customFormat="1">
      <c r="A55" s="336"/>
      <c r="B55" s="332"/>
      <c r="C55" s="333"/>
      <c r="D55" s="333"/>
      <c r="E55" s="337" t="s">
        <v>108</v>
      </c>
      <c r="F55" s="256"/>
      <c r="G55" s="256"/>
      <c r="H55" s="256"/>
    </row>
    <row r="56" spans="1:8">
      <c r="A56" s="336">
        <v>2510</v>
      </c>
      <c r="B56" s="332" t="s">
        <v>149</v>
      </c>
      <c r="C56" s="333">
        <v>1</v>
      </c>
      <c r="D56" s="333">
        <v>0</v>
      </c>
      <c r="E56" s="338" t="s">
        <v>232</v>
      </c>
      <c r="F56" s="298">
        <f>G56+H56</f>
        <v>382088.5</v>
      </c>
      <c r="G56" s="298">
        <f>G58</f>
        <v>376752.8</v>
      </c>
      <c r="H56" s="298">
        <f>H58</f>
        <v>5335.7</v>
      </c>
    </row>
    <row r="57" spans="1:8">
      <c r="A57" s="336"/>
      <c r="B57" s="332"/>
      <c r="C57" s="333"/>
      <c r="D57" s="333"/>
      <c r="E57" s="337" t="s">
        <v>110</v>
      </c>
      <c r="F57" s="221"/>
      <c r="G57" s="221"/>
      <c r="H57" s="221"/>
    </row>
    <row r="58" spans="1:8">
      <c r="A58" s="336">
        <v>2511</v>
      </c>
      <c r="B58" s="340" t="s">
        <v>149</v>
      </c>
      <c r="C58" s="331">
        <v>1</v>
      </c>
      <c r="D58" s="331">
        <v>1</v>
      </c>
      <c r="E58" s="337" t="s">
        <v>232</v>
      </c>
      <c r="F58" s="256">
        <f>G58+H58</f>
        <v>382088.5</v>
      </c>
      <c r="G58" s="256">
        <f>SUM('havelvac 6'!O323)</f>
        <v>376752.8</v>
      </c>
      <c r="H58" s="256">
        <f>SUM('havelvac 6'!P323)</f>
        <v>5335.7</v>
      </c>
    </row>
    <row r="59" spans="1:8">
      <c r="A59" s="336">
        <v>2520</v>
      </c>
      <c r="B59" s="246" t="s">
        <v>149</v>
      </c>
      <c r="C59" s="247">
        <v>2</v>
      </c>
      <c r="D59" s="247">
        <v>0</v>
      </c>
      <c r="E59" s="349" t="s">
        <v>640</v>
      </c>
      <c r="F59" s="298">
        <f>G59+H59</f>
        <v>95040.6</v>
      </c>
      <c r="G59" s="298">
        <f>G61</f>
        <v>0</v>
      </c>
      <c r="H59" s="298">
        <f>H61</f>
        <v>95040.6</v>
      </c>
    </row>
    <row r="60" spans="1:8">
      <c r="A60" s="336"/>
      <c r="B60" s="332"/>
      <c r="C60" s="333"/>
      <c r="D60" s="333"/>
      <c r="E60" s="337" t="s">
        <v>110</v>
      </c>
      <c r="F60" s="221"/>
      <c r="G60" s="221"/>
      <c r="H60" s="221"/>
    </row>
    <row r="61" spans="1:8">
      <c r="A61" s="336">
        <v>3521</v>
      </c>
      <c r="B61" s="337" t="s">
        <v>149</v>
      </c>
      <c r="C61" s="337">
        <v>2</v>
      </c>
      <c r="D61" s="337">
        <v>1</v>
      </c>
      <c r="E61" s="337" t="s">
        <v>640</v>
      </c>
      <c r="F61" s="256">
        <f>G61+H61</f>
        <v>95040.6</v>
      </c>
      <c r="G61" s="256">
        <f>SUM('havelvac 6'!O364)</f>
        <v>0</v>
      </c>
      <c r="H61" s="256">
        <f>SUM('havelvac 6'!P364)</f>
        <v>95040.6</v>
      </c>
    </row>
    <row r="62" spans="1:8" s="339" customFormat="1" hidden="1">
      <c r="A62" s="336">
        <v>2530</v>
      </c>
      <c r="B62" s="332" t="s">
        <v>149</v>
      </c>
      <c r="C62" s="333">
        <v>3</v>
      </c>
      <c r="D62" s="333">
        <v>0</v>
      </c>
      <c r="E62" s="338" t="s">
        <v>235</v>
      </c>
      <c r="F62" s="298">
        <f>G62+H62</f>
        <v>0</v>
      </c>
      <c r="G62" s="298">
        <f>G64</f>
        <v>0</v>
      </c>
      <c r="H62" s="298">
        <f>H64</f>
        <v>0</v>
      </c>
    </row>
    <row r="63" spans="1:8" hidden="1">
      <c r="A63" s="336"/>
      <c r="B63" s="332"/>
      <c r="C63" s="333"/>
      <c r="D63" s="333"/>
      <c r="E63" s="337" t="s">
        <v>110</v>
      </c>
      <c r="F63" s="221"/>
      <c r="G63" s="221"/>
      <c r="H63" s="221"/>
    </row>
    <row r="64" spans="1:8" hidden="1">
      <c r="A64" s="336">
        <v>3531</v>
      </c>
      <c r="B64" s="340" t="s">
        <v>149</v>
      </c>
      <c r="C64" s="331">
        <v>3</v>
      </c>
      <c r="D64" s="331">
        <v>1</v>
      </c>
      <c r="E64" s="337" t="s">
        <v>236</v>
      </c>
      <c r="F64" s="256">
        <f>G64+H64</f>
        <v>0</v>
      </c>
      <c r="G64" s="256">
        <f>SUM('havelvac 6'!O372)</f>
        <v>0</v>
      </c>
      <c r="H64" s="256">
        <f>SUM('havelvac 6'!P372)</f>
        <v>0</v>
      </c>
    </row>
    <row r="65" spans="1:8" ht="27">
      <c r="A65" s="336">
        <v>2560</v>
      </c>
      <c r="B65" s="332" t="s">
        <v>149</v>
      </c>
      <c r="C65" s="333">
        <v>6</v>
      </c>
      <c r="D65" s="333">
        <v>0</v>
      </c>
      <c r="E65" s="338" t="s">
        <v>238</v>
      </c>
      <c r="F65" s="298">
        <f>G65+H65</f>
        <v>88679.2</v>
      </c>
      <c r="G65" s="298">
        <f>G67</f>
        <v>0</v>
      </c>
      <c r="H65" s="298">
        <f>H67</f>
        <v>88679.2</v>
      </c>
    </row>
    <row r="66" spans="1:8">
      <c r="A66" s="336"/>
      <c r="B66" s="332"/>
      <c r="C66" s="333"/>
      <c r="D66" s="333"/>
      <c r="E66" s="337" t="s">
        <v>110</v>
      </c>
      <c r="F66" s="221"/>
      <c r="G66" s="221"/>
      <c r="H66" s="221"/>
    </row>
    <row r="67" spans="1:8" ht="25.5">
      <c r="A67" s="336">
        <v>2561</v>
      </c>
      <c r="B67" s="340" t="s">
        <v>149</v>
      </c>
      <c r="C67" s="331">
        <v>6</v>
      </c>
      <c r="D67" s="331">
        <v>1</v>
      </c>
      <c r="E67" s="337" t="s">
        <v>238</v>
      </c>
      <c r="F67" s="256">
        <f>G67+H67</f>
        <v>88679.2</v>
      </c>
      <c r="G67" s="256">
        <f>SUM('havelvac 6'!O379)</f>
        <v>0</v>
      </c>
      <c r="H67" s="256">
        <f>SUM('havelvac 6'!P379)</f>
        <v>88679.2</v>
      </c>
    </row>
    <row r="68" spans="1:8" ht="28.5">
      <c r="A68" s="331">
        <v>2600</v>
      </c>
      <c r="B68" s="332" t="s">
        <v>157</v>
      </c>
      <c r="C68" s="333">
        <v>0</v>
      </c>
      <c r="D68" s="333">
        <v>0</v>
      </c>
      <c r="E68" s="329" t="s">
        <v>246</v>
      </c>
      <c r="F68" s="334">
        <f>G68+H68</f>
        <v>669948.19999999995</v>
      </c>
      <c r="G68" s="334">
        <f>SUM(G70,G73,G76)</f>
        <v>329173.69999999995</v>
      </c>
      <c r="H68" s="334">
        <f>SUM(H70,H73,H76)</f>
        <v>340774.5</v>
      </c>
    </row>
    <row r="69" spans="1:8">
      <c r="A69" s="336"/>
      <c r="B69" s="332"/>
      <c r="C69" s="333"/>
      <c r="D69" s="333"/>
      <c r="E69" s="337" t="s">
        <v>108</v>
      </c>
      <c r="F69" s="256"/>
      <c r="G69" s="256"/>
      <c r="H69" s="256"/>
    </row>
    <row r="70" spans="1:8">
      <c r="A70" s="336">
        <v>2610</v>
      </c>
      <c r="B70" s="332" t="s">
        <v>157</v>
      </c>
      <c r="C70" s="333">
        <v>1</v>
      </c>
      <c r="D70" s="333">
        <v>0</v>
      </c>
      <c r="E70" s="338" t="s">
        <v>247</v>
      </c>
      <c r="F70" s="298">
        <f>G70+H70</f>
        <v>215253.8</v>
      </c>
      <c r="G70" s="298">
        <f>G72</f>
        <v>215253.8</v>
      </c>
      <c r="H70" s="298">
        <f>H72</f>
        <v>0</v>
      </c>
    </row>
    <row r="71" spans="1:8">
      <c r="A71" s="336"/>
      <c r="B71" s="332"/>
      <c r="C71" s="333"/>
      <c r="D71" s="333"/>
      <c r="E71" s="337" t="s">
        <v>110</v>
      </c>
      <c r="F71" s="221"/>
      <c r="G71" s="221"/>
      <c r="H71" s="221"/>
    </row>
    <row r="72" spans="1:8">
      <c r="A72" s="336">
        <v>2611</v>
      </c>
      <c r="B72" s="340" t="s">
        <v>157</v>
      </c>
      <c r="C72" s="331">
        <v>1</v>
      </c>
      <c r="D72" s="331">
        <v>1</v>
      </c>
      <c r="E72" s="337" t="s">
        <v>601</v>
      </c>
      <c r="F72" s="256">
        <f>G72+H72</f>
        <v>215253.8</v>
      </c>
      <c r="G72" s="256">
        <f>SUM('havelvac 6'!O410)</f>
        <v>215253.8</v>
      </c>
      <c r="H72" s="256">
        <f>SUM('havelvac 6'!P410)</f>
        <v>0</v>
      </c>
    </row>
    <row r="73" spans="1:8">
      <c r="A73" s="336">
        <v>2640</v>
      </c>
      <c r="B73" s="332" t="s">
        <v>157</v>
      </c>
      <c r="C73" s="333">
        <v>4</v>
      </c>
      <c r="D73" s="333">
        <v>0</v>
      </c>
      <c r="E73" s="338" t="s">
        <v>258</v>
      </c>
      <c r="F73" s="298">
        <f>G73+H73</f>
        <v>-20518.399999999994</v>
      </c>
      <c r="G73" s="298">
        <f>G75</f>
        <v>-20720.399999999994</v>
      </c>
      <c r="H73" s="298">
        <f>H75</f>
        <v>202</v>
      </c>
    </row>
    <row r="74" spans="1:8">
      <c r="A74" s="336"/>
      <c r="B74" s="332"/>
      <c r="C74" s="333"/>
      <c r="D74" s="333"/>
      <c r="E74" s="337" t="s">
        <v>110</v>
      </c>
      <c r="F74" s="221"/>
      <c r="G74" s="221"/>
      <c r="H74" s="221"/>
    </row>
    <row r="75" spans="1:8">
      <c r="A75" s="336">
        <v>2641</v>
      </c>
      <c r="B75" s="340" t="s">
        <v>157</v>
      </c>
      <c r="C75" s="331">
        <v>4</v>
      </c>
      <c r="D75" s="331">
        <v>1</v>
      </c>
      <c r="E75" s="337" t="s">
        <v>259</v>
      </c>
      <c r="F75" s="256">
        <f>G75+H75</f>
        <v>-20518.399999999994</v>
      </c>
      <c r="G75" s="256">
        <f>+'havelvac 6'!O420</f>
        <v>-20720.399999999994</v>
      </c>
      <c r="H75" s="256">
        <f>+'havelvac 6'!P420</f>
        <v>202</v>
      </c>
    </row>
    <row r="76" spans="1:8" ht="27">
      <c r="A76" s="336">
        <v>2660</v>
      </c>
      <c r="B76" s="332"/>
      <c r="C76" s="333">
        <v>6</v>
      </c>
      <c r="D76" s="333">
        <v>0</v>
      </c>
      <c r="E76" s="338" t="s">
        <v>263</v>
      </c>
      <c r="F76" s="298">
        <f>G76+H76</f>
        <v>475212.79999999999</v>
      </c>
      <c r="G76" s="298">
        <f>G78</f>
        <v>134640.29999999999</v>
      </c>
      <c r="H76" s="298">
        <f>H78</f>
        <v>340572.5</v>
      </c>
    </row>
    <row r="77" spans="1:8">
      <c r="A77" s="336"/>
      <c r="B77" s="332"/>
      <c r="C77" s="333"/>
      <c r="D77" s="333"/>
      <c r="E77" s="337" t="s">
        <v>110</v>
      </c>
      <c r="F77" s="221"/>
      <c r="G77" s="221"/>
      <c r="H77" s="221"/>
    </row>
    <row r="78" spans="1:8" s="339" customFormat="1" ht="25.5">
      <c r="A78" s="336">
        <v>2661</v>
      </c>
      <c r="B78" s="340" t="s">
        <v>157</v>
      </c>
      <c r="C78" s="331">
        <v>6</v>
      </c>
      <c r="D78" s="331">
        <v>1</v>
      </c>
      <c r="E78" s="337" t="s">
        <v>263</v>
      </c>
      <c r="F78" s="256">
        <f>G78+H78</f>
        <v>475212.79999999999</v>
      </c>
      <c r="G78" s="256">
        <f>SUM('havelvac 6'!O437)</f>
        <v>134640.29999999999</v>
      </c>
      <c r="H78" s="256">
        <f>SUM('havelvac 6'!P437)</f>
        <v>340572.5</v>
      </c>
    </row>
    <row r="79" spans="1:8" s="339" customFormat="1">
      <c r="A79" s="331">
        <v>2700</v>
      </c>
      <c r="B79" s="332" t="s">
        <v>183</v>
      </c>
      <c r="C79" s="333">
        <v>0</v>
      </c>
      <c r="D79" s="333">
        <v>0</v>
      </c>
      <c r="E79" s="329" t="s">
        <v>275</v>
      </c>
      <c r="F79" s="334">
        <f>G79+H79</f>
        <v>58335.600000000006</v>
      </c>
      <c r="G79" s="334">
        <f>+G81</f>
        <v>562</v>
      </c>
      <c r="H79" s="334">
        <f>+H81</f>
        <v>57773.600000000006</v>
      </c>
    </row>
    <row r="80" spans="1:8" s="339" customFormat="1">
      <c r="A80" s="336"/>
      <c r="B80" s="332"/>
      <c r="C80" s="333"/>
      <c r="D80" s="333"/>
      <c r="E80" s="337" t="s">
        <v>108</v>
      </c>
      <c r="F80" s="256"/>
      <c r="G80" s="256"/>
      <c r="H80" s="256"/>
    </row>
    <row r="81" spans="1:8" s="339" customFormat="1">
      <c r="A81" s="336">
        <v>2760</v>
      </c>
      <c r="B81" s="332" t="s">
        <v>183</v>
      </c>
      <c r="C81" s="333">
        <v>6</v>
      </c>
      <c r="D81" s="333">
        <v>0</v>
      </c>
      <c r="E81" s="338" t="s">
        <v>279</v>
      </c>
      <c r="F81" s="298">
        <f>G81+H81</f>
        <v>58335.600000000006</v>
      </c>
      <c r="G81" s="298">
        <f>+G83</f>
        <v>562</v>
      </c>
      <c r="H81" s="298">
        <f>+H83</f>
        <v>57773.600000000006</v>
      </c>
    </row>
    <row r="82" spans="1:8" s="339" customFormat="1">
      <c r="A82" s="336"/>
      <c r="B82" s="332"/>
      <c r="C82" s="333"/>
      <c r="D82" s="333"/>
      <c r="E82" s="337" t="s">
        <v>110</v>
      </c>
      <c r="F82" s="221"/>
      <c r="G82" s="256"/>
      <c r="H82" s="256"/>
    </row>
    <row r="83" spans="1:8" s="339" customFormat="1" ht="25.5">
      <c r="A83" s="336">
        <v>2761</v>
      </c>
      <c r="B83" s="340" t="s">
        <v>183</v>
      </c>
      <c r="C83" s="331">
        <v>6</v>
      </c>
      <c r="D83" s="331">
        <v>1</v>
      </c>
      <c r="E83" s="337" t="s">
        <v>280</v>
      </c>
      <c r="F83" s="256">
        <f>G83+H83</f>
        <v>58335.600000000006</v>
      </c>
      <c r="G83" s="256">
        <f>SUM('havelvac 6'!O474)</f>
        <v>562</v>
      </c>
      <c r="H83" s="256">
        <f>SUM('havelvac 6'!P474)</f>
        <v>57773.600000000006</v>
      </c>
    </row>
    <row r="84" spans="1:8" s="339" customFormat="1">
      <c r="A84" s="331">
        <v>2800</v>
      </c>
      <c r="B84" s="332" t="s">
        <v>185</v>
      </c>
      <c r="C84" s="333">
        <v>0</v>
      </c>
      <c r="D84" s="333">
        <v>0</v>
      </c>
      <c r="E84" s="329" t="s">
        <v>284</v>
      </c>
      <c r="F84" s="334">
        <f>G84+H84</f>
        <v>802103.79999999993</v>
      </c>
      <c r="G84" s="334">
        <f>+G86+G89+G100+G97</f>
        <v>149427.6</v>
      </c>
      <c r="H84" s="334">
        <f>+H86+H89+H100+H97</f>
        <v>652676.19999999995</v>
      </c>
    </row>
    <row r="85" spans="1:8">
      <c r="A85" s="336"/>
      <c r="B85" s="332"/>
      <c r="C85" s="333"/>
      <c r="D85" s="333"/>
      <c r="E85" s="337" t="s">
        <v>108</v>
      </c>
      <c r="F85" s="256"/>
      <c r="G85" s="256"/>
      <c r="H85" s="256"/>
    </row>
    <row r="86" spans="1:8">
      <c r="A86" s="336">
        <v>2810</v>
      </c>
      <c r="B86" s="332" t="s">
        <v>185</v>
      </c>
      <c r="C86" s="333">
        <v>1</v>
      </c>
      <c r="D86" s="333">
        <v>0</v>
      </c>
      <c r="E86" s="338" t="s">
        <v>285</v>
      </c>
      <c r="F86" s="298">
        <f>G86+H86</f>
        <v>227674.3</v>
      </c>
      <c r="G86" s="298">
        <f>G88</f>
        <v>80100</v>
      </c>
      <c r="H86" s="298">
        <f>H88</f>
        <v>147574.29999999999</v>
      </c>
    </row>
    <row r="87" spans="1:8">
      <c r="A87" s="336"/>
      <c r="B87" s="332"/>
      <c r="C87" s="333"/>
      <c r="D87" s="333"/>
      <c r="E87" s="337" t="s">
        <v>110</v>
      </c>
      <c r="F87" s="221"/>
      <c r="G87" s="221"/>
      <c r="H87" s="221"/>
    </row>
    <row r="88" spans="1:8">
      <c r="A88" s="336">
        <v>2811</v>
      </c>
      <c r="B88" s="340" t="s">
        <v>185</v>
      </c>
      <c r="C88" s="331">
        <v>1</v>
      </c>
      <c r="D88" s="331">
        <v>1</v>
      </c>
      <c r="E88" s="337" t="s">
        <v>285</v>
      </c>
      <c r="F88" s="256">
        <f>G88+H88</f>
        <v>227674.3</v>
      </c>
      <c r="G88" s="256">
        <f>SUM('havelvac 6'!O487)</f>
        <v>80100</v>
      </c>
      <c r="H88" s="256">
        <f>SUM('havelvac 6'!P487)</f>
        <v>147574.29999999999</v>
      </c>
    </row>
    <row r="89" spans="1:8">
      <c r="A89" s="336">
        <v>2820</v>
      </c>
      <c r="B89" s="332" t="s">
        <v>185</v>
      </c>
      <c r="C89" s="333">
        <v>2</v>
      </c>
      <c r="D89" s="333">
        <v>0</v>
      </c>
      <c r="E89" s="338" t="s">
        <v>289</v>
      </c>
      <c r="F89" s="298">
        <f>G89+H89</f>
        <v>574429.5</v>
      </c>
      <c r="G89" s="298">
        <f>SUM(G91:G96)</f>
        <v>69327.600000000006</v>
      </c>
      <c r="H89" s="298">
        <f>SUM(H91:H96)</f>
        <v>505101.89999999997</v>
      </c>
    </row>
    <row r="90" spans="1:8">
      <c r="A90" s="336"/>
      <c r="B90" s="332"/>
      <c r="C90" s="333"/>
      <c r="D90" s="333"/>
      <c r="E90" s="337" t="s">
        <v>110</v>
      </c>
      <c r="F90" s="221"/>
      <c r="G90" s="221"/>
      <c r="H90" s="221"/>
    </row>
    <row r="91" spans="1:8" hidden="1">
      <c r="A91" s="336">
        <v>2821</v>
      </c>
      <c r="B91" s="340" t="s">
        <v>185</v>
      </c>
      <c r="C91" s="331">
        <v>2</v>
      </c>
      <c r="D91" s="331">
        <v>1</v>
      </c>
      <c r="E91" s="337" t="s">
        <v>290</v>
      </c>
      <c r="F91" s="256">
        <f t="shared" ref="F91:F97" si="0">G91+H91</f>
        <v>0</v>
      </c>
      <c r="G91" s="256">
        <f>SUM('havelvac 6'!O512)</f>
        <v>0</v>
      </c>
      <c r="H91" s="256">
        <f>SUM('havelvac 6'!P512)</f>
        <v>0</v>
      </c>
    </row>
    <row r="92" spans="1:8" hidden="1">
      <c r="A92" s="336">
        <v>2821</v>
      </c>
      <c r="B92" s="340" t="s">
        <v>185</v>
      </c>
      <c r="C92" s="331">
        <v>2</v>
      </c>
      <c r="D92" s="331">
        <v>2</v>
      </c>
      <c r="E92" s="337" t="s">
        <v>293</v>
      </c>
      <c r="F92" s="256">
        <f t="shared" si="0"/>
        <v>0</v>
      </c>
      <c r="G92" s="256">
        <f>+'havelvac 6'!O518</f>
        <v>0</v>
      </c>
      <c r="H92" s="256">
        <f>SUM('havelvac 6'!P512)</f>
        <v>0</v>
      </c>
    </row>
    <row r="93" spans="1:8" hidden="1">
      <c r="A93" s="336">
        <v>2823</v>
      </c>
      <c r="B93" s="340" t="s">
        <v>185</v>
      </c>
      <c r="C93" s="331">
        <v>2</v>
      </c>
      <c r="D93" s="331">
        <v>3</v>
      </c>
      <c r="E93" s="337" t="s">
        <v>296</v>
      </c>
      <c r="F93" s="256">
        <f t="shared" si="0"/>
        <v>0</v>
      </c>
      <c r="G93" s="256">
        <f>SUM('havelvac 6'!O523)</f>
        <v>0</v>
      </c>
      <c r="H93" s="256">
        <f>SUM('havelvac 6'!P523)</f>
        <v>0</v>
      </c>
    </row>
    <row r="94" spans="1:8">
      <c r="A94" s="336">
        <v>2824</v>
      </c>
      <c r="B94" s="340" t="s">
        <v>185</v>
      </c>
      <c r="C94" s="331">
        <v>2</v>
      </c>
      <c r="D94" s="331">
        <v>4</v>
      </c>
      <c r="E94" s="337" t="s">
        <v>299</v>
      </c>
      <c r="F94" s="256">
        <f t="shared" si="0"/>
        <v>69674.600000000006</v>
      </c>
      <c r="G94" s="256">
        <f>SUM('havelvac 6'!O527)</f>
        <v>69327.600000000006</v>
      </c>
      <c r="H94" s="256">
        <f>SUM('havelvac 6'!P527)</f>
        <v>347</v>
      </c>
    </row>
    <row r="95" spans="1:8">
      <c r="A95" s="336">
        <v>2825</v>
      </c>
      <c r="B95" s="340" t="s">
        <v>185</v>
      </c>
      <c r="C95" s="331">
        <v>2</v>
      </c>
      <c r="D95" s="331">
        <v>5</v>
      </c>
      <c r="E95" s="337" t="s">
        <v>303</v>
      </c>
      <c r="F95" s="256">
        <f t="shared" si="0"/>
        <v>427799.1</v>
      </c>
      <c r="G95" s="256">
        <f>SUM('havelvac 6'!O543)</f>
        <v>0</v>
      </c>
      <c r="H95" s="256">
        <f>SUM('havelvac 6'!P543)</f>
        <v>427799.1</v>
      </c>
    </row>
    <row r="96" spans="1:8" ht="25.5">
      <c r="A96" s="336">
        <v>2827</v>
      </c>
      <c r="B96" s="340" t="s">
        <v>185</v>
      </c>
      <c r="C96" s="331">
        <v>2</v>
      </c>
      <c r="D96" s="331">
        <v>7</v>
      </c>
      <c r="E96" s="337" t="s">
        <v>306</v>
      </c>
      <c r="F96" s="256">
        <f t="shared" si="0"/>
        <v>76955.8</v>
      </c>
      <c r="G96" s="256">
        <f>SUM('havelvac 6'!O552)</f>
        <v>0</v>
      </c>
      <c r="H96" s="256">
        <f>SUM('havelvac 6'!P552)</f>
        <v>76955.8</v>
      </c>
    </row>
    <row r="97" spans="1:8" ht="27" hidden="1">
      <c r="A97" s="340" t="s">
        <v>308</v>
      </c>
      <c r="B97" s="332" t="s">
        <v>185</v>
      </c>
      <c r="C97" s="333">
        <v>3</v>
      </c>
      <c r="D97" s="333">
        <v>0</v>
      </c>
      <c r="E97" s="338" t="s">
        <v>309</v>
      </c>
      <c r="F97" s="298">
        <f t="shared" si="0"/>
        <v>0</v>
      </c>
      <c r="G97" s="298">
        <f>+G99</f>
        <v>0</v>
      </c>
      <c r="H97" s="298">
        <f>+H99</f>
        <v>0</v>
      </c>
    </row>
    <row r="98" spans="1:8" hidden="1">
      <c r="A98" s="340"/>
      <c r="B98" s="332"/>
      <c r="C98" s="333"/>
      <c r="D98" s="333"/>
      <c r="E98" s="337" t="s">
        <v>110</v>
      </c>
      <c r="F98" s="350"/>
      <c r="G98" s="221"/>
      <c r="H98" s="221"/>
    </row>
    <row r="99" spans="1:8" hidden="1">
      <c r="A99" s="336" t="s">
        <v>310</v>
      </c>
      <c r="B99" s="340" t="s">
        <v>185</v>
      </c>
      <c r="C99" s="331">
        <v>3</v>
      </c>
      <c r="D99" s="331">
        <v>1</v>
      </c>
      <c r="E99" s="337" t="s">
        <v>311</v>
      </c>
      <c r="F99" s="256">
        <f>G99+H99</f>
        <v>0</v>
      </c>
      <c r="G99" s="256"/>
      <c r="H99" s="256"/>
    </row>
    <row r="100" spans="1:8" hidden="1">
      <c r="A100" s="336">
        <v>2840</v>
      </c>
      <c r="B100" s="332" t="s">
        <v>185</v>
      </c>
      <c r="C100" s="333">
        <v>4</v>
      </c>
      <c r="D100" s="333">
        <v>0</v>
      </c>
      <c r="E100" s="338" t="s">
        <v>313</v>
      </c>
      <c r="F100" s="298">
        <f>G100+H100</f>
        <v>0</v>
      </c>
      <c r="G100" s="298">
        <f>+G103+G102</f>
        <v>0</v>
      </c>
      <c r="H100" s="298">
        <f>+H103+H102</f>
        <v>0</v>
      </c>
    </row>
    <row r="101" spans="1:8" hidden="1">
      <c r="A101" s="336"/>
      <c r="B101" s="332"/>
      <c r="C101" s="333"/>
      <c r="D101" s="333"/>
      <c r="E101" s="337" t="s">
        <v>110</v>
      </c>
      <c r="F101" s="350"/>
      <c r="G101" s="221"/>
      <c r="H101" s="221"/>
    </row>
    <row r="102" spans="1:8" hidden="1">
      <c r="A102" s="336">
        <v>2841</v>
      </c>
      <c r="B102" s="340" t="s">
        <v>185</v>
      </c>
      <c r="C102" s="331">
        <v>4</v>
      </c>
      <c r="D102" s="331">
        <v>1</v>
      </c>
      <c r="E102" s="337" t="s">
        <v>768</v>
      </c>
      <c r="F102" s="256">
        <f>G102+H102</f>
        <v>0</v>
      </c>
      <c r="G102" s="256">
        <f>+'havelvac 6'!O561</f>
        <v>0</v>
      </c>
      <c r="H102" s="256">
        <f>+'havelvac 6'!P561</f>
        <v>0</v>
      </c>
    </row>
    <row r="103" spans="1:8" hidden="1">
      <c r="A103" s="336">
        <v>2843</v>
      </c>
      <c r="B103" s="340" t="s">
        <v>185</v>
      </c>
      <c r="C103" s="331">
        <v>4</v>
      </c>
      <c r="D103" s="331">
        <v>3</v>
      </c>
      <c r="E103" s="337" t="s">
        <v>313</v>
      </c>
      <c r="F103" s="256">
        <f>G103+H103</f>
        <v>0</v>
      </c>
      <c r="G103" s="256">
        <f>SUM('havelvac 6'!O566)</f>
        <v>0</v>
      </c>
      <c r="H103" s="256">
        <f>SUM('havelvac 6'!P566)</f>
        <v>0</v>
      </c>
    </row>
    <row r="104" spans="1:8">
      <c r="A104" s="331">
        <v>2900</v>
      </c>
      <c r="B104" s="332" t="s">
        <v>187</v>
      </c>
      <c r="C104" s="333">
        <v>0</v>
      </c>
      <c r="D104" s="333">
        <v>0</v>
      </c>
      <c r="E104" s="329" t="s">
        <v>315</v>
      </c>
      <c r="F104" s="334">
        <f>G104+H104</f>
        <v>-1709831.1000000003</v>
      </c>
      <c r="G104" s="334">
        <f>+G106+G110+G114+G117</f>
        <v>-3026937.2</v>
      </c>
      <c r="H104" s="334">
        <f>+H106+H110+H114+H117</f>
        <v>1317106.0999999999</v>
      </c>
    </row>
    <row r="105" spans="1:8">
      <c r="A105" s="336"/>
      <c r="B105" s="332"/>
      <c r="C105" s="333"/>
      <c r="D105" s="333"/>
      <c r="E105" s="337" t="s">
        <v>108</v>
      </c>
      <c r="F105" s="256"/>
      <c r="G105" s="256"/>
      <c r="H105" s="256"/>
    </row>
    <row r="106" spans="1:8" s="339" customFormat="1">
      <c r="A106" s="336">
        <v>2910</v>
      </c>
      <c r="B106" s="332" t="s">
        <v>187</v>
      </c>
      <c r="C106" s="333">
        <v>1</v>
      </c>
      <c r="D106" s="333">
        <v>0</v>
      </c>
      <c r="E106" s="338" t="s">
        <v>316</v>
      </c>
      <c r="F106" s="298">
        <f>G106+H106</f>
        <v>-2990018.1</v>
      </c>
      <c r="G106" s="298">
        <f>SUM(G108:G109)</f>
        <v>-3000000</v>
      </c>
      <c r="H106" s="298">
        <f>SUM(H108:H109)</f>
        <v>9981.9</v>
      </c>
    </row>
    <row r="107" spans="1:8">
      <c r="A107" s="336"/>
      <c r="B107" s="332"/>
      <c r="C107" s="333"/>
      <c r="D107" s="333"/>
      <c r="E107" s="337" t="s">
        <v>110</v>
      </c>
      <c r="F107" s="221"/>
      <c r="G107" s="221"/>
      <c r="H107" s="221"/>
    </row>
    <row r="108" spans="1:8" s="339" customFormat="1">
      <c r="A108" s="336">
        <v>2911</v>
      </c>
      <c r="B108" s="340" t="s">
        <v>187</v>
      </c>
      <c r="C108" s="331">
        <v>1</v>
      </c>
      <c r="D108" s="331">
        <v>1</v>
      </c>
      <c r="E108" s="337" t="s">
        <v>317</v>
      </c>
      <c r="F108" s="256">
        <f>G108+H108</f>
        <v>-2990018.1</v>
      </c>
      <c r="G108" s="256">
        <f>SUM('havelvac 6'!O572)</f>
        <v>-3000000</v>
      </c>
      <c r="H108" s="256">
        <f>SUM('havelvac 6'!P572)</f>
        <v>9981.9</v>
      </c>
    </row>
    <row r="109" spans="1:8" s="339" customFormat="1" hidden="1">
      <c r="A109" s="336">
        <v>2912</v>
      </c>
      <c r="B109" s="340" t="s">
        <v>187</v>
      </c>
      <c r="C109" s="331">
        <v>1</v>
      </c>
      <c r="D109" s="331">
        <v>2</v>
      </c>
      <c r="E109" s="337" t="s">
        <v>602</v>
      </c>
      <c r="F109" s="256">
        <f>G109+H109</f>
        <v>0</v>
      </c>
      <c r="G109" s="256">
        <f>SUM('havelvac 6'!O595)</f>
        <v>0</v>
      </c>
      <c r="H109" s="256">
        <f>SUM('havelvac 6'!P595)</f>
        <v>0</v>
      </c>
    </row>
    <row r="110" spans="1:8" s="339" customFormat="1">
      <c r="A110" s="336">
        <v>2920</v>
      </c>
      <c r="B110" s="332" t="s">
        <v>187</v>
      </c>
      <c r="C110" s="333">
        <v>2</v>
      </c>
      <c r="D110" s="333">
        <v>0</v>
      </c>
      <c r="E110" s="338" t="s">
        <v>325</v>
      </c>
      <c r="F110" s="298">
        <f>G110+H110</f>
        <v>-28657.200000000001</v>
      </c>
      <c r="G110" s="298">
        <f>+G112+G113</f>
        <v>-28657.200000000001</v>
      </c>
      <c r="H110" s="298">
        <f>+H112+H113</f>
        <v>0</v>
      </c>
    </row>
    <row r="111" spans="1:8" s="339" customFormat="1">
      <c r="A111" s="336"/>
      <c r="B111" s="332"/>
      <c r="C111" s="333"/>
      <c r="D111" s="333"/>
      <c r="E111" s="337" t="s">
        <v>110</v>
      </c>
      <c r="F111" s="221"/>
      <c r="G111" s="221"/>
      <c r="H111" s="221"/>
    </row>
    <row r="112" spans="1:8" s="339" customFormat="1">
      <c r="A112" s="336">
        <v>2921</v>
      </c>
      <c r="B112" s="340" t="s">
        <v>187</v>
      </c>
      <c r="C112" s="331">
        <v>2</v>
      </c>
      <c r="D112" s="331">
        <v>1</v>
      </c>
      <c r="E112" s="337" t="s">
        <v>603</v>
      </c>
      <c r="F112" s="256">
        <f>G112+H112</f>
        <v>-28657.200000000001</v>
      </c>
      <c r="G112" s="256">
        <f>SUM('havelvac 6'!O602)</f>
        <v>-28657.200000000001</v>
      </c>
      <c r="H112" s="256">
        <f>SUM('havelvac 6'!P602)</f>
        <v>0</v>
      </c>
    </row>
    <row r="113" spans="1:8" s="339" customFormat="1" hidden="1">
      <c r="A113" s="336">
        <v>2922</v>
      </c>
      <c r="B113" s="340" t="s">
        <v>187</v>
      </c>
      <c r="C113" s="331">
        <v>2</v>
      </c>
      <c r="D113" s="331">
        <v>2</v>
      </c>
      <c r="E113" s="337" t="s">
        <v>604</v>
      </c>
      <c r="F113" s="256">
        <f>G113+H113</f>
        <v>0</v>
      </c>
      <c r="G113" s="256">
        <f>SUM('havelvac 6'!O609)</f>
        <v>0</v>
      </c>
      <c r="H113" s="256">
        <f>SUM('havelvac 6'!P609)</f>
        <v>0</v>
      </c>
    </row>
    <row r="114" spans="1:8">
      <c r="A114" s="336">
        <v>2950</v>
      </c>
      <c r="B114" s="332" t="s">
        <v>187</v>
      </c>
      <c r="C114" s="333">
        <v>5</v>
      </c>
      <c r="D114" s="333">
        <v>0</v>
      </c>
      <c r="E114" s="338" t="s">
        <v>329</v>
      </c>
      <c r="F114" s="298">
        <f>G114+H114</f>
        <v>477</v>
      </c>
      <c r="G114" s="298">
        <f>G116</f>
        <v>0</v>
      </c>
      <c r="H114" s="298">
        <f>H116</f>
        <v>477</v>
      </c>
    </row>
    <row r="115" spans="1:8">
      <c r="A115" s="336"/>
      <c r="B115" s="332"/>
      <c r="C115" s="333"/>
      <c r="D115" s="333"/>
      <c r="E115" s="337" t="s">
        <v>110</v>
      </c>
      <c r="F115" s="221"/>
      <c r="G115" s="221"/>
      <c r="H115" s="221"/>
    </row>
    <row r="116" spans="1:8">
      <c r="A116" s="336">
        <v>2951</v>
      </c>
      <c r="B116" s="340" t="s">
        <v>187</v>
      </c>
      <c r="C116" s="331">
        <v>5</v>
      </c>
      <c r="D116" s="331">
        <v>1</v>
      </c>
      <c r="E116" s="337" t="s">
        <v>330</v>
      </c>
      <c r="F116" s="256">
        <f>G116+H116</f>
        <v>477</v>
      </c>
      <c r="G116" s="256">
        <f>SUM('havelvac 6'!O616)</f>
        <v>0</v>
      </c>
      <c r="H116" s="256">
        <f>SUM('havelvac 6'!P616)</f>
        <v>477</v>
      </c>
    </row>
    <row r="117" spans="1:8">
      <c r="A117" s="336">
        <v>2960</v>
      </c>
      <c r="B117" s="332" t="s">
        <v>187</v>
      </c>
      <c r="C117" s="333">
        <v>6</v>
      </c>
      <c r="D117" s="333">
        <v>0</v>
      </c>
      <c r="E117" s="338" t="s">
        <v>337</v>
      </c>
      <c r="F117" s="298">
        <f>G117+H117</f>
        <v>1308367.2</v>
      </c>
      <c r="G117" s="298">
        <f>G119</f>
        <v>1720</v>
      </c>
      <c r="H117" s="298">
        <f>H119</f>
        <v>1306647.2</v>
      </c>
    </row>
    <row r="118" spans="1:8">
      <c r="A118" s="336"/>
      <c r="B118" s="332"/>
      <c r="C118" s="333"/>
      <c r="D118" s="333"/>
      <c r="E118" s="337" t="s">
        <v>110</v>
      </c>
      <c r="F118" s="221"/>
      <c r="G118" s="221"/>
      <c r="H118" s="221"/>
    </row>
    <row r="119" spans="1:8">
      <c r="A119" s="336">
        <v>2961</v>
      </c>
      <c r="B119" s="340" t="s">
        <v>187</v>
      </c>
      <c r="C119" s="331">
        <v>6</v>
      </c>
      <c r="D119" s="331">
        <v>1</v>
      </c>
      <c r="E119" s="337" t="s">
        <v>337</v>
      </c>
      <c r="F119" s="256">
        <f>G119+H119</f>
        <v>1308367.2</v>
      </c>
      <c r="G119" s="256">
        <f>SUM('havelvac 6'!O641)</f>
        <v>1720</v>
      </c>
      <c r="H119" s="256">
        <f>SUM('havelvac 6'!P641)</f>
        <v>1306647.2</v>
      </c>
    </row>
    <row r="120" spans="1:8">
      <c r="A120" s="331">
        <v>3000</v>
      </c>
      <c r="B120" s="332" t="s">
        <v>189</v>
      </c>
      <c r="C120" s="333">
        <v>0</v>
      </c>
      <c r="D120" s="333">
        <v>0</v>
      </c>
      <c r="E120" s="329" t="s">
        <v>343</v>
      </c>
      <c r="F120" s="334">
        <f>G120+H120</f>
        <v>154353.60000000001</v>
      </c>
      <c r="G120" s="334">
        <f>SUM(G122,G125,G128,G131)</f>
        <v>154353.60000000001</v>
      </c>
      <c r="H120" s="334">
        <f>SUM(H122,H125,H128,H131)</f>
        <v>0</v>
      </c>
    </row>
    <row r="121" spans="1:8">
      <c r="A121" s="336"/>
      <c r="B121" s="332"/>
      <c r="C121" s="333"/>
      <c r="D121" s="333"/>
      <c r="E121" s="337" t="s">
        <v>108</v>
      </c>
      <c r="F121" s="256"/>
      <c r="G121" s="256"/>
      <c r="H121" s="256"/>
    </row>
    <row r="122" spans="1:8" hidden="1">
      <c r="A122" s="336">
        <v>3030</v>
      </c>
      <c r="B122" s="332" t="s">
        <v>189</v>
      </c>
      <c r="C122" s="333">
        <v>3</v>
      </c>
      <c r="D122" s="333">
        <v>0</v>
      </c>
      <c r="E122" s="338" t="s">
        <v>772</v>
      </c>
      <c r="F122" s="298">
        <f>G122+H122</f>
        <v>0</v>
      </c>
      <c r="G122" s="298">
        <f>+G124</f>
        <v>0</v>
      </c>
      <c r="H122" s="298">
        <f>+H124</f>
        <v>0</v>
      </c>
    </row>
    <row r="123" spans="1:8" hidden="1">
      <c r="A123" s="245"/>
      <c r="B123" s="246"/>
      <c r="C123" s="247"/>
      <c r="D123" s="247"/>
      <c r="E123" s="252" t="s">
        <v>110</v>
      </c>
      <c r="F123" s="256"/>
      <c r="G123" s="256"/>
      <c r="H123" s="256"/>
    </row>
    <row r="124" spans="1:8" hidden="1">
      <c r="A124" s="336">
        <v>3031</v>
      </c>
      <c r="B124" s="340" t="s">
        <v>189</v>
      </c>
      <c r="C124" s="331">
        <v>3</v>
      </c>
      <c r="D124" s="331">
        <v>1</v>
      </c>
      <c r="E124" s="337" t="s">
        <v>772</v>
      </c>
      <c r="F124" s="256">
        <f>G124+H124</f>
        <v>0</v>
      </c>
      <c r="G124" s="256">
        <f>SUM('havelvac 6'!O663)</f>
        <v>0</v>
      </c>
      <c r="H124" s="256">
        <f>SUM('havelvac 6'!P663)</f>
        <v>0</v>
      </c>
    </row>
    <row r="125" spans="1:8" hidden="1">
      <c r="A125" s="336">
        <v>3040</v>
      </c>
      <c r="B125" s="332" t="s">
        <v>189</v>
      </c>
      <c r="C125" s="333">
        <v>4</v>
      </c>
      <c r="D125" s="333">
        <v>0</v>
      </c>
      <c r="E125" s="338" t="s">
        <v>774</v>
      </c>
      <c r="F125" s="298">
        <f>G125+H125</f>
        <v>0</v>
      </c>
      <c r="G125" s="298">
        <f>+G127</f>
        <v>0</v>
      </c>
      <c r="H125" s="298">
        <f>+H127</f>
        <v>0</v>
      </c>
    </row>
    <row r="126" spans="1:8" hidden="1">
      <c r="A126" s="245"/>
      <c r="B126" s="246"/>
      <c r="C126" s="247"/>
      <c r="D126" s="247"/>
      <c r="E126" s="252" t="s">
        <v>110</v>
      </c>
      <c r="F126" s="256"/>
      <c r="G126" s="256"/>
      <c r="H126" s="256"/>
    </row>
    <row r="127" spans="1:8" hidden="1">
      <c r="A127" s="336">
        <v>3041</v>
      </c>
      <c r="B127" s="340" t="s">
        <v>189</v>
      </c>
      <c r="C127" s="331">
        <v>4</v>
      </c>
      <c r="D127" s="331">
        <v>1</v>
      </c>
      <c r="E127" s="337" t="s">
        <v>774</v>
      </c>
      <c r="F127" s="256">
        <f>G127+H127</f>
        <v>0</v>
      </c>
      <c r="G127" s="256">
        <f>SUM('havelvac 6'!O669)</f>
        <v>0</v>
      </c>
      <c r="H127" s="256">
        <f>SUM('havelvac 6'!P669)</f>
        <v>0</v>
      </c>
    </row>
    <row r="128" spans="1:8" ht="27">
      <c r="A128" s="336">
        <v>3070</v>
      </c>
      <c r="B128" s="332" t="s">
        <v>189</v>
      </c>
      <c r="C128" s="333">
        <v>7</v>
      </c>
      <c r="D128" s="333">
        <v>0</v>
      </c>
      <c r="E128" s="338" t="s">
        <v>344</v>
      </c>
      <c r="F128" s="298">
        <f>G128+H128</f>
        <v>154299.6</v>
      </c>
      <c r="G128" s="298">
        <f>G130</f>
        <v>154299.6</v>
      </c>
      <c r="H128" s="298">
        <f>H130</f>
        <v>0</v>
      </c>
    </row>
    <row r="129" spans="1:8">
      <c r="A129" s="336"/>
      <c r="B129" s="332"/>
      <c r="C129" s="333"/>
      <c r="D129" s="333"/>
      <c r="E129" s="337" t="s">
        <v>110</v>
      </c>
      <c r="F129" s="221"/>
      <c r="G129" s="221"/>
      <c r="H129" s="221"/>
    </row>
    <row r="130" spans="1:8" ht="25.5">
      <c r="A130" s="336">
        <v>3071</v>
      </c>
      <c r="B130" s="340" t="s">
        <v>189</v>
      </c>
      <c r="C130" s="331">
        <v>7</v>
      </c>
      <c r="D130" s="331">
        <v>1</v>
      </c>
      <c r="E130" s="337" t="s">
        <v>344</v>
      </c>
      <c r="F130" s="256">
        <f>G130+H130</f>
        <v>154299.6</v>
      </c>
      <c r="G130" s="256">
        <f>SUM('havelvac 6'!O690)</f>
        <v>154299.6</v>
      </c>
      <c r="H130" s="256">
        <f>SUM('havelvac 6'!P690)</f>
        <v>0</v>
      </c>
    </row>
    <row r="131" spans="1:8" ht="27">
      <c r="A131" s="336">
        <v>3090</v>
      </c>
      <c r="B131" s="332" t="s">
        <v>189</v>
      </c>
      <c r="C131" s="333">
        <v>9</v>
      </c>
      <c r="D131" s="333">
        <v>0</v>
      </c>
      <c r="E131" s="338" t="s">
        <v>351</v>
      </c>
      <c r="F131" s="298">
        <f>G131+H131</f>
        <v>54</v>
      </c>
      <c r="G131" s="298">
        <f>SUM(G133:G134)</f>
        <v>54</v>
      </c>
      <c r="H131" s="298">
        <f>SUM(H133:H134)</f>
        <v>0</v>
      </c>
    </row>
    <row r="132" spans="1:8">
      <c r="A132" s="336"/>
      <c r="B132" s="332"/>
      <c r="C132" s="333"/>
      <c r="D132" s="333"/>
      <c r="E132" s="337" t="s">
        <v>110</v>
      </c>
      <c r="F132" s="221"/>
      <c r="G132" s="221"/>
      <c r="H132" s="221"/>
    </row>
    <row r="133" spans="1:8" ht="25.5" hidden="1">
      <c r="A133" s="336">
        <v>3091</v>
      </c>
      <c r="B133" s="340" t="s">
        <v>189</v>
      </c>
      <c r="C133" s="331">
        <v>9</v>
      </c>
      <c r="D133" s="331">
        <v>1</v>
      </c>
      <c r="E133" s="337" t="s">
        <v>351</v>
      </c>
      <c r="F133" s="256">
        <f>G133+H133</f>
        <v>0</v>
      </c>
      <c r="G133" s="256"/>
      <c r="H133" s="256"/>
    </row>
    <row r="134" spans="1:8" ht="25.5">
      <c r="A134" s="336" t="s">
        <v>354</v>
      </c>
      <c r="B134" s="340" t="s">
        <v>189</v>
      </c>
      <c r="C134" s="331">
        <v>9</v>
      </c>
      <c r="D134" s="331">
        <v>2</v>
      </c>
      <c r="E134" s="337" t="s">
        <v>355</v>
      </c>
      <c r="F134" s="256">
        <f>G134+H134</f>
        <v>54</v>
      </c>
      <c r="G134" s="256">
        <f>SUM('havelvac 6'!O743)</f>
        <v>54</v>
      </c>
      <c r="H134" s="256">
        <f>SUM('havelvac 6'!P743)</f>
        <v>0</v>
      </c>
    </row>
    <row r="135" spans="1:8" ht="28.5">
      <c r="A135" s="331">
        <v>3100</v>
      </c>
      <c r="B135" s="332" t="s">
        <v>104</v>
      </c>
      <c r="C135" s="332">
        <v>0</v>
      </c>
      <c r="D135" s="332">
        <v>0</v>
      </c>
      <c r="E135" s="351" t="s">
        <v>358</v>
      </c>
      <c r="F135" s="334">
        <f>+F137</f>
        <v>0</v>
      </c>
      <c r="G135" s="334">
        <f>G137</f>
        <v>-3716099</v>
      </c>
      <c r="H135" s="334">
        <f>H137</f>
        <v>0</v>
      </c>
    </row>
    <row r="136" spans="1:8">
      <c r="A136" s="336"/>
      <c r="B136" s="332"/>
      <c r="C136" s="333"/>
      <c r="D136" s="333"/>
      <c r="E136" s="337" t="s">
        <v>108</v>
      </c>
      <c r="F136" s="298"/>
      <c r="G136" s="298"/>
      <c r="H136" s="298"/>
    </row>
    <row r="137" spans="1:8" ht="27">
      <c r="A137" s="336">
        <v>3110</v>
      </c>
      <c r="B137" s="332" t="s">
        <v>104</v>
      </c>
      <c r="C137" s="333">
        <v>1</v>
      </c>
      <c r="D137" s="333">
        <v>0</v>
      </c>
      <c r="E137" s="352" t="s">
        <v>365</v>
      </c>
      <c r="F137" s="298">
        <f>+F139</f>
        <v>0</v>
      </c>
      <c r="G137" s="298">
        <f>G139</f>
        <v>-3716099</v>
      </c>
      <c r="H137" s="298">
        <f>H139</f>
        <v>0</v>
      </c>
    </row>
    <row r="138" spans="1:8">
      <c r="A138" s="336"/>
      <c r="B138" s="332"/>
      <c r="C138" s="333"/>
      <c r="D138" s="333"/>
      <c r="E138" s="337" t="s">
        <v>110</v>
      </c>
      <c r="F138" s="298"/>
      <c r="G138" s="221"/>
      <c r="H138" s="221"/>
    </row>
    <row r="139" spans="1:8">
      <c r="A139" s="336">
        <v>3112</v>
      </c>
      <c r="B139" s="353" t="s">
        <v>104</v>
      </c>
      <c r="C139" s="353">
        <v>1</v>
      </c>
      <c r="D139" s="353">
        <v>2</v>
      </c>
      <c r="E139" s="354" t="s">
        <v>359</v>
      </c>
      <c r="F139" s="256">
        <f>SUM('havelvac 6'!N753)</f>
        <v>0</v>
      </c>
      <c r="G139" s="256">
        <f>SUM('havelvac 6'!O753)</f>
        <v>-3716099</v>
      </c>
      <c r="H139" s="256">
        <f>SUM('havelvac 6'!P753)</f>
        <v>0</v>
      </c>
    </row>
    <row r="140" spans="1:8">
      <c r="B140" s="355"/>
      <c r="C140" s="356"/>
      <c r="D140" s="357"/>
    </row>
    <row r="141" spans="1:8">
      <c r="B141" s="355"/>
      <c r="C141" s="356"/>
      <c r="D141" s="357"/>
      <c r="E141" s="316"/>
    </row>
    <row r="142" spans="1:8">
      <c r="B142" s="355"/>
      <c r="C142" s="358"/>
      <c r="D142" s="359"/>
    </row>
    <row r="221" ht="13.5" customHeight="1"/>
    <row r="222" hidden="1"/>
    <row r="224" ht="16.5" customHeight="1"/>
    <row r="266" hidden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69"/>
  <sheetViews>
    <sheetView view="pageBreakPreview" zoomScaleSheetLayoutView="100" workbookViewId="0">
      <selection activeCell="H7" sqref="H7:P7"/>
    </sheetView>
  </sheetViews>
  <sheetFormatPr defaultColWidth="9.140625" defaultRowHeight="12.75"/>
  <cols>
    <col min="1" max="1" width="4.85546875" style="360" customWidth="1"/>
    <col min="2" max="2" width="48.140625" style="360" customWidth="1"/>
    <col min="3" max="3" width="5.140625" style="361" customWidth="1"/>
    <col min="4" max="4" width="18" style="360" customWidth="1"/>
    <col min="5" max="5" width="18.140625" style="360" customWidth="1"/>
    <col min="6" max="6" width="16.5703125" style="360" customWidth="1"/>
    <col min="7" max="7" width="18.42578125" style="360" customWidth="1"/>
    <col min="8" max="8" width="16.5703125" style="360" customWidth="1"/>
    <col min="9" max="9" width="10.7109375" style="360" customWidth="1"/>
    <col min="10" max="16384" width="9.140625" style="360"/>
  </cols>
  <sheetData>
    <row r="1" spans="1:9" ht="15.75" customHeight="1">
      <c r="D1" s="567" t="s">
        <v>599</v>
      </c>
      <c r="E1" s="567"/>
      <c r="F1" s="567"/>
    </row>
    <row r="2" spans="1:9" ht="15.75" customHeight="1">
      <c r="D2" s="567" t="s">
        <v>622</v>
      </c>
      <c r="E2" s="567"/>
      <c r="F2" s="567"/>
    </row>
    <row r="3" spans="1:9" ht="15.75" customHeight="1">
      <c r="D3" s="567" t="s">
        <v>934</v>
      </c>
      <c r="E3" s="567"/>
      <c r="F3" s="567"/>
    </row>
    <row r="4" spans="1:9" ht="15.75" customHeight="1">
      <c r="D4" s="567" t="s">
        <v>933</v>
      </c>
      <c r="E4" s="567"/>
      <c r="F4" s="567"/>
    </row>
    <row r="6" spans="1:9" ht="38.25" customHeight="1">
      <c r="A6" s="584" t="s">
        <v>914</v>
      </c>
      <c r="B6" s="584"/>
      <c r="C6" s="584"/>
      <c r="D6" s="584"/>
      <c r="E6" s="584"/>
      <c r="F6" s="584"/>
      <c r="G6" s="362"/>
      <c r="H6" s="362"/>
      <c r="I6" s="362"/>
    </row>
    <row r="7" spans="1:9" ht="15.75">
      <c r="A7" s="317"/>
      <c r="B7" s="317"/>
      <c r="C7" s="317"/>
    </row>
    <row r="8" spans="1:9">
      <c r="A8" s="363"/>
      <c r="B8" s="363"/>
      <c r="C8" s="364"/>
      <c r="E8" s="591" t="s">
        <v>97</v>
      </c>
      <c r="F8" s="591"/>
    </row>
    <row r="9" spans="1:9" ht="45" customHeight="1">
      <c r="A9" s="587" t="s">
        <v>371</v>
      </c>
      <c r="B9" s="592" t="s">
        <v>373</v>
      </c>
      <c r="C9" s="593" t="s">
        <v>372</v>
      </c>
      <c r="D9" s="590" t="s">
        <v>374</v>
      </c>
      <c r="E9" s="565" t="s">
        <v>375</v>
      </c>
      <c r="F9" s="565"/>
    </row>
    <row r="10" spans="1:9" ht="36" customHeight="1">
      <c r="A10" s="587"/>
      <c r="B10" s="592"/>
      <c r="C10" s="593"/>
      <c r="D10" s="590"/>
      <c r="E10" s="275" t="s">
        <v>376</v>
      </c>
      <c r="F10" s="275" t="s">
        <v>377</v>
      </c>
    </row>
    <row r="11" spans="1:9">
      <c r="A11" s="331">
        <v>1</v>
      </c>
      <c r="B11" s="331">
        <v>2</v>
      </c>
      <c r="C11" s="331">
        <v>3</v>
      </c>
      <c r="D11" s="324">
        <v>4</v>
      </c>
      <c r="E11" s="324">
        <v>5</v>
      </c>
      <c r="F11" s="324">
        <v>6</v>
      </c>
    </row>
    <row r="12" spans="1:9" ht="24.75" customHeight="1">
      <c r="A12" s="331">
        <v>4000</v>
      </c>
      <c r="B12" s="366" t="s">
        <v>382</v>
      </c>
      <c r="C12" s="367"/>
      <c r="D12" s="334">
        <f>E12+F12-E104</f>
        <v>5246479.3</v>
      </c>
      <c r="E12" s="334">
        <f>+E14+E105+E127</f>
        <v>-2931758.4000000004</v>
      </c>
      <c r="F12" s="334">
        <f>+F14+F105+F127</f>
        <v>4462138.7</v>
      </c>
      <c r="G12" s="368">
        <f>+D12-'havelvac 6'!N13</f>
        <v>0</v>
      </c>
    </row>
    <row r="13" spans="1:9">
      <c r="A13" s="369"/>
      <c r="B13" s="354" t="s">
        <v>383</v>
      </c>
      <c r="C13" s="332"/>
      <c r="D13" s="256"/>
      <c r="E13" s="256"/>
      <c r="F13" s="256"/>
      <c r="G13" s="370"/>
      <c r="H13" s="371"/>
    </row>
    <row r="14" spans="1:9" ht="22.5" customHeight="1">
      <c r="A14" s="331">
        <v>4050</v>
      </c>
      <c r="B14" s="365" t="s">
        <v>386</v>
      </c>
      <c r="C14" s="340" t="s">
        <v>361</v>
      </c>
      <c r="D14" s="298">
        <f>E14+F14-E104</f>
        <v>784340.59999999963</v>
      </c>
      <c r="E14" s="298">
        <f>+E16+E22+E58+E67+E82+E89</f>
        <v>-2931758.4000000004</v>
      </c>
      <c r="F14" s="298">
        <f>+F16+F22+F58+F67+F82+F89</f>
        <v>0</v>
      </c>
      <c r="G14" s="372"/>
      <c r="H14" s="372"/>
      <c r="I14" s="370"/>
    </row>
    <row r="15" spans="1:9">
      <c r="A15" s="369"/>
      <c r="B15" s="354" t="s">
        <v>383</v>
      </c>
      <c r="C15" s="332"/>
      <c r="D15" s="256"/>
      <c r="E15" s="256"/>
      <c r="F15" s="256"/>
      <c r="G15" s="372"/>
      <c r="H15" s="372"/>
      <c r="I15" s="373"/>
    </row>
    <row r="16" spans="1:9" ht="17.25" customHeight="1">
      <c r="A16" s="331">
        <v>4100</v>
      </c>
      <c r="B16" s="374" t="s">
        <v>387</v>
      </c>
      <c r="C16" s="323" t="s">
        <v>361</v>
      </c>
      <c r="D16" s="298">
        <f>E16+F16</f>
        <v>241114.1</v>
      </c>
      <c r="E16" s="298">
        <f>+E18</f>
        <v>241114.1</v>
      </c>
      <c r="F16" s="298">
        <f>+F18</f>
        <v>0</v>
      </c>
      <c r="G16" s="372"/>
      <c r="H16" s="372"/>
      <c r="I16" s="373"/>
    </row>
    <row r="17" spans="1:9">
      <c r="A17" s="369"/>
      <c r="B17" s="354" t="s">
        <v>383</v>
      </c>
      <c r="C17" s="332"/>
      <c r="D17" s="256"/>
      <c r="E17" s="256"/>
      <c r="F17" s="256"/>
      <c r="G17" s="372"/>
      <c r="H17" s="372"/>
      <c r="I17" s="373"/>
    </row>
    <row r="18" spans="1:9" ht="27">
      <c r="A18" s="331">
        <v>4110</v>
      </c>
      <c r="B18" s="352" t="s">
        <v>388</v>
      </c>
      <c r="C18" s="323" t="s">
        <v>361</v>
      </c>
      <c r="D18" s="256">
        <f>E18+F18</f>
        <v>241114.1</v>
      </c>
      <c r="E18" s="256">
        <f>SUM(E20:E21)</f>
        <v>241114.1</v>
      </c>
      <c r="F18" s="256">
        <f>SUM(F20:F21)</f>
        <v>0</v>
      </c>
    </row>
    <row r="19" spans="1:9">
      <c r="A19" s="331"/>
      <c r="B19" s="354" t="s">
        <v>110</v>
      </c>
      <c r="C19" s="323"/>
      <c r="D19" s="256"/>
      <c r="E19" s="256"/>
      <c r="F19" s="298"/>
    </row>
    <row r="20" spans="1:9" ht="21" customHeight="1">
      <c r="A20" s="331">
        <v>4111</v>
      </c>
      <c r="B20" s="375" t="s">
        <v>112</v>
      </c>
      <c r="C20" s="324">
        <v>4111</v>
      </c>
      <c r="D20" s="256">
        <f>E20+F20</f>
        <v>60546</v>
      </c>
      <c r="E20" s="256">
        <f>+'havelvac 6'!O21+'havelvac 6'!O71+'havelvac 6'!O338</f>
        <v>60546</v>
      </c>
      <c r="F20" s="256"/>
    </row>
    <row r="21" spans="1:9" ht="29.25" customHeight="1">
      <c r="A21" s="331">
        <v>4112</v>
      </c>
      <c r="B21" s="375" t="s">
        <v>113</v>
      </c>
      <c r="C21" s="376">
        <v>4112</v>
      </c>
      <c r="D21" s="256">
        <f>E21+F21</f>
        <v>180568.1</v>
      </c>
      <c r="E21" s="256">
        <f>+'havelvac 6'!O22+'havelvac 6'!O339</f>
        <v>180568.1</v>
      </c>
      <c r="F21" s="256">
        <f>+'havelvac 6'!P22</f>
        <v>0</v>
      </c>
    </row>
    <row r="22" spans="1:9" ht="25.5">
      <c r="A22" s="331">
        <v>4200</v>
      </c>
      <c r="B22" s="377" t="s">
        <v>389</v>
      </c>
      <c r="C22" s="323" t="s">
        <v>361</v>
      </c>
      <c r="D22" s="298">
        <f>E22+F22</f>
        <v>552250.1</v>
      </c>
      <c r="E22" s="298">
        <f>+E24+E31+E35+E45+E48+E52</f>
        <v>552250.1</v>
      </c>
      <c r="F22" s="298">
        <f>+F24+F31+F35+F45+F48+F52</f>
        <v>0</v>
      </c>
    </row>
    <row r="23" spans="1:9">
      <c r="A23" s="369"/>
      <c r="B23" s="354" t="s">
        <v>383</v>
      </c>
      <c r="C23" s="332"/>
      <c r="D23" s="256"/>
      <c r="E23" s="256"/>
      <c r="F23" s="256"/>
    </row>
    <row r="24" spans="1:9" ht="13.5">
      <c r="A24" s="331">
        <v>4210</v>
      </c>
      <c r="B24" s="378" t="s">
        <v>390</v>
      </c>
      <c r="C24" s="323" t="s">
        <v>361</v>
      </c>
      <c r="D24" s="256">
        <f>E24+F24</f>
        <v>42576.299999999996</v>
      </c>
      <c r="E24" s="256">
        <f>SUM(E26:E30)</f>
        <v>42576.299999999996</v>
      </c>
      <c r="F24" s="256">
        <f>SUM(F26:F30)</f>
        <v>0</v>
      </c>
    </row>
    <row r="25" spans="1:9">
      <c r="A25" s="331"/>
      <c r="B25" s="354" t="s">
        <v>110</v>
      </c>
      <c r="C25" s="323"/>
      <c r="D25" s="256"/>
      <c r="E25" s="256"/>
      <c r="F25" s="256"/>
    </row>
    <row r="26" spans="1:9" ht="16.5" customHeight="1">
      <c r="A26" s="331">
        <v>4212</v>
      </c>
      <c r="B26" s="375" t="s">
        <v>114</v>
      </c>
      <c r="C26" s="376">
        <v>4212</v>
      </c>
      <c r="D26" s="256">
        <f t="shared" ref="D26:D31" si="0">E26+F26</f>
        <v>4500.1000000000004</v>
      </c>
      <c r="E26" s="256">
        <f>+'havelvac 6'!O23+'havelvac 6'!O72+'havelvac 6'!O207+'havelvac 6'!O225+'havelvac 6'!O232+'havelvac 6'!O312+'havelvac 6'!O340+'havelvac 6'!O495+'havelvac 6'!O619</f>
        <v>4500.1000000000004</v>
      </c>
      <c r="F26" s="256"/>
    </row>
    <row r="27" spans="1:9" ht="16.5" customHeight="1">
      <c r="A27" s="331">
        <v>4213</v>
      </c>
      <c r="B27" s="375" t="s">
        <v>115</v>
      </c>
      <c r="C27" s="376">
        <v>4213</v>
      </c>
      <c r="D27" s="256">
        <f t="shared" si="0"/>
        <v>140.1</v>
      </c>
      <c r="E27" s="256">
        <f>+'havelvac 6'!O24+'havelvac 6'!O73+'havelvac 6'!O326+'havelvac 6'!O336+'havelvac 6'!O341+'havelvac 6'!O382+'havelvac 6'!O390+'havelvac 6'!O392+'havelvac 6'!O394+'havelvac 6'!O403+'havelvac 6'!O496+'havelvac 6'!O509</f>
        <v>140.1</v>
      </c>
      <c r="F27" s="256"/>
    </row>
    <row r="28" spans="1:9" ht="16.5" customHeight="1">
      <c r="A28" s="331">
        <v>4214</v>
      </c>
      <c r="B28" s="375" t="s">
        <v>116</v>
      </c>
      <c r="C28" s="376">
        <v>4214</v>
      </c>
      <c r="D28" s="256">
        <f t="shared" si="0"/>
        <v>19455.099999999995</v>
      </c>
      <c r="E28" s="256">
        <f>+'havelvac 6'!O25+'havelvac 6'!O74+'havelvac 6'!O116+'havelvac 6'!O208+'havelvac 6'!O342+'havelvac 6'!O693</f>
        <v>19455.099999999995</v>
      </c>
      <c r="F28" s="256"/>
    </row>
    <row r="29" spans="1:9" ht="16.5" customHeight="1">
      <c r="A29" s="331">
        <v>4215</v>
      </c>
      <c r="B29" s="375" t="s">
        <v>117</v>
      </c>
      <c r="C29" s="376">
        <v>4215</v>
      </c>
      <c r="D29" s="256">
        <f t="shared" si="0"/>
        <v>10681</v>
      </c>
      <c r="E29" s="256">
        <f>+'havelvac 6'!O26+'havelvac 6'!O343+'havelvac 6'!O748</f>
        <v>10681</v>
      </c>
      <c r="F29" s="256"/>
    </row>
    <row r="30" spans="1:9" ht="16.5" customHeight="1">
      <c r="A30" s="331">
        <v>4216</v>
      </c>
      <c r="B30" s="375" t="s">
        <v>118</v>
      </c>
      <c r="C30" s="376">
        <v>4216</v>
      </c>
      <c r="D30" s="256">
        <f t="shared" si="0"/>
        <v>7800</v>
      </c>
      <c r="E30" s="256">
        <f>+'havelvac 6'!O27+'havelvac 6'!O75+'havelvac 6'!O133+'havelvac 6'!O344+'havelvac 6'!O413+'havelvac 6'!O530+'havelvac 6'!O672+'havelvac 6'!O709+'havelvac 6'!O726</f>
        <v>7800</v>
      </c>
      <c r="F30" s="256"/>
    </row>
    <row r="31" spans="1:9" ht="27" hidden="1">
      <c r="A31" s="331">
        <v>4220</v>
      </c>
      <c r="B31" s="378" t="s">
        <v>391</v>
      </c>
      <c r="C31" s="323" t="s">
        <v>361</v>
      </c>
      <c r="D31" s="256">
        <f t="shared" si="0"/>
        <v>0</v>
      </c>
      <c r="E31" s="256">
        <f>SUM(E33:E34)</f>
        <v>0</v>
      </c>
      <c r="F31" s="256">
        <f>SUM(F33:F34)</f>
        <v>0</v>
      </c>
    </row>
    <row r="32" spans="1:9" hidden="1">
      <c r="A32" s="331"/>
      <c r="B32" s="354" t="s">
        <v>110</v>
      </c>
      <c r="C32" s="323"/>
      <c r="D32" s="256"/>
      <c r="E32" s="256"/>
      <c r="F32" s="256"/>
    </row>
    <row r="33" spans="1:6" ht="16.5" hidden="1" customHeight="1">
      <c r="A33" s="331">
        <v>4221</v>
      </c>
      <c r="B33" s="375" t="s">
        <v>392</v>
      </c>
      <c r="C33" s="331">
        <v>4221</v>
      </c>
      <c r="D33" s="256">
        <f>E33+F33</f>
        <v>0</v>
      </c>
      <c r="E33" s="256">
        <f>+'havelvac 6'!O28</f>
        <v>0</v>
      </c>
      <c r="F33" s="256"/>
    </row>
    <row r="34" spans="1:6" ht="16.5" hidden="1" customHeight="1">
      <c r="A34" s="331">
        <v>4222</v>
      </c>
      <c r="B34" s="375" t="s">
        <v>119</v>
      </c>
      <c r="C34" s="376">
        <v>4222</v>
      </c>
      <c r="D34" s="256">
        <f>E34+F34</f>
        <v>0</v>
      </c>
      <c r="E34" s="256">
        <f>+'havelvac 6'!O29</f>
        <v>0</v>
      </c>
      <c r="F34" s="256">
        <f>+'havelvac 6'!P28</f>
        <v>0</v>
      </c>
    </row>
    <row r="35" spans="1:6" ht="27">
      <c r="A35" s="331">
        <v>4230</v>
      </c>
      <c r="B35" s="378" t="s">
        <v>393</v>
      </c>
      <c r="C35" s="323" t="s">
        <v>361</v>
      </c>
      <c r="D35" s="256">
        <f>E35+F35</f>
        <v>172632.19999999998</v>
      </c>
      <c r="E35" s="256">
        <f>SUM(E37:E44)</f>
        <v>172632.19999999998</v>
      </c>
      <c r="F35" s="256">
        <f>SUM(F37:F44)</f>
        <v>0</v>
      </c>
    </row>
    <row r="36" spans="1:6">
      <c r="A36" s="331"/>
      <c r="B36" s="354" t="s">
        <v>110</v>
      </c>
      <c r="C36" s="323"/>
      <c r="D36" s="256"/>
      <c r="E36" s="256"/>
      <c r="F36" s="256"/>
    </row>
    <row r="37" spans="1:6" ht="17.25" hidden="1" customHeight="1">
      <c r="A37" s="331">
        <v>4231</v>
      </c>
      <c r="B37" s="375" t="s">
        <v>120</v>
      </c>
      <c r="C37" s="376">
        <v>4231</v>
      </c>
      <c r="D37" s="256">
        <f t="shared" ref="D37:D47" si="1">E37+F37</f>
        <v>0</v>
      </c>
      <c r="E37" s="256">
        <f>+'havelvac 6'!O30+'havelvac 6'!O76</f>
        <v>0</v>
      </c>
      <c r="F37" s="256">
        <f>+'havelvac 6'!P29+'havelvac 6'!P74</f>
        <v>0</v>
      </c>
    </row>
    <row r="38" spans="1:6" ht="17.25" customHeight="1">
      <c r="A38" s="331">
        <v>4232</v>
      </c>
      <c r="B38" s="375" t="s">
        <v>121</v>
      </c>
      <c r="C38" s="376">
        <v>4232</v>
      </c>
      <c r="D38" s="256">
        <f t="shared" si="1"/>
        <v>1219.2</v>
      </c>
      <c r="E38" s="256">
        <f>+'havelvac 6'!O31+'havelvac 6'!O345</f>
        <v>1219.2</v>
      </c>
      <c r="F38" s="256"/>
    </row>
    <row r="39" spans="1:6" ht="29.25" customHeight="1">
      <c r="A39" s="331">
        <v>4233</v>
      </c>
      <c r="B39" s="375" t="s">
        <v>394</v>
      </c>
      <c r="C39" s="376">
        <v>4233</v>
      </c>
      <c r="D39" s="256">
        <f t="shared" si="1"/>
        <v>1721.2</v>
      </c>
      <c r="E39" s="256">
        <f>+'havelvac 6'!O32+'havelvac 6'!O673+'havelvac 6'!O694</f>
        <v>1721.2</v>
      </c>
      <c r="F39" s="256"/>
    </row>
    <row r="40" spans="1:6" ht="17.25" customHeight="1">
      <c r="A40" s="331">
        <v>4234</v>
      </c>
      <c r="B40" s="375" t="s">
        <v>122</v>
      </c>
      <c r="C40" s="376">
        <v>4234</v>
      </c>
      <c r="D40" s="256">
        <f t="shared" si="1"/>
        <v>17344</v>
      </c>
      <c r="E40" s="256">
        <f>+'havelvac 6'!O33+'havelvac 6'!O117+'havelvac 6'!O265+'havelvac 6'!O304+'havelvac 6'!O459+'havelvac 6'!O531+'havelvac 6'!O674</f>
        <v>17344</v>
      </c>
      <c r="F40" s="256"/>
    </row>
    <row r="41" spans="1:6" ht="17.25" hidden="1" customHeight="1">
      <c r="A41" s="331">
        <v>4235</v>
      </c>
      <c r="B41" s="375" t="s">
        <v>123</v>
      </c>
      <c r="C41" s="376">
        <v>4235</v>
      </c>
      <c r="D41" s="256">
        <f t="shared" si="1"/>
        <v>0</v>
      </c>
      <c r="E41" s="256">
        <f>+'havelvac 6'!O34+'havelvac 6'!O683+'havelvac 6'!O686+'havelvac 6'!O695</f>
        <v>0</v>
      </c>
      <c r="F41" s="256"/>
    </row>
    <row r="42" spans="1:6" ht="17.25" hidden="1" customHeight="1">
      <c r="A42" s="331">
        <v>4236</v>
      </c>
      <c r="B42" s="375" t="s">
        <v>638</v>
      </c>
      <c r="C42" s="376">
        <v>4236</v>
      </c>
      <c r="D42" s="256">
        <f t="shared" si="1"/>
        <v>0</v>
      </c>
      <c r="E42" s="256"/>
      <c r="F42" s="256"/>
    </row>
    <row r="43" spans="1:6" ht="17.25" customHeight="1">
      <c r="A43" s="331">
        <v>4237</v>
      </c>
      <c r="B43" s="375" t="s">
        <v>124</v>
      </c>
      <c r="C43" s="376">
        <v>4237</v>
      </c>
      <c r="D43" s="256">
        <f t="shared" si="1"/>
        <v>138.5</v>
      </c>
      <c r="E43" s="256">
        <f>+'havelvac 6'!O35</f>
        <v>138.5</v>
      </c>
      <c r="F43" s="256"/>
    </row>
    <row r="44" spans="1:6" ht="17.25" customHeight="1">
      <c r="A44" s="331">
        <v>4238</v>
      </c>
      <c r="B44" s="375" t="s">
        <v>125</v>
      </c>
      <c r="C44" s="376">
        <v>4239</v>
      </c>
      <c r="D44" s="256">
        <f t="shared" si="1"/>
        <v>152209.29999999999</v>
      </c>
      <c r="E44" s="256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6'!O666+'havelvac 6'!O675+'havelvac 6'!O680+'havelvac 6'!O687+'havelvac 6'!O696+'havelvac 6'!O701+'havelvac 6'!O710+'havelvac 6'!O715+'havelvac 6'!O722+'havelvac 6'!O727+'havelvac 6'!O740</f>
        <v>152209.29999999999</v>
      </c>
      <c r="F44" s="256"/>
    </row>
    <row r="45" spans="1:6" ht="27">
      <c r="A45" s="331">
        <v>4240</v>
      </c>
      <c r="B45" s="378" t="s">
        <v>395</v>
      </c>
      <c r="C45" s="323" t="s">
        <v>361</v>
      </c>
      <c r="D45" s="256">
        <f t="shared" si="1"/>
        <v>7349.9000000000005</v>
      </c>
      <c r="E45" s="256">
        <f>E47</f>
        <v>7349.9000000000005</v>
      </c>
      <c r="F45" s="256">
        <f>F47</f>
        <v>0</v>
      </c>
    </row>
    <row r="46" spans="1:6">
      <c r="A46" s="331"/>
      <c r="B46" s="354" t="s">
        <v>110</v>
      </c>
      <c r="C46" s="323"/>
      <c r="D46" s="256"/>
      <c r="E46" s="256"/>
      <c r="F46" s="256"/>
    </row>
    <row r="47" spans="1:6" ht="18.75" customHeight="1">
      <c r="A47" s="331">
        <v>4241</v>
      </c>
      <c r="B47" s="375" t="s">
        <v>396</v>
      </c>
      <c r="C47" s="376">
        <v>4241</v>
      </c>
      <c r="D47" s="256">
        <f t="shared" si="1"/>
        <v>7349.9000000000005</v>
      </c>
      <c r="E47" s="256">
        <f>+'havelvac 6'!O37+'havelvac 6'!O77+'havelvac 6'!O107+'havelvac 6'!O119+'havelvac 6'!O249+'havelvac 6'!O347+'havelvac 6'!O480+'havelvac 6'!O697+'havelvac 6'!O711</f>
        <v>7349.9000000000005</v>
      </c>
      <c r="F47" s="256"/>
    </row>
    <row r="48" spans="1:6" ht="27">
      <c r="A48" s="331">
        <v>4250</v>
      </c>
      <c r="B48" s="378" t="s">
        <v>397</v>
      </c>
      <c r="C48" s="323" t="s">
        <v>361</v>
      </c>
      <c r="D48" s="256">
        <f>E48+F48</f>
        <v>181395.19999999998</v>
      </c>
      <c r="E48" s="256">
        <f>SUM(E50:E51)</f>
        <v>181395.19999999998</v>
      </c>
      <c r="F48" s="256">
        <f>SUM(F50:F51)</f>
        <v>0</v>
      </c>
    </row>
    <row r="49" spans="1:6">
      <c r="A49" s="331"/>
      <c r="B49" s="354" t="s">
        <v>110</v>
      </c>
      <c r="C49" s="323"/>
      <c r="D49" s="256"/>
      <c r="E49" s="256"/>
      <c r="F49" s="256"/>
    </row>
    <row r="50" spans="1:6" ht="29.25" customHeight="1">
      <c r="A50" s="331">
        <v>4251</v>
      </c>
      <c r="B50" s="375" t="s">
        <v>142</v>
      </c>
      <c r="C50" s="376">
        <v>4251</v>
      </c>
      <c r="D50" s="256">
        <f>E50+F50</f>
        <v>179314.9</v>
      </c>
      <c r="E50" s="256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6'!O702+'havelvac 6'!O712+'havelvac 6'!O728+'havelvac 6'!O734</f>
        <v>179314.9</v>
      </c>
      <c r="F50" s="256">
        <v>0</v>
      </c>
    </row>
    <row r="51" spans="1:6" ht="29.25" customHeight="1">
      <c r="A51" s="331">
        <v>4252</v>
      </c>
      <c r="B51" s="375" t="s">
        <v>127</v>
      </c>
      <c r="C51" s="376">
        <v>4252</v>
      </c>
      <c r="D51" s="256">
        <f>E51+F51</f>
        <v>2080.3000000000002</v>
      </c>
      <c r="E51" s="256">
        <f>+'havelvac 6'!O38+'havelvac 6'!O78+'havelvac 6'!O120+'havelvac 6'!O348</f>
        <v>2080.3000000000002</v>
      </c>
      <c r="F51" s="256">
        <f>+'havelvac 6'!P38+'havelvac 6'!P75+'havelvac 6'!P580</f>
        <v>0</v>
      </c>
    </row>
    <row r="52" spans="1:6" ht="17.25" customHeight="1">
      <c r="A52" s="331">
        <v>4260</v>
      </c>
      <c r="B52" s="378" t="s">
        <v>398</v>
      </c>
      <c r="C52" s="323" t="s">
        <v>361</v>
      </c>
      <c r="D52" s="256">
        <f>E52+F52</f>
        <v>148296.5</v>
      </c>
      <c r="E52" s="256">
        <f>SUM(E54:E57)</f>
        <v>148296.5</v>
      </c>
      <c r="F52" s="256">
        <f>SUM(F54:F57)</f>
        <v>0</v>
      </c>
    </row>
    <row r="53" spans="1:6">
      <c r="A53" s="331"/>
      <c r="B53" s="354" t="s">
        <v>110</v>
      </c>
      <c r="C53" s="323"/>
      <c r="D53" s="256"/>
      <c r="E53" s="256"/>
      <c r="F53" s="256"/>
    </row>
    <row r="54" spans="1:6" ht="17.25" customHeight="1">
      <c r="A54" s="331">
        <v>4261</v>
      </c>
      <c r="B54" s="375" t="s">
        <v>128</v>
      </c>
      <c r="C54" s="376">
        <v>4261</v>
      </c>
      <c r="D54" s="256">
        <f>E54+F54</f>
        <v>2300.5</v>
      </c>
      <c r="E54" s="256">
        <f>+'havelvac 6'!O39+'havelvac 6'!O79+'havelvac 6'!O121+'havelvac 6'!O349+'havelvac 6'!O676</f>
        <v>2300.5</v>
      </c>
      <c r="F54" s="256"/>
    </row>
    <row r="55" spans="1:6" ht="17.25" customHeight="1">
      <c r="A55" s="331">
        <v>4264</v>
      </c>
      <c r="B55" s="379" t="s">
        <v>129</v>
      </c>
      <c r="C55" s="376">
        <v>4264</v>
      </c>
      <c r="D55" s="256">
        <f>E55+F55</f>
        <v>133600.20000000001</v>
      </c>
      <c r="E55" s="256">
        <f>+'havelvac 6'!O40+'havelvac 6'!O122+'havelvac 6'!O136+'havelvac 6'!O350</f>
        <v>133600.20000000001</v>
      </c>
      <c r="F55" s="256">
        <f>+'havelvac 6'!P40+'havelvac 6'!P124+'havelvac 6'!P583</f>
        <v>0</v>
      </c>
    </row>
    <row r="56" spans="1:6" ht="17.25" customHeight="1">
      <c r="A56" s="331">
        <v>4267</v>
      </c>
      <c r="B56" s="379" t="s">
        <v>130</v>
      </c>
      <c r="C56" s="376">
        <v>4267</v>
      </c>
      <c r="D56" s="256">
        <f>E56+F56</f>
        <v>162.9</v>
      </c>
      <c r="E56" s="256">
        <f>+'havelvac 6'!O41+'havelvac 6'!O80+'havelvac 6'!O328+'havelvac 6'!O351+'havelvac 6'!O533+'havelvac 6'!O677+'havelvac 6'!O703+'havelvac 6'!O716+'havelvac 6'!O729+'havelvac 6'!O735</f>
        <v>162.9</v>
      </c>
      <c r="F56" s="256">
        <f>+'havelvac 6'!P41+'havelvac 6'!P77+'havelvac 6'!P584</f>
        <v>0</v>
      </c>
    </row>
    <row r="57" spans="1:6" ht="17.25" customHeight="1">
      <c r="A57" s="331">
        <v>4268</v>
      </c>
      <c r="B57" s="379" t="s">
        <v>240</v>
      </c>
      <c r="C57" s="376">
        <v>4269</v>
      </c>
      <c r="D57" s="256">
        <f>E57+F57</f>
        <v>12232.900000000001</v>
      </c>
      <c r="E57" s="256">
        <f>+'havelvac 6'!O42+'havelvac 6'!O123+'havelvac 6'!O267+'havelvac 6'!O277+'havelvac 6'!O329+'havelvac 6'!O352+'havelvac 6'!O441+'havelvac 6'!O445+'havelvac 6'!O452+'havelvac 6'!O461+'havelvac 6'!O534+'havelvac 6'!O576+'havelvac 6'!O580+'havelvac 6'!O678+'havelvac 6'!O704+'havelvac 6'!O717+'havelvac 6'!O730</f>
        <v>12232.900000000001</v>
      </c>
      <c r="F57" s="256"/>
    </row>
    <row r="58" spans="1:6" ht="21.75" customHeight="1">
      <c r="A58" s="331">
        <v>4400</v>
      </c>
      <c r="B58" s="380" t="s">
        <v>399</v>
      </c>
      <c r="C58" s="323" t="s">
        <v>361</v>
      </c>
      <c r="D58" s="298">
        <f>E58+F58</f>
        <v>2538244.7999999998</v>
      </c>
      <c r="E58" s="298">
        <f>+E60+E64</f>
        <v>2538244.7999999998</v>
      </c>
      <c r="F58" s="298">
        <f>+F60+F64</f>
        <v>0</v>
      </c>
    </row>
    <row r="59" spans="1:6">
      <c r="A59" s="369"/>
      <c r="B59" s="354" t="s">
        <v>383</v>
      </c>
      <c r="C59" s="332"/>
      <c r="D59" s="298"/>
      <c r="E59" s="256"/>
      <c r="F59" s="256"/>
    </row>
    <row r="60" spans="1:6" ht="27">
      <c r="A60" s="331">
        <v>4410</v>
      </c>
      <c r="B60" s="381" t="s">
        <v>400</v>
      </c>
      <c r="C60" s="323" t="s">
        <v>361</v>
      </c>
      <c r="D60" s="256">
        <f>E60+F60</f>
        <v>2538244.7999999998</v>
      </c>
      <c r="E60" s="256">
        <f>SUM(E62:E63)</f>
        <v>2538244.7999999998</v>
      </c>
      <c r="F60" s="256">
        <f>SUM(F62:F63)</f>
        <v>0</v>
      </c>
    </row>
    <row r="61" spans="1:6">
      <c r="A61" s="331"/>
      <c r="B61" s="354" t="s">
        <v>110</v>
      </c>
      <c r="C61" s="323"/>
      <c r="D61" s="256"/>
      <c r="E61" s="256"/>
      <c r="F61" s="256"/>
    </row>
    <row r="62" spans="1:6" ht="30.75" customHeight="1">
      <c r="A62" s="331">
        <v>4411</v>
      </c>
      <c r="B62" s="379" t="s">
        <v>217</v>
      </c>
      <c r="C62" s="376">
        <v>4511</v>
      </c>
      <c r="D62" s="256">
        <f>E62+F62</f>
        <v>2538244.7999999998</v>
      </c>
      <c r="E62" s="256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2538244.7999999998</v>
      </c>
      <c r="F62" s="256">
        <v>0</v>
      </c>
    </row>
    <row r="63" spans="1:6" ht="30.75" hidden="1" customHeight="1">
      <c r="A63" s="331">
        <v>4412</v>
      </c>
      <c r="B63" s="379" t="s">
        <v>230</v>
      </c>
      <c r="C63" s="376">
        <v>4512</v>
      </c>
      <c r="D63" s="256">
        <f>E63+F63</f>
        <v>0</v>
      </c>
      <c r="E63" s="256">
        <f>+'havelvac 6'!O140</f>
        <v>0</v>
      </c>
      <c r="F63" s="256"/>
    </row>
    <row r="64" spans="1:6" ht="27" hidden="1">
      <c r="A64" s="331">
        <v>4420</v>
      </c>
      <c r="B64" s="381" t="s">
        <v>401</v>
      </c>
      <c r="C64" s="323" t="s">
        <v>361</v>
      </c>
      <c r="D64" s="256">
        <f>E64+F64</f>
        <v>0</v>
      </c>
      <c r="E64" s="256">
        <f>E66</f>
        <v>0</v>
      </c>
      <c r="F64" s="256">
        <f>F66</f>
        <v>0</v>
      </c>
    </row>
    <row r="65" spans="1:6" hidden="1">
      <c r="A65" s="331"/>
      <c r="B65" s="354" t="s">
        <v>110</v>
      </c>
      <c r="C65" s="323"/>
      <c r="D65" s="256"/>
      <c r="E65" s="256"/>
      <c r="F65" s="256"/>
    </row>
    <row r="66" spans="1:6" ht="30" hidden="1" customHeight="1">
      <c r="A66" s="331">
        <v>4421</v>
      </c>
      <c r="B66" s="379" t="s">
        <v>267</v>
      </c>
      <c r="C66" s="376">
        <v>4521</v>
      </c>
      <c r="D66" s="256">
        <f>E66+F66</f>
        <v>0</v>
      </c>
      <c r="E66" s="256">
        <f>+'havelvac 6'!O442+'havelvac 6'!O446+'havelvac 6'!O453+'havelvac 6'!O462</f>
        <v>0</v>
      </c>
      <c r="F66" s="256"/>
    </row>
    <row r="67" spans="1:6" ht="15.75" customHeight="1">
      <c r="A67" s="331">
        <v>4500</v>
      </c>
      <c r="B67" s="380" t="s">
        <v>402</v>
      </c>
      <c r="C67" s="323" t="s">
        <v>361</v>
      </c>
      <c r="D67" s="298">
        <f>E67+F67</f>
        <v>204467.8</v>
      </c>
      <c r="E67" s="298">
        <f>E69+E72+E77</f>
        <v>204467.8</v>
      </c>
      <c r="F67" s="298">
        <f>F69+F72+F77</f>
        <v>0</v>
      </c>
    </row>
    <row r="68" spans="1:6">
      <c r="A68" s="369"/>
      <c r="B68" s="354" t="s">
        <v>383</v>
      </c>
      <c r="C68" s="332"/>
      <c r="D68" s="256"/>
      <c r="E68" s="256"/>
      <c r="F68" s="256"/>
    </row>
    <row r="69" spans="1:6" ht="27" hidden="1">
      <c r="A69" s="331">
        <v>4520</v>
      </c>
      <c r="B69" s="381" t="s">
        <v>403</v>
      </c>
      <c r="C69" s="323" t="s">
        <v>361</v>
      </c>
      <c r="D69" s="256">
        <f>E69+F69</f>
        <v>0</v>
      </c>
      <c r="E69" s="256">
        <f>E71</f>
        <v>0</v>
      </c>
      <c r="F69" s="256">
        <f>F71</f>
        <v>0</v>
      </c>
    </row>
    <row r="70" spans="1:6" hidden="1">
      <c r="A70" s="331"/>
      <c r="B70" s="354" t="s">
        <v>110</v>
      </c>
      <c r="C70" s="323"/>
      <c r="D70" s="256"/>
      <c r="E70" s="256"/>
      <c r="F70" s="256"/>
    </row>
    <row r="71" spans="1:6" ht="32.25" hidden="1" customHeight="1">
      <c r="A71" s="331">
        <v>4522</v>
      </c>
      <c r="B71" s="379" t="s">
        <v>404</v>
      </c>
      <c r="C71" s="376">
        <v>4622</v>
      </c>
      <c r="D71" s="256">
        <f>E71+F71</f>
        <v>0</v>
      </c>
      <c r="E71" s="256">
        <v>0</v>
      </c>
      <c r="F71" s="256">
        <v>0</v>
      </c>
    </row>
    <row r="72" spans="1:6" ht="27">
      <c r="A72" s="331">
        <v>4530</v>
      </c>
      <c r="B72" s="381" t="s">
        <v>405</v>
      </c>
      <c r="C72" s="323" t="s">
        <v>361</v>
      </c>
      <c r="D72" s="256">
        <f>E72+F72</f>
        <v>24467.800000000003</v>
      </c>
      <c r="E72" s="256">
        <f>SUM(E74:E76)</f>
        <v>24467.800000000003</v>
      </c>
      <c r="F72" s="256">
        <f>SUM(F74:F76)</f>
        <v>0</v>
      </c>
    </row>
    <row r="73" spans="1:6">
      <c r="A73" s="331"/>
      <c r="B73" s="354" t="s">
        <v>110</v>
      </c>
      <c r="C73" s="323"/>
      <c r="D73" s="256"/>
      <c r="E73" s="256"/>
      <c r="F73" s="256"/>
    </row>
    <row r="74" spans="1:6" ht="31.5" hidden="1" customHeight="1">
      <c r="A74" s="331">
        <v>4531</v>
      </c>
      <c r="B74" s="337" t="s">
        <v>215</v>
      </c>
      <c r="C74" s="382">
        <v>4637</v>
      </c>
      <c r="D74" s="256">
        <f>E74+F74</f>
        <v>0</v>
      </c>
      <c r="E74" s="256">
        <f>+'havelvac 6'!O281+'havelvac 6'!O656</f>
        <v>0</v>
      </c>
      <c r="F74" s="256">
        <f>+'havelvac 6'!P218+'havelvac 6'!P546</f>
        <v>0</v>
      </c>
    </row>
    <row r="75" spans="1:6" ht="31.5" hidden="1" customHeight="1">
      <c r="A75" s="331">
        <v>4532</v>
      </c>
      <c r="B75" s="337" t="s">
        <v>241</v>
      </c>
      <c r="C75" s="382">
        <v>4638</v>
      </c>
      <c r="D75" s="256">
        <f>E75+F75</f>
        <v>0</v>
      </c>
      <c r="E75" s="256">
        <f>+'havelvac 6'!O44+'havelvac 6'!O286+'havelvac 6'!O385</f>
        <v>0</v>
      </c>
      <c r="F75" s="256">
        <v>0</v>
      </c>
    </row>
    <row r="76" spans="1:6" ht="17.25" customHeight="1">
      <c r="A76" s="331">
        <v>4533</v>
      </c>
      <c r="B76" s="354"/>
      <c r="C76" s="376">
        <v>4639</v>
      </c>
      <c r="D76" s="256">
        <f>E76+F76</f>
        <v>24467.800000000003</v>
      </c>
      <c r="E76" s="256">
        <f>+'havelvac 6'!O45+'havelvac 6'!O137+'havelvac 6'!O211+'havelvac 6'!O268+'havelvac 6'!O287+'havelvac 6'!O463+'havelvac 6'!O491+'havelvac 6'!O498+'havelvac 6'!O535+'havelvac 6'!O645+'havelvac 6'!O755</f>
        <v>24467.800000000003</v>
      </c>
      <c r="F76" s="256">
        <v>0</v>
      </c>
    </row>
    <row r="77" spans="1:6" ht="25.5">
      <c r="A77" s="331">
        <v>4540</v>
      </c>
      <c r="B77" s="374" t="s">
        <v>406</v>
      </c>
      <c r="C77" s="323" t="s">
        <v>361</v>
      </c>
      <c r="D77" s="256">
        <f>E77+F77</f>
        <v>180000</v>
      </c>
      <c r="E77" s="256">
        <f>SUM(E79:E81)</f>
        <v>180000</v>
      </c>
      <c r="F77" s="256">
        <f>SUM(F80:F81)</f>
        <v>0</v>
      </c>
    </row>
    <row r="78" spans="1:6">
      <c r="A78" s="331"/>
      <c r="B78" s="354" t="s">
        <v>110</v>
      </c>
      <c r="C78" s="323"/>
      <c r="D78" s="256"/>
      <c r="E78" s="256"/>
      <c r="F78" s="256"/>
    </row>
    <row r="79" spans="1:6" ht="30" hidden="1" customHeight="1">
      <c r="A79" s="331">
        <v>4541</v>
      </c>
      <c r="B79" s="354" t="s">
        <v>835</v>
      </c>
      <c r="C79" s="376">
        <v>4655</v>
      </c>
      <c r="D79" s="256">
        <f>E79+F79</f>
        <v>0</v>
      </c>
      <c r="E79" s="256">
        <f>'havelvac 6'!O658</f>
        <v>0</v>
      </c>
      <c r="F79" s="256">
        <v>0</v>
      </c>
    </row>
    <row r="80" spans="1:6" ht="30" customHeight="1">
      <c r="A80" s="331">
        <v>4542</v>
      </c>
      <c r="B80" s="354" t="s">
        <v>407</v>
      </c>
      <c r="C80" s="376">
        <v>4656</v>
      </c>
      <c r="D80" s="256">
        <f>E80+F80</f>
        <v>180000</v>
      </c>
      <c r="E80" s="256">
        <f>+'havelvac 6'!O215+'havelvac 6'!O239</f>
        <v>180000</v>
      </c>
      <c r="F80" s="256">
        <v>0</v>
      </c>
    </row>
    <row r="81" spans="1:6" ht="19.5" hidden="1" customHeight="1">
      <c r="A81" s="331">
        <v>4543</v>
      </c>
      <c r="B81" s="354" t="s">
        <v>408</v>
      </c>
      <c r="C81" s="376">
        <v>4657</v>
      </c>
      <c r="D81" s="256">
        <f>E81+F81</f>
        <v>0</v>
      </c>
      <c r="E81" s="256">
        <f>+'havelvac 6'!O282+'havelvac 6'!O288+'havelvac 6'!O581+'havelvac 6'!O585</f>
        <v>0</v>
      </c>
      <c r="F81" s="256">
        <v>0</v>
      </c>
    </row>
    <row r="82" spans="1:6" ht="27">
      <c r="A82" s="331">
        <v>4600</v>
      </c>
      <c r="B82" s="381" t="s">
        <v>409</v>
      </c>
      <c r="C82" s="323" t="s">
        <v>361</v>
      </c>
      <c r="D82" s="298">
        <f>E82+F82</f>
        <v>311107.8</v>
      </c>
      <c r="E82" s="298">
        <f>+E84</f>
        <v>311107.8</v>
      </c>
      <c r="F82" s="298">
        <f>+F84</f>
        <v>0</v>
      </c>
    </row>
    <row r="83" spans="1:6">
      <c r="A83" s="369"/>
      <c r="B83" s="354" t="s">
        <v>383</v>
      </c>
      <c r="C83" s="332"/>
      <c r="D83" s="256"/>
      <c r="E83" s="256"/>
      <c r="F83" s="256"/>
    </row>
    <row r="84" spans="1:6" ht="27">
      <c r="A84" s="331">
        <v>4630</v>
      </c>
      <c r="B84" s="381" t="s">
        <v>410</v>
      </c>
      <c r="C84" s="323" t="s">
        <v>361</v>
      </c>
      <c r="D84" s="347">
        <f>E84+F84</f>
        <v>311107.8</v>
      </c>
      <c r="E84" s="256">
        <f>SUM(E86:E88)</f>
        <v>311107.8</v>
      </c>
      <c r="F84" s="256">
        <f>SUM(F86:F88)</f>
        <v>0</v>
      </c>
    </row>
    <row r="85" spans="1:6">
      <c r="A85" s="331"/>
      <c r="B85" s="354" t="s">
        <v>110</v>
      </c>
      <c r="C85" s="323"/>
      <c r="D85" s="256"/>
      <c r="E85" s="256"/>
      <c r="F85" s="256"/>
    </row>
    <row r="86" spans="1:6" ht="28.5" hidden="1" customHeight="1">
      <c r="A86" s="331">
        <v>4632</v>
      </c>
      <c r="B86" s="379" t="s">
        <v>833</v>
      </c>
      <c r="C86" s="376">
        <v>4727</v>
      </c>
      <c r="D86" s="256">
        <f>E86+F86</f>
        <v>0</v>
      </c>
      <c r="E86" s="256">
        <f>+'havelvac 6'!O492</f>
        <v>0</v>
      </c>
      <c r="F86" s="256">
        <v>0</v>
      </c>
    </row>
    <row r="87" spans="1:6" ht="19.899999999999999" customHeight="1">
      <c r="A87" s="331">
        <v>4633</v>
      </c>
      <c r="B87" s="379" t="s">
        <v>762</v>
      </c>
      <c r="C87" s="376">
        <v>4728</v>
      </c>
      <c r="D87" s="256">
        <f>E87+F87</f>
        <v>18090</v>
      </c>
      <c r="E87" s="256">
        <f>+'havelvac 6'!O415+'havelvac 6'!O723</f>
        <v>18090</v>
      </c>
      <c r="F87" s="256"/>
    </row>
    <row r="88" spans="1:6" ht="15" customHeight="1">
      <c r="A88" s="331">
        <v>4634</v>
      </c>
      <c r="B88" s="379" t="s">
        <v>348</v>
      </c>
      <c r="C88" s="376">
        <v>4729</v>
      </c>
      <c r="D88" s="256">
        <f>E88+F88</f>
        <v>293017.8</v>
      </c>
      <c r="E88" s="256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6'!O718+'havelvac 6'!O731+'havelvac 6'!O736+'havelvac 6'!O746</f>
        <v>293017.8</v>
      </c>
      <c r="F88" s="256">
        <v>0</v>
      </c>
    </row>
    <row r="89" spans="1:6" ht="16.5" customHeight="1">
      <c r="A89" s="331">
        <v>4700</v>
      </c>
      <c r="B89" s="378" t="s">
        <v>411</v>
      </c>
      <c r="C89" s="323" t="s">
        <v>361</v>
      </c>
      <c r="D89" s="298">
        <f>E89+F89-E104</f>
        <v>-3062844</v>
      </c>
      <c r="E89" s="298">
        <f>+E91+E94+E98+E101</f>
        <v>-6778943</v>
      </c>
      <c r="F89" s="298">
        <f>+F91+F94+F98+F101</f>
        <v>0</v>
      </c>
    </row>
    <row r="90" spans="1:6">
      <c r="A90" s="369"/>
      <c r="B90" s="354" t="s">
        <v>383</v>
      </c>
      <c r="C90" s="332"/>
      <c r="D90" s="256"/>
      <c r="E90" s="256"/>
      <c r="F90" s="256"/>
    </row>
    <row r="91" spans="1:6" ht="27">
      <c r="A91" s="331">
        <v>4710</v>
      </c>
      <c r="B91" s="378" t="s">
        <v>412</v>
      </c>
      <c r="C91" s="323" t="s">
        <v>361</v>
      </c>
      <c r="D91" s="256">
        <f>E91+F91</f>
        <v>51516</v>
      </c>
      <c r="E91" s="256">
        <f>SUM(E93)</f>
        <v>51516</v>
      </c>
      <c r="F91" s="256">
        <f>SUM(F93)</f>
        <v>0</v>
      </c>
    </row>
    <row r="92" spans="1:6">
      <c r="A92" s="331"/>
      <c r="B92" s="354" t="s">
        <v>110</v>
      </c>
      <c r="C92" s="323"/>
      <c r="D92" s="256"/>
      <c r="E92" s="256"/>
      <c r="F92" s="256"/>
    </row>
    <row r="93" spans="1:6" ht="30.75" customHeight="1">
      <c r="A93" s="331">
        <v>4712</v>
      </c>
      <c r="B93" s="379" t="s">
        <v>219</v>
      </c>
      <c r="C93" s="376">
        <v>4819</v>
      </c>
      <c r="D93" s="256">
        <f>E93+F93</f>
        <v>51516</v>
      </c>
      <c r="E93" s="256">
        <f>+'havelvac 6'!O47+'havelvac 6'!O65+'havelvac 6'!O290+'havelvac 6'!O454+'havelvac 6'!O493+'havelvac 6'!O499+'havelvac 6'!O522+'havelvac 6'!O536+'havelvac 6'!O565+'havelvac 6'!O621+'havelvac 6'!O624+'havelvac 6'!O707</f>
        <v>51516</v>
      </c>
      <c r="F93" s="256"/>
    </row>
    <row r="94" spans="1:6" ht="54">
      <c r="A94" s="331">
        <v>4720</v>
      </c>
      <c r="B94" s="381" t="s">
        <v>413</v>
      </c>
      <c r="C94" s="323" t="s">
        <v>361</v>
      </c>
      <c r="D94" s="298">
        <f>E94+F94</f>
        <v>14388.9</v>
      </c>
      <c r="E94" s="298">
        <f>SUM(E96:E97)</f>
        <v>14388.9</v>
      </c>
      <c r="F94" s="298">
        <f>SUM(F96:F97)</f>
        <v>0</v>
      </c>
    </row>
    <row r="95" spans="1:6">
      <c r="A95" s="331"/>
      <c r="B95" s="354" t="s">
        <v>110</v>
      </c>
      <c r="C95" s="323"/>
      <c r="D95" s="256"/>
      <c r="E95" s="256"/>
      <c r="F95" s="256"/>
    </row>
    <row r="96" spans="1:6" ht="19.5" hidden="1" customHeight="1">
      <c r="A96" s="331">
        <v>4722</v>
      </c>
      <c r="B96" s="379" t="s">
        <v>790</v>
      </c>
      <c r="C96" s="376">
        <v>4822</v>
      </c>
      <c r="D96" s="256">
        <f>E96+F96</f>
        <v>0</v>
      </c>
      <c r="E96" s="256">
        <f>+'havelvac 6'!O240+'havelvac 6'!O353</f>
        <v>0</v>
      </c>
      <c r="F96" s="256">
        <v>0</v>
      </c>
    </row>
    <row r="97" spans="1:6" ht="19.5" customHeight="1">
      <c r="A97" s="331">
        <v>4723</v>
      </c>
      <c r="B97" s="379" t="s">
        <v>133</v>
      </c>
      <c r="C97" s="376">
        <v>4823</v>
      </c>
      <c r="D97" s="256">
        <f>E97+F97</f>
        <v>14388.9</v>
      </c>
      <c r="E97" s="256">
        <f>+'havelvac 6'!O48+'havelvac 6'!O81+'havelvac 6'!O105+'havelvac 6'!O108+'havelvac 6'!O354</f>
        <v>14388.9</v>
      </c>
      <c r="F97" s="256"/>
    </row>
    <row r="98" spans="1:6" ht="18" customHeight="1">
      <c r="A98" s="331">
        <v>4760</v>
      </c>
      <c r="B98" s="381" t="s">
        <v>414</v>
      </c>
      <c r="C98" s="323" t="s">
        <v>361</v>
      </c>
      <c r="D98" s="298">
        <f>E98+F98</f>
        <v>-3128748.9</v>
      </c>
      <c r="E98" s="298">
        <f>E100</f>
        <v>-3128748.9</v>
      </c>
      <c r="F98" s="298">
        <f>F100</f>
        <v>0</v>
      </c>
    </row>
    <row r="99" spans="1:6">
      <c r="A99" s="331"/>
      <c r="B99" s="354" t="s">
        <v>110</v>
      </c>
      <c r="C99" s="323"/>
      <c r="D99" s="256"/>
      <c r="E99" s="256"/>
      <c r="F99" s="256"/>
    </row>
    <row r="100" spans="1:6" ht="16.5" customHeight="1">
      <c r="A100" s="331">
        <v>4761</v>
      </c>
      <c r="B100" s="379" t="s">
        <v>134</v>
      </c>
      <c r="C100" s="376">
        <v>4861</v>
      </c>
      <c r="D100" s="256">
        <f>E100+F100</f>
        <v>-3128748.9</v>
      </c>
      <c r="E100" s="256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6'!O681+'havelvac 6'!O684+'havelvac 6'!O698+'havelvac 6'!O705+'havelvac 6'!O713+'havelvac 6'!O719+'havelvac 6'!O724+'havelvac 6'!O732+'havelvac 6'!O737</f>
        <v>-3128748.9</v>
      </c>
      <c r="F100" s="256">
        <v>0</v>
      </c>
    </row>
    <row r="101" spans="1:6" ht="16.5" customHeight="1">
      <c r="A101" s="331">
        <v>4770</v>
      </c>
      <c r="B101" s="381" t="s">
        <v>415</v>
      </c>
      <c r="C101" s="323" t="s">
        <v>361</v>
      </c>
      <c r="D101" s="298">
        <f>E101+F101-E104</f>
        <v>0</v>
      </c>
      <c r="E101" s="298">
        <f>+E103</f>
        <v>-3716099</v>
      </c>
      <c r="F101" s="298">
        <f>+F103+F104</f>
        <v>0</v>
      </c>
    </row>
    <row r="102" spans="1:6">
      <c r="A102" s="331"/>
      <c r="B102" s="354" t="s">
        <v>110</v>
      </c>
      <c r="C102" s="323"/>
      <c r="D102" s="256"/>
      <c r="E102" s="256"/>
      <c r="F102" s="256"/>
    </row>
    <row r="103" spans="1:6" ht="17.25" customHeight="1">
      <c r="A103" s="331">
        <v>4771</v>
      </c>
      <c r="B103" s="380" t="s">
        <v>416</v>
      </c>
      <c r="C103" s="376">
        <v>4891</v>
      </c>
      <c r="D103" s="256">
        <f>+E103+F103-E104</f>
        <v>0</v>
      </c>
      <c r="E103" s="256">
        <f>+'havelvac 6'!O756</f>
        <v>-3716099</v>
      </c>
      <c r="F103" s="256">
        <f>+'havelvac 6'!P756</f>
        <v>0</v>
      </c>
    </row>
    <row r="104" spans="1:6" ht="42.75" customHeight="1">
      <c r="A104" s="331">
        <v>4772</v>
      </c>
      <c r="B104" s="379" t="s">
        <v>417</v>
      </c>
      <c r="C104" s="323" t="s">
        <v>361</v>
      </c>
      <c r="D104" s="256">
        <f>+E104</f>
        <v>-3716099</v>
      </c>
      <c r="E104" s="256">
        <f>+'havelvac 6'!O757</f>
        <v>-3716099</v>
      </c>
      <c r="F104" s="256">
        <f>+'havelvac 6'!P604</f>
        <v>0</v>
      </c>
    </row>
    <row r="105" spans="1:6" s="363" customFormat="1" ht="28.5">
      <c r="A105" s="331">
        <v>5000</v>
      </c>
      <c r="B105" s="383" t="s">
        <v>418</v>
      </c>
      <c r="C105" s="323" t="s">
        <v>361</v>
      </c>
      <c r="D105" s="334">
        <f>E105+F105</f>
        <v>4462138.7</v>
      </c>
      <c r="E105" s="334">
        <f>SUM(E107,E124)</f>
        <v>0</v>
      </c>
      <c r="F105" s="334">
        <f>SUM(F107,F124)</f>
        <v>4462138.7</v>
      </c>
    </row>
    <row r="106" spans="1:6">
      <c r="A106" s="369"/>
      <c r="B106" s="354" t="s">
        <v>383</v>
      </c>
      <c r="C106" s="332"/>
      <c r="D106" s="256"/>
      <c r="E106" s="256"/>
      <c r="F106" s="256"/>
    </row>
    <row r="107" spans="1:6" ht="20.25" customHeight="1">
      <c r="A107" s="331">
        <v>5100</v>
      </c>
      <c r="B107" s="380" t="s">
        <v>419</v>
      </c>
      <c r="C107" s="323" t="s">
        <v>361</v>
      </c>
      <c r="D107" s="298">
        <f>E107+F107</f>
        <v>4462138.7</v>
      </c>
      <c r="E107" s="298">
        <f>+E109+E114+E119</f>
        <v>0</v>
      </c>
      <c r="F107" s="298">
        <f>+F109+F114+F119</f>
        <v>4462138.7</v>
      </c>
    </row>
    <row r="108" spans="1:6">
      <c r="A108" s="369"/>
      <c r="B108" s="354" t="s">
        <v>383</v>
      </c>
      <c r="C108" s="332"/>
      <c r="D108" s="256"/>
      <c r="E108" s="256"/>
      <c r="F108" s="256"/>
    </row>
    <row r="109" spans="1:6" ht="18.75" customHeight="1">
      <c r="A109" s="331">
        <v>5110</v>
      </c>
      <c r="B109" s="381" t="s">
        <v>420</v>
      </c>
      <c r="C109" s="323" t="s">
        <v>361</v>
      </c>
      <c r="D109" s="256">
        <f>E109+F109</f>
        <v>3779224.2</v>
      </c>
      <c r="E109" s="256">
        <f>SUM(E111:E113)</f>
        <v>0</v>
      </c>
      <c r="F109" s="256">
        <f>SUM(F111:F113)</f>
        <v>3779224.2</v>
      </c>
    </row>
    <row r="110" spans="1:6" ht="13.5" customHeight="1">
      <c r="A110" s="331"/>
      <c r="B110" s="354" t="s">
        <v>110</v>
      </c>
      <c r="C110" s="323"/>
      <c r="D110" s="256"/>
      <c r="E110" s="256"/>
      <c r="F110" s="256"/>
    </row>
    <row r="111" spans="1:6" ht="18" hidden="1" customHeight="1">
      <c r="A111" s="331">
        <v>5111</v>
      </c>
      <c r="B111" s="379" t="s">
        <v>421</v>
      </c>
      <c r="C111" s="376">
        <v>5111</v>
      </c>
      <c r="D111" s="256">
        <f>E111+F111</f>
        <v>0</v>
      </c>
      <c r="E111" s="298">
        <v>0</v>
      </c>
      <c r="F111" s="384">
        <f>+'havelvac 6'!P415</f>
        <v>0</v>
      </c>
    </row>
    <row r="112" spans="1:6" ht="18" customHeight="1">
      <c r="A112" s="331">
        <v>5112</v>
      </c>
      <c r="B112" s="379" t="s">
        <v>173</v>
      </c>
      <c r="C112" s="376">
        <v>5112</v>
      </c>
      <c r="D112" s="256">
        <f>E112+F112</f>
        <v>592107</v>
      </c>
      <c r="E112" s="384">
        <v>0</v>
      </c>
      <c r="F112" s="384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592107</v>
      </c>
    </row>
    <row r="113" spans="1:6" ht="18" customHeight="1">
      <c r="A113" s="331">
        <v>5113</v>
      </c>
      <c r="B113" s="379" t="s">
        <v>174</v>
      </c>
      <c r="C113" s="376">
        <v>5113</v>
      </c>
      <c r="D113" s="256">
        <f>E113+F113</f>
        <v>3187117.2</v>
      </c>
      <c r="E113" s="384">
        <v>0</v>
      </c>
      <c r="F113" s="384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3187117.2</v>
      </c>
    </row>
    <row r="114" spans="1:6" ht="19.5" customHeight="1">
      <c r="A114" s="331">
        <v>5120</v>
      </c>
      <c r="B114" s="381" t="s">
        <v>422</v>
      </c>
      <c r="C114" s="323" t="s">
        <v>361</v>
      </c>
      <c r="D114" s="256">
        <f>E114+F114</f>
        <v>367272.4</v>
      </c>
      <c r="E114" s="256">
        <f>E116+E117+E118</f>
        <v>0</v>
      </c>
      <c r="F114" s="256">
        <f>F116+F117+F118</f>
        <v>367272.4</v>
      </c>
    </row>
    <row r="115" spans="1:6">
      <c r="A115" s="331"/>
      <c r="B115" s="375" t="s">
        <v>110</v>
      </c>
      <c r="C115" s="323"/>
      <c r="D115" s="256"/>
      <c r="E115" s="256"/>
      <c r="F115" s="256"/>
    </row>
    <row r="116" spans="1:6" ht="17.25" customHeight="1">
      <c r="A116" s="331">
        <v>5121</v>
      </c>
      <c r="B116" s="379" t="s">
        <v>423</v>
      </c>
      <c r="C116" s="376">
        <v>5121</v>
      </c>
      <c r="D116" s="256">
        <f t="shared" ref="D116:D117" si="2">E116+F116</f>
        <v>101200</v>
      </c>
      <c r="E116" s="298">
        <v>0</v>
      </c>
      <c r="F116" s="384">
        <f>+'havelvac 6'!P50+'havelvac 6'!P222+'havelvac 6'!P243+'havelvac 6'!P333+'havelvac 6'!P387</f>
        <v>101200</v>
      </c>
    </row>
    <row r="117" spans="1:6" ht="17.25" customHeight="1">
      <c r="A117" s="331">
        <v>5122</v>
      </c>
      <c r="B117" s="379" t="s">
        <v>332</v>
      </c>
      <c r="C117" s="376">
        <v>5122</v>
      </c>
      <c r="D117" s="256">
        <f t="shared" si="2"/>
        <v>24425.200000000004</v>
      </c>
      <c r="E117" s="384">
        <v>0</v>
      </c>
      <c r="F117" s="384">
        <f>+'havelvac 6'!P51+'havelvac 6'!P83+'havelvac 6'!P126+'havelvac 6'!P357+'havelvac 6'!P477+'havelvac 6'!P622+'havelvac 6'!P699</f>
        <v>24425.200000000004</v>
      </c>
    </row>
    <row r="118" spans="1:6" ht="17.25" customHeight="1">
      <c r="A118" s="331">
        <v>5123</v>
      </c>
      <c r="B118" s="379" t="s">
        <v>424</v>
      </c>
      <c r="C118" s="376">
        <v>5129</v>
      </c>
      <c r="D118" s="256">
        <f>E118+F118</f>
        <v>241647.19999999998</v>
      </c>
      <c r="E118" s="298">
        <v>0</v>
      </c>
      <c r="F118" s="384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6'!P720+'havelvac 6'!P738</f>
        <v>241647.19999999998</v>
      </c>
    </row>
    <row r="119" spans="1:6" ht="17.25" customHeight="1">
      <c r="A119" s="331">
        <v>5130</v>
      </c>
      <c r="B119" s="381" t="s">
        <v>425</v>
      </c>
      <c r="C119" s="323" t="s">
        <v>361</v>
      </c>
      <c r="D119" s="256">
        <f>E119+F119</f>
        <v>315642.09999999998</v>
      </c>
      <c r="E119" s="256">
        <v>0</v>
      </c>
      <c r="F119" s="256">
        <f>SUM(F121:F123)</f>
        <v>315642.09999999998</v>
      </c>
    </row>
    <row r="120" spans="1:6">
      <c r="A120" s="331"/>
      <c r="B120" s="354" t="s">
        <v>110</v>
      </c>
      <c r="C120" s="323"/>
      <c r="D120" s="256"/>
      <c r="E120" s="256"/>
      <c r="F120" s="256"/>
    </row>
    <row r="121" spans="1:6" ht="16.5" customHeight="1">
      <c r="A121" s="331">
        <v>5132</v>
      </c>
      <c r="B121" s="379" t="s">
        <v>426</v>
      </c>
      <c r="C121" s="376">
        <v>5132</v>
      </c>
      <c r="D121" s="256">
        <f>E121+F121</f>
        <v>63035.8</v>
      </c>
      <c r="E121" s="298">
        <v>0</v>
      </c>
      <c r="F121" s="384">
        <f>+'havelvac 6'!P53+'havelvac 6'!P223+'havelvac 6'!P271+'havelvac 6'!P359+'havelvac 6'!P517+'havelvac 6'!P558</f>
        <v>63035.8</v>
      </c>
    </row>
    <row r="122" spans="1:6" ht="16.5" hidden="1" customHeight="1">
      <c r="A122" s="331">
        <v>5133</v>
      </c>
      <c r="B122" s="379" t="s">
        <v>197</v>
      </c>
      <c r="C122" s="376">
        <v>5133</v>
      </c>
      <c r="D122" s="256">
        <f>E122+F122</f>
        <v>0</v>
      </c>
      <c r="E122" s="298">
        <v>0</v>
      </c>
      <c r="F122" s="298">
        <v>0</v>
      </c>
    </row>
    <row r="123" spans="1:6" ht="16.5" customHeight="1">
      <c r="A123" s="331">
        <v>5134</v>
      </c>
      <c r="B123" s="379" t="s">
        <v>139</v>
      </c>
      <c r="C123" s="376">
        <v>5134</v>
      </c>
      <c r="D123" s="256">
        <f>E123+F123</f>
        <v>252606.3</v>
      </c>
      <c r="E123" s="298">
        <v>0</v>
      </c>
      <c r="F123" s="384">
        <f>+'havelvac 6'!P54+'havelvac 6'!P90+'havelvac 6'!P92+'havelvac 6'!P94+'havelvac 6'!P96+'havelvac 6'!P98</f>
        <v>252606.3</v>
      </c>
    </row>
    <row r="124" spans="1:6" ht="16.5" hidden="1" customHeight="1">
      <c r="A124" s="331">
        <v>5200</v>
      </c>
      <c r="B124" s="381" t="s">
        <v>427</v>
      </c>
      <c r="C124" s="323" t="s">
        <v>361</v>
      </c>
      <c r="D124" s="298">
        <f>E124+F124</f>
        <v>0</v>
      </c>
      <c r="E124" s="298">
        <f>+E126</f>
        <v>0</v>
      </c>
      <c r="F124" s="298">
        <f>+F126</f>
        <v>0</v>
      </c>
    </row>
    <row r="125" spans="1:6" hidden="1">
      <c r="A125" s="369"/>
      <c r="B125" s="354" t="s">
        <v>383</v>
      </c>
      <c r="C125" s="332"/>
      <c r="D125" s="256"/>
      <c r="E125" s="256"/>
      <c r="F125" s="256"/>
    </row>
    <row r="126" spans="1:6" ht="19.5" hidden="1" customHeight="1">
      <c r="A126" s="331">
        <v>5221</v>
      </c>
      <c r="B126" s="379" t="s">
        <v>428</v>
      </c>
      <c r="C126" s="376">
        <v>5221</v>
      </c>
      <c r="D126" s="256">
        <f>E126+F126</f>
        <v>0</v>
      </c>
      <c r="E126" s="298">
        <v>0</v>
      </c>
      <c r="F126" s="384">
        <f>+'havelvac 6'!P230</f>
        <v>0</v>
      </c>
    </row>
    <row r="127" spans="1:6" ht="28.5" hidden="1">
      <c r="A127" s="323" t="s">
        <v>429</v>
      </c>
      <c r="B127" s="385" t="s">
        <v>430</v>
      </c>
      <c r="C127" s="386" t="s">
        <v>361</v>
      </c>
      <c r="D127" s="334">
        <f>E127+F127</f>
        <v>0</v>
      </c>
      <c r="E127" s="334">
        <f>E129+E132</f>
        <v>0</v>
      </c>
      <c r="F127" s="334">
        <f>F129+F132</f>
        <v>0</v>
      </c>
    </row>
    <row r="128" spans="1:6" hidden="1">
      <c r="A128" s="323"/>
      <c r="B128" s="375" t="s">
        <v>108</v>
      </c>
      <c r="C128" s="323"/>
      <c r="D128" s="256"/>
      <c r="E128" s="256"/>
      <c r="F128" s="256"/>
    </row>
    <row r="129" spans="1:6" ht="29.25" hidden="1" customHeight="1">
      <c r="A129" s="323" t="s">
        <v>431</v>
      </c>
      <c r="B129" s="377" t="s">
        <v>432</v>
      </c>
      <c r="C129" s="323" t="s">
        <v>361</v>
      </c>
      <c r="D129" s="256">
        <f>E129+F129</f>
        <v>0</v>
      </c>
      <c r="E129" s="256">
        <f>SUM(E131:E131)</f>
        <v>0</v>
      </c>
      <c r="F129" s="256">
        <f>SUM(F131:F131)</f>
        <v>0</v>
      </c>
    </row>
    <row r="130" spans="1:6" hidden="1">
      <c r="A130" s="323"/>
      <c r="B130" s="375" t="s">
        <v>108</v>
      </c>
      <c r="C130" s="323"/>
      <c r="D130" s="256"/>
      <c r="E130" s="256"/>
      <c r="F130" s="256"/>
    </row>
    <row r="131" spans="1:6" ht="18.75" hidden="1" customHeight="1">
      <c r="A131" s="323" t="s">
        <v>433</v>
      </c>
      <c r="B131" s="387" t="s">
        <v>434</v>
      </c>
      <c r="C131" s="376">
        <v>8111</v>
      </c>
      <c r="D131" s="256">
        <f>E131+F131</f>
        <v>0</v>
      </c>
      <c r="E131" s="256">
        <v>0</v>
      </c>
      <c r="F131" s="256">
        <f>'havelvac 6'!P292</f>
        <v>0</v>
      </c>
    </row>
    <row r="132" spans="1:6" ht="29.25" hidden="1" customHeight="1">
      <c r="A132" s="340" t="s">
        <v>435</v>
      </c>
      <c r="B132" s="377" t="s">
        <v>436</v>
      </c>
      <c r="C132" s="323" t="s">
        <v>361</v>
      </c>
      <c r="D132" s="256">
        <f>E132+F132</f>
        <v>0</v>
      </c>
      <c r="E132" s="256">
        <f>E134</f>
        <v>0</v>
      </c>
      <c r="F132" s="256">
        <f>F134</f>
        <v>0</v>
      </c>
    </row>
    <row r="133" spans="1:6" hidden="1">
      <c r="A133" s="340"/>
      <c r="B133" s="375" t="s">
        <v>108</v>
      </c>
      <c r="C133" s="323"/>
      <c r="D133" s="256"/>
      <c r="E133" s="256"/>
      <c r="F133" s="256"/>
    </row>
    <row r="134" spans="1:6" ht="18.75" hidden="1" customHeight="1">
      <c r="A134" s="340" t="s">
        <v>437</v>
      </c>
      <c r="B134" s="387" t="s">
        <v>438</v>
      </c>
      <c r="C134" s="376">
        <v>8411</v>
      </c>
      <c r="D134" s="256">
        <f>E134+F134</f>
        <v>0</v>
      </c>
      <c r="E134" s="256">
        <v>0</v>
      </c>
      <c r="F134" s="256">
        <f>+'havelvac 6'!P226</f>
        <v>0</v>
      </c>
    </row>
    <row r="236" ht="13.5" customHeight="1"/>
    <row r="237" hidden="1"/>
    <row r="239" ht="16.5" customHeight="1"/>
    <row r="269" hidden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H7" sqref="H7:P7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24" t="s">
        <v>366</v>
      </c>
      <c r="D1" s="524"/>
      <c r="E1" s="524"/>
    </row>
    <row r="2" spans="1:5">
      <c r="C2" s="524" t="s">
        <v>622</v>
      </c>
      <c r="D2" s="524"/>
      <c r="E2" s="524"/>
    </row>
    <row r="3" spans="1:5">
      <c r="C3" s="524" t="s">
        <v>934</v>
      </c>
      <c r="D3" s="524"/>
      <c r="E3" s="524"/>
    </row>
    <row r="4" spans="1:5">
      <c r="C4" s="524" t="s">
        <v>933</v>
      </c>
      <c r="D4" s="524"/>
      <c r="E4" s="524"/>
    </row>
    <row r="5" spans="1:5">
      <c r="D5" s="599"/>
      <c r="E5" s="599"/>
    </row>
    <row r="6" spans="1:5" ht="42" customHeight="1">
      <c r="A6" s="594" t="s">
        <v>915</v>
      </c>
      <c r="B6" s="594"/>
      <c r="C6" s="594"/>
      <c r="D6" s="594"/>
      <c r="E6" s="594"/>
    </row>
    <row r="7" spans="1:5" ht="15.75">
      <c r="A7" s="220"/>
      <c r="B7" s="220"/>
      <c r="C7" s="220"/>
      <c r="D7" s="220"/>
      <c r="E7" s="220"/>
    </row>
    <row r="8" spans="1:5" ht="15.75">
      <c r="A8" s="3"/>
      <c r="B8" s="3"/>
      <c r="C8" s="3"/>
      <c r="D8" s="595" t="s">
        <v>97</v>
      </c>
      <c r="E8" s="595"/>
    </row>
    <row r="9" spans="1:5" ht="38.25" customHeight="1">
      <c r="A9" s="596" t="s">
        <v>605</v>
      </c>
      <c r="B9" s="596"/>
      <c r="C9" s="529" t="s">
        <v>374</v>
      </c>
      <c r="D9" s="598" t="s">
        <v>375</v>
      </c>
      <c r="E9" s="598"/>
    </row>
    <row r="10" spans="1:5" ht="36" customHeight="1">
      <c r="A10" s="597"/>
      <c r="B10" s="597"/>
      <c r="C10" s="529"/>
      <c r="D10" s="1" t="s">
        <v>376</v>
      </c>
      <c r="E10" s="1" t="s">
        <v>377</v>
      </c>
    </row>
    <row r="11" spans="1:5" ht="15.75">
      <c r="A11" s="222">
        <v>1</v>
      </c>
      <c r="B11" s="222">
        <v>2</v>
      </c>
      <c r="C11" s="223">
        <v>3</v>
      </c>
      <c r="D11" s="222">
        <v>4</v>
      </c>
      <c r="E11" s="222">
        <v>5</v>
      </c>
    </row>
    <row r="12" spans="1:5" ht="52.5" customHeight="1">
      <c r="A12" s="222">
        <v>8000</v>
      </c>
      <c r="B12" s="224" t="s">
        <v>606</v>
      </c>
      <c r="C12" s="225">
        <f>+D12+E12</f>
        <v>-8421682.3999999985</v>
      </c>
      <c r="D12" s="225">
        <f>+'havelvac 1'!E12-'havelvac 6'!O13</f>
        <v>-243444.69999999972</v>
      </c>
      <c r="E12" s="225">
        <f>+'havelvac 1'!F12-'havelvac 6'!P13</f>
        <v>-8178237.6999999993</v>
      </c>
    </row>
    <row r="14" spans="1:5" hidden="1">
      <c r="C14" s="226">
        <f>+C12+havelvac5!D12</f>
        <v>0</v>
      </c>
      <c r="D14" s="226">
        <f>+D12+havelvac5!E12</f>
        <v>-4.6566128730773926E-10</v>
      </c>
      <c r="E14" s="226">
        <f>+E12+havelvac5!F12</f>
        <v>0</v>
      </c>
    </row>
    <row r="15" spans="1:5">
      <c r="D15" s="268"/>
    </row>
    <row r="152" hidden="1"/>
    <row r="233" ht="13.5" customHeight="1"/>
    <row r="234" hidden="1"/>
    <row r="236" ht="16.5" customHeight="1"/>
    <row r="265" hidden="1"/>
    <row r="692" spans="12:12">
      <c r="L692" t="s">
        <v>785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H7" sqref="H7:P7"/>
    </sheetView>
  </sheetViews>
  <sheetFormatPr defaultColWidth="9.140625" defaultRowHeight="15.75"/>
  <cols>
    <col min="1" max="1" width="5.5703125" style="267" customWidth="1"/>
    <col min="2" max="2" width="39" style="267" customWidth="1"/>
    <col min="3" max="3" width="5.42578125" style="267" customWidth="1"/>
    <col min="4" max="6" width="18" style="267" customWidth="1"/>
    <col min="7" max="7" width="13.42578125" style="267" bestFit="1" customWidth="1"/>
    <col min="8" max="8" width="16.5703125" style="267" customWidth="1"/>
    <col min="9" max="16384" width="9.140625" style="267"/>
  </cols>
  <sheetData>
    <row r="1" spans="1:7">
      <c r="B1" s="388"/>
      <c r="D1" s="567" t="s">
        <v>607</v>
      </c>
      <c r="E1" s="567"/>
      <c r="F1" s="567"/>
      <c r="G1" s="389"/>
    </row>
    <row r="2" spans="1:7">
      <c r="B2" s="388"/>
      <c r="D2" s="567" t="s">
        <v>622</v>
      </c>
      <c r="E2" s="567"/>
      <c r="F2" s="567"/>
      <c r="G2" s="389"/>
    </row>
    <row r="3" spans="1:7">
      <c r="B3" s="388"/>
      <c r="D3" s="567" t="s">
        <v>934</v>
      </c>
      <c r="E3" s="567"/>
      <c r="F3" s="567"/>
      <c r="G3" s="389"/>
    </row>
    <row r="4" spans="1:7">
      <c r="B4" s="388"/>
      <c r="D4" s="567" t="s">
        <v>933</v>
      </c>
      <c r="E4" s="567"/>
      <c r="F4" s="567"/>
      <c r="G4" s="389"/>
    </row>
    <row r="5" spans="1:7">
      <c r="B5" s="388"/>
      <c r="E5" s="390"/>
      <c r="F5" s="390"/>
      <c r="G5" s="389"/>
    </row>
    <row r="6" spans="1:7" ht="36" customHeight="1">
      <c r="A6" s="566" t="s">
        <v>916</v>
      </c>
      <c r="B6" s="566"/>
      <c r="C6" s="566"/>
      <c r="D6" s="566"/>
      <c r="E6" s="566"/>
      <c r="F6" s="566"/>
    </row>
    <row r="7" spans="1:7" ht="12.75" customHeight="1">
      <c r="A7" s="388" t="s">
        <v>608</v>
      </c>
    </row>
    <row r="8" spans="1:7" ht="14.25" customHeight="1">
      <c r="E8" s="603" t="s">
        <v>97</v>
      </c>
      <c r="F8" s="603"/>
      <c r="G8" s="391"/>
    </row>
    <row r="9" spans="1:7" ht="46.5" customHeight="1">
      <c r="A9" s="600" t="s">
        <v>605</v>
      </c>
      <c r="B9" s="600" t="s">
        <v>373</v>
      </c>
      <c r="C9" s="601" t="s">
        <v>372</v>
      </c>
      <c r="D9" s="590" t="s">
        <v>374</v>
      </c>
      <c r="E9" s="602" t="s">
        <v>375</v>
      </c>
      <c r="F9" s="602"/>
    </row>
    <row r="10" spans="1:7" ht="36" customHeight="1">
      <c r="A10" s="600"/>
      <c r="B10" s="600"/>
      <c r="C10" s="601"/>
      <c r="D10" s="590"/>
      <c r="E10" s="275" t="s">
        <v>376</v>
      </c>
      <c r="F10" s="275" t="s">
        <v>377</v>
      </c>
    </row>
    <row r="11" spans="1:7">
      <c r="A11" s="392">
        <v>1</v>
      </c>
      <c r="B11" s="392">
        <v>2</v>
      </c>
      <c r="C11" s="392">
        <v>3</v>
      </c>
      <c r="D11" s="392">
        <v>4</v>
      </c>
      <c r="E11" s="392">
        <v>5</v>
      </c>
      <c r="F11" s="392">
        <v>6</v>
      </c>
    </row>
    <row r="12" spans="1:7" s="388" customFormat="1" ht="21.75" customHeight="1">
      <c r="A12" s="249">
        <v>8010</v>
      </c>
      <c r="B12" s="393" t="s">
        <v>609</v>
      </c>
      <c r="C12" s="394"/>
      <c r="D12" s="395">
        <f>E12+F12</f>
        <v>8421682.3999999985</v>
      </c>
      <c r="E12" s="395">
        <f>E14+E64</f>
        <v>243444.69999999925</v>
      </c>
      <c r="F12" s="395">
        <f>F14+F64</f>
        <v>8178237.6999999993</v>
      </c>
    </row>
    <row r="13" spans="1:7" s="388" customFormat="1" ht="12" customHeight="1">
      <c r="A13" s="396"/>
      <c r="B13" s="397" t="s">
        <v>108</v>
      </c>
      <c r="C13" s="398"/>
      <c r="D13" s="399"/>
      <c r="E13" s="399"/>
      <c r="F13" s="399"/>
    </row>
    <row r="14" spans="1:7">
      <c r="A14" s="400">
        <v>8100</v>
      </c>
      <c r="B14" s="393" t="s">
        <v>610</v>
      </c>
      <c r="C14" s="401"/>
      <c r="D14" s="402">
        <f>E14+F14</f>
        <v>8421682.3999999985</v>
      </c>
      <c r="E14" s="402">
        <f>+E16+E44</f>
        <v>243444.69999999925</v>
      </c>
      <c r="F14" s="402">
        <f>+F16+F44</f>
        <v>8178237.6999999993</v>
      </c>
    </row>
    <row r="15" spans="1:7" ht="13.5" customHeight="1">
      <c r="A15" s="396"/>
      <c r="B15" s="403" t="s">
        <v>108</v>
      </c>
      <c r="C15" s="249"/>
      <c r="D15" s="404"/>
      <c r="E15" s="404"/>
      <c r="F15" s="404"/>
    </row>
    <row r="16" spans="1:7" hidden="1">
      <c r="A16" s="249">
        <v>8110</v>
      </c>
      <c r="B16" s="405" t="s">
        <v>795</v>
      </c>
      <c r="C16" s="249"/>
      <c r="D16" s="406">
        <f>+E16+F16</f>
        <v>0</v>
      </c>
      <c r="E16" s="255">
        <f t="shared" ref="E16:F16" si="0">E18+E22</f>
        <v>0</v>
      </c>
      <c r="F16" s="255">
        <f t="shared" si="0"/>
        <v>0</v>
      </c>
    </row>
    <row r="17" spans="1:6" ht="12" hidden="1" customHeight="1">
      <c r="A17" s="249"/>
      <c r="B17" s="407" t="s">
        <v>108</v>
      </c>
      <c r="C17" s="249"/>
      <c r="D17" s="255"/>
      <c r="E17" s="255"/>
      <c r="F17" s="255"/>
    </row>
    <row r="18" spans="1:6" s="388" customFormat="1" ht="38.25" hidden="1">
      <c r="A18" s="247">
        <v>8111</v>
      </c>
      <c r="B18" s="408" t="s">
        <v>796</v>
      </c>
      <c r="C18" s="392"/>
      <c r="D18" s="406"/>
      <c r="E18" s="406"/>
      <c r="F18" s="406"/>
    </row>
    <row r="19" spans="1:6" ht="13.5" hidden="1" customHeight="1">
      <c r="A19" s="249"/>
      <c r="B19" s="407" t="s">
        <v>110</v>
      </c>
      <c r="C19" s="249"/>
      <c r="D19" s="255"/>
      <c r="E19" s="255"/>
      <c r="F19" s="255"/>
    </row>
    <row r="20" spans="1:6" ht="105.75" hidden="1" customHeight="1">
      <c r="A20" s="249">
        <v>8112</v>
      </c>
      <c r="B20" s="407" t="s">
        <v>797</v>
      </c>
      <c r="C20" s="249">
        <v>9111</v>
      </c>
      <c r="D20" s="255"/>
      <c r="E20" s="255"/>
      <c r="F20" s="255"/>
    </row>
    <row r="21" spans="1:6" hidden="1">
      <c r="A21" s="249">
        <v>8113</v>
      </c>
      <c r="B21" s="407" t="s">
        <v>798</v>
      </c>
      <c r="C21" s="249">
        <v>6111</v>
      </c>
      <c r="D21" s="255"/>
      <c r="E21" s="255"/>
      <c r="F21" s="255"/>
    </row>
    <row r="22" spans="1:6" s="388" customFormat="1" ht="29.25" hidden="1" customHeight="1">
      <c r="A22" s="247">
        <v>8120</v>
      </c>
      <c r="B22" s="408" t="s">
        <v>799</v>
      </c>
      <c r="C22" s="392"/>
      <c r="D22" s="406">
        <f>+E22+F22</f>
        <v>0</v>
      </c>
      <c r="E22" s="406">
        <f t="shared" ref="E22:F22" si="1">+E24+E34</f>
        <v>0</v>
      </c>
      <c r="F22" s="406">
        <f t="shared" si="1"/>
        <v>0</v>
      </c>
    </row>
    <row r="23" spans="1:6" hidden="1">
      <c r="A23" s="249"/>
      <c r="B23" s="407" t="s">
        <v>108</v>
      </c>
      <c r="C23" s="249"/>
      <c r="D23" s="255"/>
      <c r="E23" s="255"/>
      <c r="F23" s="255"/>
    </row>
    <row r="24" spans="1:6" hidden="1">
      <c r="A24" s="249">
        <v>8121</v>
      </c>
      <c r="B24" s="407" t="s">
        <v>800</v>
      </c>
      <c r="C24" s="249"/>
      <c r="D24" s="406">
        <f>+E24+F24</f>
        <v>0</v>
      </c>
      <c r="E24" s="255">
        <f t="shared" ref="E24:F24" si="2">+E26+E30</f>
        <v>0</v>
      </c>
      <c r="F24" s="255">
        <f t="shared" si="2"/>
        <v>0</v>
      </c>
    </row>
    <row r="25" spans="1:6" hidden="1">
      <c r="A25" s="249"/>
      <c r="B25" s="407" t="s">
        <v>110</v>
      </c>
      <c r="C25" s="249"/>
      <c r="D25" s="255"/>
      <c r="E25" s="255"/>
      <c r="F25" s="255"/>
    </row>
    <row r="26" spans="1:6" ht="65.25" hidden="1" customHeight="1">
      <c r="A26" s="249">
        <v>8122</v>
      </c>
      <c r="B26" s="407" t="s">
        <v>801</v>
      </c>
      <c r="C26" s="249">
        <v>9112</v>
      </c>
      <c r="D26" s="406">
        <f>+E26+F26</f>
        <v>0</v>
      </c>
      <c r="E26" s="255">
        <f>E28+E29</f>
        <v>0</v>
      </c>
      <c r="F26" s="255"/>
    </row>
    <row r="27" spans="1:6" hidden="1">
      <c r="A27" s="249"/>
      <c r="B27" s="407" t="s">
        <v>802</v>
      </c>
      <c r="C27" s="249"/>
      <c r="D27" s="255"/>
      <c r="E27" s="255"/>
      <c r="F27" s="255"/>
    </row>
    <row r="28" spans="1:6" hidden="1">
      <c r="A28" s="249">
        <v>8123</v>
      </c>
      <c r="B28" s="407" t="s">
        <v>803</v>
      </c>
      <c r="C28" s="249"/>
      <c r="D28" s="409"/>
      <c r="E28" s="255"/>
      <c r="F28" s="255"/>
    </row>
    <row r="29" spans="1:6" hidden="1">
      <c r="A29" s="249">
        <v>8124</v>
      </c>
      <c r="B29" s="407" t="s">
        <v>804</v>
      </c>
      <c r="C29" s="249"/>
      <c r="D29" s="406">
        <f>+E29+F29</f>
        <v>0</v>
      </c>
      <c r="E29" s="255">
        <v>0</v>
      </c>
      <c r="F29" s="255"/>
    </row>
    <row r="30" spans="1:6" ht="44.25" hidden="1" customHeight="1">
      <c r="A30" s="249">
        <v>8130</v>
      </c>
      <c r="B30" s="407" t="s">
        <v>805</v>
      </c>
      <c r="C30" s="249">
        <v>6112</v>
      </c>
      <c r="D30" s="255"/>
      <c r="E30" s="255"/>
      <c r="F30" s="255"/>
    </row>
    <row r="31" spans="1:6" hidden="1">
      <c r="A31" s="249"/>
      <c r="B31" s="407" t="s">
        <v>802</v>
      </c>
      <c r="C31" s="249"/>
      <c r="D31" s="255"/>
      <c r="E31" s="255"/>
      <c r="F31" s="255"/>
    </row>
    <row r="32" spans="1:6" hidden="1">
      <c r="A32" s="249">
        <v>8131</v>
      </c>
      <c r="B32" s="407" t="s">
        <v>806</v>
      </c>
      <c r="C32" s="249"/>
      <c r="D32" s="255"/>
      <c r="E32" s="255"/>
      <c r="F32" s="255"/>
    </row>
    <row r="33" spans="1:6" hidden="1">
      <c r="A33" s="249">
        <v>8132</v>
      </c>
      <c r="B33" s="407" t="s">
        <v>807</v>
      </c>
      <c r="C33" s="249"/>
      <c r="D33" s="255"/>
      <c r="E33" s="255"/>
      <c r="F33" s="255"/>
    </row>
    <row r="34" spans="1:6" hidden="1">
      <c r="A34" s="249">
        <v>8140</v>
      </c>
      <c r="B34" s="407" t="s">
        <v>808</v>
      </c>
      <c r="C34" s="249"/>
      <c r="D34" s="406"/>
      <c r="E34" s="255"/>
      <c r="F34" s="255"/>
    </row>
    <row r="35" spans="1:6" hidden="1">
      <c r="A35" s="249"/>
      <c r="B35" s="407" t="s">
        <v>110</v>
      </c>
      <c r="C35" s="249"/>
      <c r="D35" s="255"/>
      <c r="E35" s="255"/>
      <c r="F35" s="255"/>
    </row>
    <row r="36" spans="1:6" hidden="1">
      <c r="A36" s="249">
        <v>8141</v>
      </c>
      <c r="B36" s="407" t="s">
        <v>809</v>
      </c>
      <c r="C36" s="249">
        <v>9112</v>
      </c>
      <c r="D36" s="255"/>
      <c r="E36" s="255"/>
      <c r="F36" s="255"/>
    </row>
    <row r="37" spans="1:6" hidden="1">
      <c r="A37" s="249"/>
      <c r="B37" s="407" t="s">
        <v>802</v>
      </c>
      <c r="C37" s="249"/>
      <c r="D37" s="255"/>
      <c r="E37" s="255"/>
      <c r="F37" s="255"/>
    </row>
    <row r="38" spans="1:6" hidden="1">
      <c r="A38" s="249">
        <v>8142</v>
      </c>
      <c r="B38" s="407" t="s">
        <v>810</v>
      </c>
      <c r="C38" s="249"/>
      <c r="D38" s="255"/>
      <c r="E38" s="255"/>
      <c r="F38" s="255"/>
    </row>
    <row r="39" spans="1:6" hidden="1">
      <c r="A39" s="249">
        <v>8143</v>
      </c>
      <c r="B39" s="407" t="s">
        <v>811</v>
      </c>
      <c r="C39" s="249"/>
      <c r="D39" s="255"/>
      <c r="E39" s="255"/>
      <c r="F39" s="255"/>
    </row>
    <row r="40" spans="1:6" ht="25.5" hidden="1">
      <c r="A40" s="249">
        <v>8150</v>
      </c>
      <c r="B40" s="407" t="s">
        <v>812</v>
      </c>
      <c r="C40" s="249">
        <v>6112</v>
      </c>
      <c r="D40" s="255"/>
      <c r="E40" s="255"/>
      <c r="F40" s="255"/>
    </row>
    <row r="41" spans="1:6" hidden="1">
      <c r="A41" s="249"/>
      <c r="B41" s="407" t="s">
        <v>802</v>
      </c>
      <c r="C41" s="249"/>
      <c r="D41" s="255"/>
      <c r="E41" s="255"/>
      <c r="F41" s="255"/>
    </row>
    <row r="42" spans="1:6" hidden="1">
      <c r="A42" s="249">
        <v>8151</v>
      </c>
      <c r="B42" s="407" t="s">
        <v>806</v>
      </c>
      <c r="C42" s="249"/>
      <c r="D42" s="255"/>
      <c r="E42" s="255"/>
      <c r="F42" s="255"/>
    </row>
    <row r="43" spans="1:6" s="410" customFormat="1" hidden="1">
      <c r="A43" s="249">
        <v>8152</v>
      </c>
      <c r="B43" s="407" t="s">
        <v>813</v>
      </c>
      <c r="C43" s="249"/>
      <c r="D43" s="255"/>
      <c r="E43" s="255"/>
      <c r="F43" s="255"/>
    </row>
    <row r="44" spans="1:6">
      <c r="A44" s="249">
        <v>8160</v>
      </c>
      <c r="B44" s="405" t="s">
        <v>814</v>
      </c>
      <c r="C44" s="249"/>
      <c r="D44" s="406">
        <f>+E44+F44</f>
        <v>8421682.3999999985</v>
      </c>
      <c r="E44" s="255">
        <f>E46+E50</f>
        <v>243444.69999999925</v>
      </c>
      <c r="F44" s="255">
        <f>F46+F50</f>
        <v>8178237.6999999993</v>
      </c>
    </row>
    <row r="45" spans="1:6" s="410" customFormat="1">
      <c r="A45" s="249"/>
      <c r="B45" s="407" t="s">
        <v>108</v>
      </c>
      <c r="C45" s="249"/>
      <c r="D45" s="255"/>
      <c r="E45" s="255"/>
      <c r="F45" s="255"/>
    </row>
    <row r="46" spans="1:6" s="388" customFormat="1" ht="25.5">
      <c r="A46" s="247">
        <v>8161</v>
      </c>
      <c r="B46" s="408" t="s">
        <v>611</v>
      </c>
      <c r="C46" s="392"/>
      <c r="D46" s="406">
        <f>E46+F46</f>
        <v>-198000</v>
      </c>
      <c r="E46" s="406">
        <f>+E48+E49</f>
        <v>0</v>
      </c>
      <c r="F46" s="406">
        <f>+F48+F49</f>
        <v>-198000</v>
      </c>
    </row>
    <row r="47" spans="1:6" s="388" customFormat="1">
      <c r="A47" s="249"/>
      <c r="B47" s="411" t="s">
        <v>110</v>
      </c>
      <c r="C47" s="396"/>
      <c r="D47" s="412"/>
      <c r="E47" s="413"/>
      <c r="F47" s="412"/>
    </row>
    <row r="48" spans="1:6" s="388" customFormat="1" ht="89.25" hidden="1">
      <c r="A48" s="249">
        <v>8163</v>
      </c>
      <c r="B48" s="407" t="s">
        <v>784</v>
      </c>
      <c r="C48" s="249">
        <v>9213</v>
      </c>
      <c r="D48" s="409">
        <f>+E48+F48</f>
        <v>0</v>
      </c>
      <c r="E48" s="255">
        <v>0</v>
      </c>
      <c r="F48" s="414">
        <v>0</v>
      </c>
    </row>
    <row r="49" spans="1:6" ht="25.5">
      <c r="A49" s="249">
        <v>8164</v>
      </c>
      <c r="B49" s="407" t="s">
        <v>612</v>
      </c>
      <c r="C49" s="249" t="s">
        <v>613</v>
      </c>
      <c r="D49" s="414">
        <f>E49+F49</f>
        <v>-198000</v>
      </c>
      <c r="E49" s="255">
        <v>0</v>
      </c>
      <c r="F49" s="255">
        <v>-198000</v>
      </c>
    </row>
    <row r="50" spans="1:6" ht="25.5">
      <c r="A50" s="247">
        <v>8190</v>
      </c>
      <c r="B50" s="408" t="s">
        <v>614</v>
      </c>
      <c r="C50" s="396"/>
      <c r="D50" s="415">
        <f>E50+F50</f>
        <v>8619682.3999999985</v>
      </c>
      <c r="E50" s="415">
        <f>+E52+E56-E55</f>
        <v>243444.69999999925</v>
      </c>
      <c r="F50" s="415">
        <f>F52+F56</f>
        <v>8376237.6999999993</v>
      </c>
    </row>
    <row r="51" spans="1:6">
      <c r="A51" s="416"/>
      <c r="B51" s="417" t="s">
        <v>383</v>
      </c>
      <c r="C51" s="396"/>
      <c r="D51" s="399"/>
      <c r="E51" s="399"/>
      <c r="F51" s="399"/>
    </row>
    <row r="52" spans="1:6" ht="26.25">
      <c r="A52" s="249">
        <v>8191</v>
      </c>
      <c r="B52" s="417" t="s">
        <v>615</v>
      </c>
      <c r="C52" s="392">
        <v>9320</v>
      </c>
      <c r="D52" s="406">
        <f>E52+F52</f>
        <v>8642458.7999999989</v>
      </c>
      <c r="E52" s="406">
        <f>+E54+E55</f>
        <v>8642458.7999999989</v>
      </c>
      <c r="F52" s="404">
        <f>+F54+F55</f>
        <v>0</v>
      </c>
    </row>
    <row r="53" spans="1:6">
      <c r="A53" s="249"/>
      <c r="B53" s="417" t="s">
        <v>110</v>
      </c>
      <c r="C53" s="396"/>
      <c r="D53" s="404"/>
      <c r="E53" s="404"/>
      <c r="F53" s="404"/>
    </row>
    <row r="54" spans="1:6" ht="64.5">
      <c r="A54" s="249">
        <v>8192</v>
      </c>
      <c r="B54" s="418" t="s">
        <v>616</v>
      </c>
      <c r="C54" s="396"/>
      <c r="D54" s="255">
        <f>E54+F54</f>
        <v>243444.7</v>
      </c>
      <c r="E54" s="255">
        <v>243444.7</v>
      </c>
      <c r="F54" s="255">
        <v>0</v>
      </c>
    </row>
    <row r="55" spans="1:6" ht="26.25">
      <c r="A55" s="249">
        <v>8193</v>
      </c>
      <c r="B55" s="418" t="s">
        <v>617</v>
      </c>
      <c r="C55" s="396"/>
      <c r="D55" s="414">
        <f>E55+F55</f>
        <v>8399014.0999999996</v>
      </c>
      <c r="E55" s="255">
        <v>8399014.0999999996</v>
      </c>
      <c r="F55" s="255">
        <v>0</v>
      </c>
    </row>
    <row r="56" spans="1:6" ht="26.25">
      <c r="A56" s="249">
        <v>8194</v>
      </c>
      <c r="B56" s="417" t="s">
        <v>618</v>
      </c>
      <c r="C56" s="419">
        <v>9330</v>
      </c>
      <c r="D56" s="406">
        <f>E56+F56</f>
        <v>8376237.6999999993</v>
      </c>
      <c r="E56" s="255">
        <f>E58+E59</f>
        <v>0</v>
      </c>
      <c r="F56" s="255">
        <f>F58+F59</f>
        <v>8376237.6999999993</v>
      </c>
    </row>
    <row r="57" spans="1:6">
      <c r="A57" s="249"/>
      <c r="B57" s="417" t="s">
        <v>110</v>
      </c>
      <c r="C57" s="419"/>
      <c r="D57" s="406"/>
      <c r="E57" s="255"/>
      <c r="F57" s="404"/>
    </row>
    <row r="58" spans="1:6" ht="39">
      <c r="A58" s="249">
        <v>8195</v>
      </c>
      <c r="B58" s="418" t="s">
        <v>619</v>
      </c>
      <c r="C58" s="419"/>
      <c r="D58" s="406">
        <f>E58+F58</f>
        <v>-22776.400000000001</v>
      </c>
      <c r="E58" s="255">
        <v>0</v>
      </c>
      <c r="F58" s="255">
        <v>-22776.400000000001</v>
      </c>
    </row>
    <row r="59" spans="1:6" ht="39">
      <c r="A59" s="249">
        <v>8196</v>
      </c>
      <c r="B59" s="418" t="s">
        <v>620</v>
      </c>
      <c r="C59" s="419"/>
      <c r="D59" s="406">
        <f>E59+F59</f>
        <v>8399014.0999999996</v>
      </c>
      <c r="E59" s="255">
        <v>0</v>
      </c>
      <c r="F59" s="255">
        <v>8399014.0999999996</v>
      </c>
    </row>
    <row r="60" spans="1:6" ht="38.25" hidden="1">
      <c r="A60" s="249">
        <v>8197</v>
      </c>
      <c r="B60" s="420" t="s">
        <v>815</v>
      </c>
      <c r="C60" s="421"/>
      <c r="D60" s="422" t="s">
        <v>816</v>
      </c>
      <c r="E60" s="422" t="s">
        <v>816</v>
      </c>
      <c r="F60" s="422" t="s">
        <v>816</v>
      </c>
    </row>
    <row r="61" spans="1:6" ht="51" hidden="1">
      <c r="A61" s="249">
        <v>8198</v>
      </c>
      <c r="B61" s="420" t="s">
        <v>817</v>
      </c>
      <c r="C61" s="421"/>
      <c r="D61" s="422" t="s">
        <v>816</v>
      </c>
      <c r="E61" s="421"/>
      <c r="F61" s="421"/>
    </row>
    <row r="62" spans="1:6" ht="38.25" hidden="1">
      <c r="A62" s="249">
        <v>8199</v>
      </c>
      <c r="B62" s="420" t="s">
        <v>818</v>
      </c>
      <c r="C62" s="422"/>
      <c r="D62" s="421"/>
      <c r="E62" s="422"/>
      <c r="F62" s="421"/>
    </row>
    <row r="63" spans="1:6" ht="42.75" hidden="1" customHeight="1">
      <c r="A63" s="249" t="s">
        <v>819</v>
      </c>
      <c r="B63" s="423" t="s">
        <v>820</v>
      </c>
      <c r="C63" s="421"/>
      <c r="D63" s="421"/>
      <c r="E63" s="422" t="s">
        <v>816</v>
      </c>
      <c r="F63" s="421"/>
    </row>
    <row r="64" spans="1:6" hidden="1">
      <c r="A64" s="400">
        <v>8200</v>
      </c>
      <c r="B64" s="393" t="s">
        <v>821</v>
      </c>
      <c r="C64" s="401"/>
      <c r="D64" s="402">
        <f>E64+F64</f>
        <v>0</v>
      </c>
      <c r="E64" s="402">
        <f>+E66</f>
        <v>0</v>
      </c>
      <c r="F64" s="402">
        <f>+F66</f>
        <v>0</v>
      </c>
    </row>
    <row r="65" spans="1:6" hidden="1">
      <c r="A65" s="249"/>
      <c r="B65" s="422" t="s">
        <v>108</v>
      </c>
      <c r="C65" s="421"/>
      <c r="D65" s="421"/>
      <c r="E65" s="421"/>
      <c r="F65" s="421"/>
    </row>
    <row r="66" spans="1:6" hidden="1">
      <c r="A66" s="249">
        <v>8210</v>
      </c>
      <c r="B66" s="405" t="s">
        <v>822</v>
      </c>
      <c r="C66" s="249"/>
      <c r="D66" s="255">
        <f>+D72</f>
        <v>0</v>
      </c>
      <c r="E66" s="255">
        <f>+E72</f>
        <v>0</v>
      </c>
      <c r="F66" s="255">
        <f>+F72</f>
        <v>0</v>
      </c>
    </row>
    <row r="67" spans="1:6" hidden="1">
      <c r="A67" s="249"/>
      <c r="B67" s="423" t="s">
        <v>108</v>
      </c>
      <c r="C67" s="421"/>
      <c r="D67" s="421"/>
      <c r="E67" s="421"/>
      <c r="F67" s="421"/>
    </row>
    <row r="68" spans="1:6" s="388" customFormat="1" ht="38.25" hidden="1">
      <c r="A68" s="247">
        <v>8211</v>
      </c>
      <c r="B68" s="408" t="s">
        <v>823</v>
      </c>
      <c r="C68" s="392"/>
      <c r="D68" s="406"/>
      <c r="E68" s="406" t="s">
        <v>816</v>
      </c>
      <c r="F68" s="406"/>
    </row>
    <row r="69" spans="1:6" hidden="1">
      <c r="A69" s="249"/>
      <c r="B69" s="420" t="s">
        <v>110</v>
      </c>
      <c r="C69" s="249"/>
      <c r="D69" s="421"/>
      <c r="E69" s="422"/>
      <c r="F69" s="421"/>
    </row>
    <row r="70" spans="1:6" ht="25.5" hidden="1">
      <c r="A70" s="249">
        <v>8212</v>
      </c>
      <c r="B70" s="423" t="s">
        <v>797</v>
      </c>
      <c r="C70" s="249">
        <v>9121</v>
      </c>
      <c r="D70" s="421"/>
      <c r="E70" s="422" t="s">
        <v>816</v>
      </c>
      <c r="F70" s="421"/>
    </row>
    <row r="71" spans="1:6" hidden="1">
      <c r="A71" s="249">
        <v>8213</v>
      </c>
      <c r="B71" s="423" t="s">
        <v>798</v>
      </c>
      <c r="C71" s="249">
        <v>6121</v>
      </c>
      <c r="D71" s="421"/>
      <c r="E71" s="422" t="s">
        <v>816</v>
      </c>
      <c r="F71" s="421"/>
    </row>
    <row r="72" spans="1:6" s="388" customFormat="1" ht="25.5" hidden="1">
      <c r="A72" s="247">
        <v>8220</v>
      </c>
      <c r="B72" s="408" t="s">
        <v>824</v>
      </c>
      <c r="C72" s="392"/>
      <c r="D72" s="406">
        <f>E72+F72</f>
        <v>0</v>
      </c>
      <c r="E72" s="406">
        <f>+E74</f>
        <v>0</v>
      </c>
      <c r="F72" s="406">
        <f>+F74</f>
        <v>0</v>
      </c>
    </row>
    <row r="73" spans="1:6" hidden="1">
      <c r="A73" s="249"/>
      <c r="B73" s="420" t="s">
        <v>108</v>
      </c>
      <c r="C73" s="249"/>
      <c r="D73" s="421"/>
      <c r="E73" s="422"/>
      <c r="F73" s="421"/>
    </row>
    <row r="74" spans="1:6" hidden="1">
      <c r="A74" s="249">
        <v>8221</v>
      </c>
      <c r="B74" s="407" t="s">
        <v>800</v>
      </c>
      <c r="C74" s="249"/>
      <c r="D74" s="406">
        <f>+E74+F74</f>
        <v>0</v>
      </c>
      <c r="E74" s="255">
        <f>+E76+E77</f>
        <v>0</v>
      </c>
      <c r="F74" s="255">
        <f>+F76+F77</f>
        <v>0</v>
      </c>
    </row>
    <row r="75" spans="1:6" hidden="1">
      <c r="A75" s="249"/>
      <c r="B75" s="420" t="s">
        <v>110</v>
      </c>
      <c r="C75" s="249"/>
      <c r="D75" s="255"/>
      <c r="E75" s="255"/>
      <c r="F75" s="255"/>
    </row>
    <row r="76" spans="1:6" hidden="1">
      <c r="A76" s="249">
        <v>8222</v>
      </c>
      <c r="B76" s="423"/>
      <c r="C76" s="249">
        <v>9122</v>
      </c>
      <c r="D76" s="406">
        <f>+E76+F76</f>
        <v>0</v>
      </c>
      <c r="E76" s="255">
        <v>0</v>
      </c>
      <c r="F76" s="255"/>
    </row>
    <row r="77" spans="1:6" ht="25.5" hidden="1">
      <c r="A77" s="249">
        <v>8230</v>
      </c>
      <c r="B77" s="423" t="s">
        <v>825</v>
      </c>
      <c r="C77" s="249">
        <v>6122</v>
      </c>
      <c r="D77" s="255"/>
      <c r="E77" s="255">
        <v>0</v>
      </c>
      <c r="F77" s="255"/>
    </row>
    <row r="78" spans="1:6" hidden="1">
      <c r="A78" s="249">
        <v>8240</v>
      </c>
      <c r="B78" s="407" t="s">
        <v>808</v>
      </c>
      <c r="C78" s="249"/>
      <c r="D78" s="406"/>
      <c r="E78" s="255"/>
      <c r="F78" s="255"/>
    </row>
    <row r="79" spans="1:6" hidden="1">
      <c r="A79" s="249"/>
      <c r="B79" s="420" t="s">
        <v>110</v>
      </c>
      <c r="C79" s="249"/>
      <c r="D79" s="421"/>
      <c r="E79" s="422"/>
      <c r="F79" s="421"/>
    </row>
    <row r="80" spans="1:6" hidden="1">
      <c r="A80" s="249">
        <v>8241</v>
      </c>
      <c r="B80" s="423" t="s">
        <v>826</v>
      </c>
      <c r="C80" s="249">
        <v>9122</v>
      </c>
      <c r="D80" s="421"/>
      <c r="E80" s="421"/>
      <c r="F80" s="421"/>
    </row>
    <row r="81" spans="1:6" ht="25.5" hidden="1">
      <c r="A81" s="249">
        <v>8250</v>
      </c>
      <c r="B81" s="423" t="s">
        <v>827</v>
      </c>
      <c r="C81" s="249">
        <v>6122</v>
      </c>
      <c r="D81" s="421"/>
      <c r="E81" s="421"/>
      <c r="F81" s="421"/>
    </row>
    <row r="153" ht="15.75" hidden="1" customHeight="1"/>
    <row r="233" ht="13.5" customHeight="1"/>
    <row r="234" ht="15.75" hidden="1" customHeight="1"/>
    <row r="236" ht="16.5" customHeight="1"/>
    <row r="266" ht="15.75" hidden="1" customHeight="1"/>
    <row r="692" spans="12:12">
      <c r="L692" s="267" t="s">
        <v>785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2025-03-04T08:55:26Z</cp:lastPrinted>
  <dcterms:created xsi:type="dcterms:W3CDTF">2016-09-08T08:35:47Z</dcterms:created>
  <dcterms:modified xsi:type="dcterms:W3CDTF">2025-03-27T06:43:16Z</dcterms:modified>
</cp:coreProperties>
</file>